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re-recettes-jean-marc-catteau\re-catteau-galettes\"/>
    </mc:Choice>
  </mc:AlternateContent>
  <bookViews>
    <workbookView xWindow="0" yWindow="0" windowWidth="28800" windowHeight="12135" firstSheet="1" activeTab="6"/>
  </bookViews>
  <sheets>
    <sheet name="Nota" sheetId="9" r:id="rId1"/>
    <sheet name="M.Emploi Aide mémoire" sheetId="2" r:id="rId2"/>
    <sheet name="aide-mémoire-Galettes" sheetId="17" r:id="rId3"/>
    <sheet name="Catherine Merdy-Goasdué" sheetId="23" r:id="rId4"/>
    <sheet name="recettes galettes postits" sheetId="16" r:id="rId5"/>
    <sheet name="recettes garnitures postits" sheetId="10" r:id="rId6"/>
    <sheet name="Récap" sheetId="11" r:id="rId7"/>
    <sheet name="Liens" sheetId="12" r:id="rId8"/>
    <sheet name="galette 1000 trous" sheetId="22" r:id="rId9"/>
    <sheet name="Christophe Certain" sheetId="1" r:id="rId10"/>
    <sheet name="important" sheetId="7" r:id="rId11"/>
    <sheet name="Vocabulaire" sheetId="8" r:id="rId12"/>
    <sheet name="convertisseur" sheetId="15" r:id="rId13"/>
    <sheet name="Poids fruits-légumes" sheetId="13" r:id="rId14"/>
    <sheet name="Modèles de POSTITS" sheetId="14" r:id="rId15"/>
  </sheets>
  <definedNames>
    <definedName name="_xlnm._FilterDatabase" localSheetId="14" hidden="1">'Modèles de POSTITS'!#REF!</definedName>
    <definedName name="_xlnm._FilterDatabase" localSheetId="11" hidden="1">Vocabulaire!#REF!</definedName>
    <definedName name="_xlnm.Print_Area" localSheetId="2">'aide-mémoire-Galettes'!$A$1:$S$107</definedName>
    <definedName name="_xlnm.Print_Area" localSheetId="3">'Catherine Merdy-Goasdué'!$A$1:$M$64</definedName>
    <definedName name="_xlnm.Print_Area" localSheetId="8">'galette 1000 trous'!$A$1:$M$58</definedName>
    <definedName name="_xlnm.Print_Area" localSheetId="1">'M.Emploi Aide mémoire'!$B$62:$M$82</definedName>
    <definedName name="_xlnm.Print_Area" localSheetId="14">'Modèles de POSTITS'!$A$1:$N$121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2" l="1"/>
  <c r="I55" i="2"/>
  <c r="E55" i="2"/>
  <c r="C55" i="2"/>
  <c r="K54" i="2"/>
  <c r="I54" i="2"/>
  <c r="E54" i="2"/>
  <c r="C54" i="2"/>
  <c r="K53" i="2"/>
  <c r="I53" i="2"/>
  <c r="E53" i="2"/>
  <c r="C53" i="2"/>
  <c r="K52" i="2"/>
  <c r="I52" i="2"/>
  <c r="E52" i="2"/>
  <c r="C52" i="2"/>
  <c r="K51" i="2"/>
  <c r="I51" i="2"/>
  <c r="E51" i="2"/>
  <c r="C51" i="2"/>
  <c r="K50" i="2"/>
  <c r="I50" i="2"/>
  <c r="E50" i="2"/>
  <c r="C50" i="2"/>
  <c r="K49" i="2"/>
  <c r="I49" i="2"/>
  <c r="E49" i="2"/>
  <c r="C49" i="2"/>
  <c r="K48" i="2"/>
  <c r="I48" i="2"/>
  <c r="E48" i="2"/>
  <c r="C48" i="2"/>
  <c r="K47" i="2"/>
  <c r="I47" i="2"/>
  <c r="K46" i="2"/>
  <c r="I46" i="2"/>
  <c r="K45" i="2"/>
  <c r="I45" i="2"/>
  <c r="I44" i="2"/>
  <c r="S211" i="16" l="1"/>
  <c r="S208" i="16"/>
  <c r="X208" i="16" s="1"/>
  <c r="R208" i="16"/>
  <c r="S207" i="16"/>
  <c r="X207" i="16" s="1"/>
  <c r="R207" i="16"/>
  <c r="R167" i="16"/>
  <c r="R166" i="16"/>
  <c r="S166" i="16"/>
  <c r="S170" i="16"/>
  <c r="X167" i="16"/>
  <c r="S167" i="16"/>
  <c r="W167" i="16" s="1"/>
  <c r="X166" i="16"/>
  <c r="W166" i="16"/>
  <c r="S124" i="16"/>
  <c r="X124" i="16" s="1"/>
  <c r="S127" i="16"/>
  <c r="X123" i="16"/>
  <c r="S45" i="16"/>
  <c r="S37" i="16" s="1"/>
  <c r="U45" i="16" s="1"/>
  <c r="S42" i="16"/>
  <c r="X42" i="16" s="1"/>
  <c r="S41" i="16"/>
  <c r="X41" i="16" s="1"/>
  <c r="H95" i="7"/>
  <c r="K92" i="7"/>
  <c r="J92" i="7"/>
  <c r="K91" i="7"/>
  <c r="J91" i="7"/>
  <c r="W84" i="16"/>
  <c r="X84" i="16"/>
  <c r="X83" i="16"/>
  <c r="S87" i="16"/>
  <c r="S84" i="16"/>
  <c r="S83" i="16"/>
  <c r="F87" i="7"/>
  <c r="W207" i="16" l="1"/>
  <c r="W208" i="16"/>
  <c r="S203" i="16"/>
  <c r="U211" i="16" s="1"/>
  <c r="S162" i="16"/>
  <c r="U170" i="16" s="1"/>
  <c r="S119" i="16"/>
  <c r="U127" i="16" s="1"/>
  <c r="W124" i="16"/>
  <c r="W123" i="16"/>
  <c r="W42" i="16"/>
  <c r="W41" i="16"/>
  <c r="W83" i="16"/>
  <c r="S79" i="16"/>
  <c r="U87" i="16" s="1"/>
  <c r="C65" i="12"/>
  <c r="P63" i="12"/>
  <c r="R61" i="12"/>
  <c r="D61" i="12" s="1"/>
  <c r="E61" i="12"/>
  <c r="C61" i="12"/>
  <c r="B61" i="12"/>
  <c r="R60" i="12"/>
  <c r="D60" i="12" s="1"/>
  <c r="E60" i="12"/>
  <c r="C60" i="12"/>
  <c r="B60" i="12"/>
  <c r="R59" i="12"/>
  <c r="D59" i="12" s="1"/>
  <c r="E59" i="12"/>
  <c r="C59" i="12"/>
  <c r="B59" i="12"/>
  <c r="R58" i="12"/>
  <c r="D58" i="12" s="1"/>
  <c r="E58" i="12"/>
  <c r="C58" i="12"/>
  <c r="B58" i="12"/>
  <c r="R57" i="12"/>
  <c r="B57" i="12"/>
  <c r="R56" i="12"/>
  <c r="D56" i="12" s="1"/>
  <c r="E56" i="12"/>
  <c r="C56" i="12"/>
  <c r="B56" i="12"/>
  <c r="R55" i="12"/>
  <c r="D55" i="12" s="1"/>
  <c r="E55" i="12"/>
  <c r="C55" i="12"/>
  <c r="B55" i="12"/>
  <c r="R54" i="12"/>
  <c r="D54" i="12" s="1"/>
  <c r="E54" i="12"/>
  <c r="C54" i="12"/>
  <c r="B54" i="12"/>
  <c r="R53" i="12"/>
  <c r="D53" i="12" s="1"/>
  <c r="E53" i="12"/>
  <c r="C53" i="12"/>
  <c r="B53" i="12"/>
  <c r="R52" i="12"/>
  <c r="D52" i="12" s="1"/>
  <c r="E52" i="12"/>
  <c r="C52" i="12"/>
  <c r="B52" i="12"/>
  <c r="R51" i="12"/>
  <c r="D51" i="12" s="1"/>
  <c r="E51" i="12"/>
  <c r="C51" i="12"/>
  <c r="B51" i="12"/>
  <c r="R50" i="12"/>
  <c r="D50" i="12" s="1"/>
  <c r="E50" i="12"/>
  <c r="C50" i="12"/>
  <c r="B50" i="12"/>
  <c r="R49" i="12"/>
  <c r="D49" i="12" s="1"/>
  <c r="E49" i="12"/>
  <c r="C49" i="12"/>
  <c r="B49" i="12"/>
  <c r="R48" i="12"/>
  <c r="D48" i="12" s="1"/>
  <c r="E48" i="12"/>
  <c r="C48" i="12"/>
  <c r="B48" i="12"/>
  <c r="R47" i="12"/>
  <c r="D47" i="12" s="1"/>
  <c r="E47" i="12"/>
  <c r="C47" i="12"/>
  <c r="B47" i="12"/>
  <c r="R46" i="12"/>
  <c r="D46" i="12" s="1"/>
  <c r="E46" i="12"/>
  <c r="C46" i="12"/>
  <c r="B46" i="12"/>
  <c r="H42" i="12"/>
  <c r="B42" i="12"/>
  <c r="L40" i="12"/>
  <c r="H40" i="12"/>
  <c r="F40" i="12"/>
  <c r="B40" i="12"/>
  <c r="C36" i="12"/>
  <c r="P34" i="12"/>
  <c r="R32" i="12"/>
  <c r="E32" i="12"/>
  <c r="C32" i="12"/>
  <c r="B32" i="12"/>
  <c r="R31" i="12"/>
  <c r="E31" i="12"/>
  <c r="C31" i="12"/>
  <c r="B31" i="12"/>
  <c r="R30" i="12"/>
  <c r="E30" i="12"/>
  <c r="C30" i="12"/>
  <c r="B30" i="12"/>
  <c r="R29" i="12"/>
  <c r="B29" i="12"/>
  <c r="R28" i="12"/>
  <c r="E28" i="12"/>
  <c r="C28" i="12"/>
  <c r="B28" i="12"/>
  <c r="R27" i="12"/>
  <c r="E27" i="12"/>
  <c r="C27" i="12"/>
  <c r="B27" i="12"/>
  <c r="R26" i="12"/>
  <c r="E26" i="12"/>
  <c r="C26" i="12"/>
  <c r="B26" i="12"/>
  <c r="R25" i="12"/>
  <c r="E25" i="12"/>
  <c r="C25" i="12"/>
  <c r="B25" i="12"/>
  <c r="R24" i="12"/>
  <c r="E24" i="12"/>
  <c r="C24" i="12"/>
  <c r="R23" i="12"/>
  <c r="E23" i="12"/>
  <c r="C23" i="12"/>
  <c r="B23" i="12"/>
  <c r="R22" i="12"/>
  <c r="E22" i="12"/>
  <c r="C22" i="12"/>
  <c r="B22" i="12"/>
  <c r="R21" i="12"/>
  <c r="E21" i="12"/>
  <c r="C21" i="12"/>
  <c r="B21" i="12"/>
  <c r="R20" i="12"/>
  <c r="E20" i="12"/>
  <c r="C20" i="12"/>
  <c r="B20" i="12"/>
  <c r="R19" i="12"/>
  <c r="E19" i="12"/>
  <c r="C19" i="12"/>
  <c r="B19" i="12"/>
  <c r="R18" i="12"/>
  <c r="E18" i="12"/>
  <c r="C18" i="12"/>
  <c r="R17" i="12"/>
  <c r="E17" i="12"/>
  <c r="C17" i="12"/>
  <c r="F15" i="12"/>
  <c r="H13" i="12"/>
  <c r="B13" i="12"/>
  <c r="L11" i="12"/>
  <c r="H11" i="12"/>
  <c r="F11" i="12"/>
  <c r="B11" i="12"/>
  <c r="R63" i="12" l="1"/>
  <c r="F44" i="12"/>
  <c r="R34" i="12"/>
  <c r="C62" i="23"/>
  <c r="P60" i="23"/>
  <c r="R58" i="23"/>
  <c r="D58" i="23" s="1"/>
  <c r="E58" i="23"/>
  <c r="C58" i="23"/>
  <c r="B58" i="23"/>
  <c r="R57" i="23"/>
  <c r="D57" i="23" s="1"/>
  <c r="E57" i="23"/>
  <c r="C57" i="23"/>
  <c r="B57" i="23"/>
  <c r="R56" i="23"/>
  <c r="D56" i="23" s="1"/>
  <c r="E56" i="23"/>
  <c r="C56" i="23"/>
  <c r="B56" i="23"/>
  <c r="R55" i="23"/>
  <c r="D55" i="23" s="1"/>
  <c r="E55" i="23"/>
  <c r="C55" i="23"/>
  <c r="B55" i="23"/>
  <c r="R54" i="23"/>
  <c r="D54" i="23" s="1"/>
  <c r="E54" i="23"/>
  <c r="C54" i="23"/>
  <c r="B54" i="23"/>
  <c r="R53" i="23"/>
  <c r="D53" i="23" s="1"/>
  <c r="E53" i="23"/>
  <c r="C53" i="23"/>
  <c r="B53" i="23"/>
  <c r="R52" i="23"/>
  <c r="D52" i="23" s="1"/>
  <c r="E52" i="23"/>
  <c r="C52" i="23"/>
  <c r="B52" i="23"/>
  <c r="R51" i="23"/>
  <c r="D51" i="23" s="1"/>
  <c r="E51" i="23"/>
  <c r="C51" i="23"/>
  <c r="B51" i="23"/>
  <c r="R50" i="23"/>
  <c r="D50" i="23" s="1"/>
  <c r="E50" i="23"/>
  <c r="C50" i="23"/>
  <c r="B50" i="23"/>
  <c r="R49" i="23"/>
  <c r="D49" i="23" s="1"/>
  <c r="E49" i="23"/>
  <c r="C49" i="23"/>
  <c r="B49" i="23"/>
  <c r="R48" i="23"/>
  <c r="D48" i="23" s="1"/>
  <c r="E48" i="23"/>
  <c r="C48" i="23"/>
  <c r="B48" i="23"/>
  <c r="R47" i="23"/>
  <c r="D47" i="23" s="1"/>
  <c r="E47" i="23"/>
  <c r="C47" i="23"/>
  <c r="B47" i="23"/>
  <c r="R46" i="23"/>
  <c r="D46" i="23" s="1"/>
  <c r="E46" i="23"/>
  <c r="C46" i="23"/>
  <c r="B46" i="23"/>
  <c r="R45" i="23"/>
  <c r="D45" i="23" s="1"/>
  <c r="E45" i="23"/>
  <c r="C45" i="23"/>
  <c r="B45" i="23"/>
  <c r="R44" i="23"/>
  <c r="D44" i="23" s="1"/>
  <c r="E44" i="23"/>
  <c r="C44" i="23"/>
  <c r="B44" i="23"/>
  <c r="R43" i="23"/>
  <c r="D43" i="23" s="1"/>
  <c r="E43" i="23"/>
  <c r="C43" i="23"/>
  <c r="B43" i="23"/>
  <c r="B39" i="23"/>
  <c r="F38" i="23"/>
  <c r="B38" i="23"/>
  <c r="V35" i="23"/>
  <c r="X33" i="23"/>
  <c r="J33" i="23" s="1"/>
  <c r="K33" i="23"/>
  <c r="I33" i="23"/>
  <c r="H33" i="23"/>
  <c r="X32" i="23"/>
  <c r="J32" i="23" s="1"/>
  <c r="K32" i="23"/>
  <c r="I32" i="23"/>
  <c r="H32" i="23"/>
  <c r="X31" i="23"/>
  <c r="J31" i="23" s="1"/>
  <c r="K31" i="23"/>
  <c r="I31" i="23"/>
  <c r="H31" i="23"/>
  <c r="X30" i="23"/>
  <c r="J30" i="23" s="1"/>
  <c r="K30" i="23"/>
  <c r="I30" i="23"/>
  <c r="H30" i="23"/>
  <c r="X29" i="23"/>
  <c r="J29" i="23" s="1"/>
  <c r="K29" i="23"/>
  <c r="I29" i="23"/>
  <c r="H29" i="23"/>
  <c r="X28" i="23"/>
  <c r="J28" i="23" s="1"/>
  <c r="K28" i="23"/>
  <c r="I28" i="23"/>
  <c r="H28" i="23"/>
  <c r="X27" i="23"/>
  <c r="J27" i="23" s="1"/>
  <c r="K27" i="23"/>
  <c r="I27" i="23"/>
  <c r="H27" i="23"/>
  <c r="X26" i="23"/>
  <c r="K26" i="23"/>
  <c r="I26" i="23"/>
  <c r="H26" i="23"/>
  <c r="X25" i="23"/>
  <c r="J25" i="23" s="1"/>
  <c r="K25" i="23"/>
  <c r="I25" i="23"/>
  <c r="H25" i="23"/>
  <c r="H21" i="23"/>
  <c r="L20" i="23"/>
  <c r="H20" i="23"/>
  <c r="P35" i="23"/>
  <c r="R33" i="23"/>
  <c r="D33" i="23" s="1"/>
  <c r="E33" i="23"/>
  <c r="C33" i="23"/>
  <c r="B33" i="23"/>
  <c r="R32" i="23"/>
  <c r="D32" i="23" s="1"/>
  <c r="E32" i="23"/>
  <c r="C32" i="23"/>
  <c r="B32" i="23"/>
  <c r="R31" i="23"/>
  <c r="D31" i="23" s="1"/>
  <c r="E31" i="23"/>
  <c r="C31" i="23"/>
  <c r="B31" i="23"/>
  <c r="R30" i="23"/>
  <c r="D30" i="23" s="1"/>
  <c r="E30" i="23"/>
  <c r="C30" i="23"/>
  <c r="B30" i="23"/>
  <c r="R29" i="23"/>
  <c r="D29" i="23" s="1"/>
  <c r="E29" i="23"/>
  <c r="C29" i="23"/>
  <c r="B29" i="23"/>
  <c r="R28" i="23"/>
  <c r="D28" i="23" s="1"/>
  <c r="E28" i="23"/>
  <c r="C28" i="23"/>
  <c r="B28" i="23"/>
  <c r="R27" i="23"/>
  <c r="D27" i="23" s="1"/>
  <c r="E27" i="23"/>
  <c r="C27" i="23"/>
  <c r="B27" i="23"/>
  <c r="R26" i="23"/>
  <c r="D26" i="23" s="1"/>
  <c r="E26" i="23"/>
  <c r="C26" i="23"/>
  <c r="B26" i="23"/>
  <c r="R25" i="23"/>
  <c r="D25" i="23" s="1"/>
  <c r="E25" i="23"/>
  <c r="C25" i="23"/>
  <c r="B25" i="23"/>
  <c r="B21" i="23"/>
  <c r="F20" i="23"/>
  <c r="B20" i="23"/>
  <c r="V16" i="23"/>
  <c r="X14" i="23"/>
  <c r="J14" i="23" s="1"/>
  <c r="K14" i="23"/>
  <c r="I14" i="23"/>
  <c r="H14" i="23"/>
  <c r="X13" i="23"/>
  <c r="J13" i="23" s="1"/>
  <c r="K13" i="23"/>
  <c r="I13" i="23"/>
  <c r="H13" i="23"/>
  <c r="X12" i="23"/>
  <c r="J12" i="23" s="1"/>
  <c r="K12" i="23"/>
  <c r="I12" i="23"/>
  <c r="H12" i="23"/>
  <c r="X11" i="23"/>
  <c r="J11" i="23" s="1"/>
  <c r="K11" i="23"/>
  <c r="I11" i="23"/>
  <c r="H11" i="23"/>
  <c r="X10" i="23"/>
  <c r="J10" i="23" s="1"/>
  <c r="K10" i="23"/>
  <c r="I10" i="23"/>
  <c r="H10" i="23"/>
  <c r="X9" i="23"/>
  <c r="J9" i="23" s="1"/>
  <c r="K9" i="23"/>
  <c r="I9" i="23"/>
  <c r="H9" i="23"/>
  <c r="X8" i="23"/>
  <c r="J8" i="23" s="1"/>
  <c r="K8" i="23"/>
  <c r="I8" i="23"/>
  <c r="H8" i="23"/>
  <c r="X7" i="23"/>
  <c r="J7" i="23" s="1"/>
  <c r="K7" i="23"/>
  <c r="I7" i="23"/>
  <c r="H7" i="23"/>
  <c r="H3" i="23"/>
  <c r="L2" i="23"/>
  <c r="H2" i="23"/>
  <c r="P17" i="23"/>
  <c r="R15" i="23"/>
  <c r="D15" i="23" s="1"/>
  <c r="E15" i="23"/>
  <c r="C15" i="23"/>
  <c r="B15" i="23"/>
  <c r="R14" i="23"/>
  <c r="D14" i="23" s="1"/>
  <c r="E14" i="23"/>
  <c r="C14" i="23"/>
  <c r="B14" i="23"/>
  <c r="R13" i="23"/>
  <c r="D13" i="23" s="1"/>
  <c r="E13" i="23"/>
  <c r="C13" i="23"/>
  <c r="B13" i="23"/>
  <c r="R12" i="23"/>
  <c r="D12" i="23" s="1"/>
  <c r="E12" i="23"/>
  <c r="C12" i="23"/>
  <c r="B12" i="23"/>
  <c r="R11" i="23"/>
  <c r="D11" i="23" s="1"/>
  <c r="E11" i="23"/>
  <c r="C11" i="23"/>
  <c r="B11" i="23"/>
  <c r="R10" i="23"/>
  <c r="D10" i="23" s="1"/>
  <c r="E10" i="23"/>
  <c r="C10" i="23"/>
  <c r="B10" i="23"/>
  <c r="R9" i="23"/>
  <c r="D9" i="23" s="1"/>
  <c r="E9" i="23"/>
  <c r="C9" i="23"/>
  <c r="B9" i="23"/>
  <c r="R8" i="23"/>
  <c r="D8" i="23" s="1"/>
  <c r="E8" i="23"/>
  <c r="C8" i="23"/>
  <c r="B8" i="23"/>
  <c r="B4" i="23"/>
  <c r="F2" i="23"/>
  <c r="B2" i="23"/>
  <c r="R15" i="12" l="1"/>
  <c r="B24" i="12" s="1"/>
  <c r="B17" i="12"/>
  <c r="F6" i="23"/>
  <c r="X16" i="23"/>
  <c r="X35" i="23"/>
  <c r="F41" i="23"/>
  <c r="R60" i="23"/>
  <c r="J26" i="23"/>
  <c r="L23" i="23" s="1"/>
  <c r="F23" i="23"/>
  <c r="R35" i="23"/>
  <c r="L5" i="23"/>
  <c r="R17" i="23"/>
  <c r="I33" i="22"/>
  <c r="Q52" i="22"/>
  <c r="C56" i="22"/>
  <c r="S50" i="22"/>
  <c r="E50" i="22"/>
  <c r="C50" i="22"/>
  <c r="B50" i="22"/>
  <c r="S49" i="22"/>
  <c r="E49" i="22"/>
  <c r="C49" i="22"/>
  <c r="B49" i="22"/>
  <c r="S48" i="22"/>
  <c r="E48" i="22"/>
  <c r="C48" i="22"/>
  <c r="B48" i="22"/>
  <c r="S47" i="22"/>
  <c r="E47" i="22"/>
  <c r="C47" i="22"/>
  <c r="B47" i="22"/>
  <c r="S46" i="22"/>
  <c r="E46" i="22"/>
  <c r="C46" i="22"/>
  <c r="B46" i="22"/>
  <c r="S45" i="22"/>
  <c r="E45" i="22"/>
  <c r="C45" i="22"/>
  <c r="B45" i="22"/>
  <c r="S44" i="22"/>
  <c r="E44" i="22"/>
  <c r="C44" i="22"/>
  <c r="B44" i="22"/>
  <c r="S43" i="22"/>
  <c r="E43" i="22"/>
  <c r="C43" i="22"/>
  <c r="S42" i="22"/>
  <c r="E42" i="22"/>
  <c r="C42" i="22"/>
  <c r="S41" i="22"/>
  <c r="E41" i="22"/>
  <c r="C41" i="22"/>
  <c r="B41" i="22"/>
  <c r="S40" i="22"/>
  <c r="E40" i="22"/>
  <c r="C40" i="22"/>
  <c r="B40" i="22"/>
  <c r="S39" i="22"/>
  <c r="E39" i="22"/>
  <c r="C39" i="22"/>
  <c r="S38" i="22"/>
  <c r="E38" i="22"/>
  <c r="C38" i="22"/>
  <c r="B38" i="22"/>
  <c r="S37" i="22"/>
  <c r="E37" i="22"/>
  <c r="C37" i="22"/>
  <c r="B37" i="22"/>
  <c r="F35" i="22"/>
  <c r="M34" i="22" s="1"/>
  <c r="B33" i="22"/>
  <c r="M31" i="22"/>
  <c r="I31" i="22"/>
  <c r="F31" i="22"/>
  <c r="B31" i="22"/>
  <c r="D22" i="12" l="1"/>
  <c r="D19" i="12"/>
  <c r="D28" i="12"/>
  <c r="D17" i="12"/>
  <c r="D26" i="12"/>
  <c r="D23" i="12"/>
  <c r="D24" i="12"/>
  <c r="B18" i="12"/>
  <c r="D25" i="12"/>
  <c r="D30" i="12"/>
  <c r="D27" i="12"/>
  <c r="D21" i="12"/>
  <c r="D20" i="12"/>
  <c r="D18" i="12"/>
  <c r="D31" i="12"/>
  <c r="D32" i="12"/>
  <c r="S52" i="22"/>
  <c r="S35" i="22" s="1"/>
  <c r="B42" i="22" s="1"/>
  <c r="B43" i="22"/>
  <c r="D40" i="22" l="1"/>
  <c r="D49" i="22"/>
  <c r="D37" i="22"/>
  <c r="D47" i="22"/>
  <c r="D42" i="22"/>
  <c r="D48" i="22"/>
  <c r="D44" i="22"/>
  <c r="D46" i="22"/>
  <c r="D39" i="22"/>
  <c r="D41" i="22"/>
  <c r="D43" i="22"/>
  <c r="D45" i="22"/>
  <c r="D38" i="22"/>
  <c r="D50" i="22"/>
  <c r="B39" i="22"/>
  <c r="AJ19" i="11" l="1"/>
  <c r="D106" i="17"/>
  <c r="B106" i="17"/>
  <c r="D105" i="17"/>
  <c r="B105" i="17"/>
  <c r="D104" i="17"/>
  <c r="B104" i="17"/>
  <c r="C105" i="17" l="1"/>
  <c r="E105" i="17"/>
  <c r="C106" i="17"/>
  <c r="E106" i="17"/>
  <c r="C104" i="17"/>
  <c r="R226" i="17"/>
  <c r="R227" i="17"/>
  <c r="P11" i="17" s="1"/>
  <c r="R228" i="17"/>
  <c r="R229" i="17"/>
  <c r="P13" i="17" s="1"/>
  <c r="R230" i="17"/>
  <c r="R231" i="17"/>
  <c r="P15" i="17" s="1"/>
  <c r="R232" i="17"/>
  <c r="R233" i="17"/>
  <c r="P17" i="17" s="1"/>
  <c r="R234" i="17"/>
  <c r="R235" i="17"/>
  <c r="P19" i="17" s="1"/>
  <c r="R236" i="17"/>
  <c r="R237" i="17"/>
  <c r="L226" i="17"/>
  <c r="J10" i="17" s="1"/>
  <c r="L227" i="17"/>
  <c r="J11" i="17" s="1"/>
  <c r="L228" i="17"/>
  <c r="L229" i="17"/>
  <c r="J13" i="17" s="1"/>
  <c r="L230" i="17"/>
  <c r="J14" i="17" s="1"/>
  <c r="L231" i="17"/>
  <c r="L232" i="17"/>
  <c r="J16" i="17" s="1"/>
  <c r="L233" i="17"/>
  <c r="L234" i="17"/>
  <c r="L235" i="17"/>
  <c r="J19" i="17" s="1"/>
  <c r="L236" i="17"/>
  <c r="L237" i="17"/>
  <c r="F226" i="17"/>
  <c r="F227" i="17"/>
  <c r="D11" i="17" s="1"/>
  <c r="F228" i="17"/>
  <c r="F229" i="17"/>
  <c r="F230" i="17"/>
  <c r="F231" i="17"/>
  <c r="D15" i="17" s="1"/>
  <c r="F232" i="17"/>
  <c r="F233" i="17"/>
  <c r="D17" i="17" s="1"/>
  <c r="F234" i="17"/>
  <c r="F235" i="17"/>
  <c r="D19" i="17" s="1"/>
  <c r="F236" i="17"/>
  <c r="F237" i="17"/>
  <c r="F251" i="17"/>
  <c r="F252" i="17"/>
  <c r="F253" i="17"/>
  <c r="F254" i="17"/>
  <c r="D34" i="17" s="1"/>
  <c r="F255" i="17"/>
  <c r="D35" i="17" s="1"/>
  <c r="F256" i="17"/>
  <c r="F257" i="17"/>
  <c r="D37" i="17" s="1"/>
  <c r="F258" i="17"/>
  <c r="D38" i="17" s="1"/>
  <c r="F259" i="17"/>
  <c r="F260" i="17"/>
  <c r="F261" i="17"/>
  <c r="F262" i="17"/>
  <c r="L251" i="17"/>
  <c r="J31" i="17" s="1"/>
  <c r="L252" i="17"/>
  <c r="L253" i="17"/>
  <c r="J33" i="17" s="1"/>
  <c r="L254" i="17"/>
  <c r="L255" i="17"/>
  <c r="L256" i="17"/>
  <c r="L257" i="17"/>
  <c r="L258" i="17"/>
  <c r="L259" i="17"/>
  <c r="J39" i="17" s="1"/>
  <c r="L260" i="17"/>
  <c r="J40" i="17" s="1"/>
  <c r="L261" i="17"/>
  <c r="L262" i="17"/>
  <c r="R277" i="17"/>
  <c r="P52" i="17" s="1"/>
  <c r="R278" i="17"/>
  <c r="R279" i="17"/>
  <c r="P54" i="17" s="1"/>
  <c r="R280" i="17"/>
  <c r="R281" i="17"/>
  <c r="R282" i="17"/>
  <c r="R283" i="17"/>
  <c r="R284" i="17"/>
  <c r="P59" i="17" s="1"/>
  <c r="R285" i="17"/>
  <c r="R286" i="17"/>
  <c r="R287" i="17"/>
  <c r="R288" i="17"/>
  <c r="R289" i="17"/>
  <c r="L277" i="17"/>
  <c r="L278" i="17"/>
  <c r="L279" i="17"/>
  <c r="L280" i="17"/>
  <c r="L281" i="17"/>
  <c r="L282" i="17"/>
  <c r="L283" i="17"/>
  <c r="L284" i="17"/>
  <c r="J59" i="17" s="1"/>
  <c r="L285" i="17"/>
  <c r="L286" i="17"/>
  <c r="L287" i="17"/>
  <c r="L288" i="17"/>
  <c r="L289" i="17"/>
  <c r="F277" i="17"/>
  <c r="D52" i="17" s="1"/>
  <c r="F278" i="17"/>
  <c r="F279" i="17"/>
  <c r="F280" i="17"/>
  <c r="D55" i="17" s="1"/>
  <c r="F281" i="17"/>
  <c r="F282" i="17"/>
  <c r="F283" i="17"/>
  <c r="F284" i="17"/>
  <c r="D59" i="17" s="1"/>
  <c r="F285" i="17"/>
  <c r="F286" i="17"/>
  <c r="F287" i="17"/>
  <c r="F288" i="17"/>
  <c r="F289" i="17"/>
  <c r="F302" i="17"/>
  <c r="F303" i="17"/>
  <c r="F304" i="17"/>
  <c r="F305" i="17"/>
  <c r="D76" i="17" s="1"/>
  <c r="F306" i="17"/>
  <c r="F307" i="17"/>
  <c r="D78" i="17" s="1"/>
  <c r="F308" i="17"/>
  <c r="F309" i="17"/>
  <c r="D80" i="17" s="1"/>
  <c r="F310" i="17"/>
  <c r="F311" i="17"/>
  <c r="D82" i="17" s="1"/>
  <c r="F312" i="17"/>
  <c r="F313" i="17"/>
  <c r="D85" i="17" s="1"/>
  <c r="F314" i="17"/>
  <c r="L302" i="17"/>
  <c r="J73" i="17" s="1"/>
  <c r="L303" i="17"/>
  <c r="L304" i="17"/>
  <c r="J75" i="17" s="1"/>
  <c r="L305" i="17"/>
  <c r="L306" i="17"/>
  <c r="J77" i="17" s="1"/>
  <c r="L307" i="17"/>
  <c r="J78" i="17" s="1"/>
  <c r="L308" i="17"/>
  <c r="J79" i="17" s="1"/>
  <c r="L309" i="17"/>
  <c r="L310" i="17"/>
  <c r="J81" i="17" s="1"/>
  <c r="L311" i="17"/>
  <c r="J82" i="17" s="1"/>
  <c r="L312" i="17"/>
  <c r="L313" i="17"/>
  <c r="L314" i="17"/>
  <c r="R302" i="17"/>
  <c r="R303" i="17"/>
  <c r="R304" i="17"/>
  <c r="R305" i="17"/>
  <c r="P76" i="17" s="1"/>
  <c r="R306" i="17"/>
  <c r="R307" i="17"/>
  <c r="R308" i="17"/>
  <c r="R309" i="17"/>
  <c r="R310" i="17"/>
  <c r="R311" i="17"/>
  <c r="R312" i="17"/>
  <c r="R313" i="17"/>
  <c r="R314" i="17"/>
  <c r="R327" i="17"/>
  <c r="R328" i="17"/>
  <c r="R329" i="17"/>
  <c r="P96" i="17" s="1"/>
  <c r="R330" i="17"/>
  <c r="P97" i="17" s="1"/>
  <c r="R331" i="17"/>
  <c r="R332" i="17"/>
  <c r="R333" i="17"/>
  <c r="P100" i="17" s="1"/>
  <c r="R334" i="17"/>
  <c r="P101" i="17" s="1"/>
  <c r="R335" i="17"/>
  <c r="R336" i="17"/>
  <c r="R337" i="17"/>
  <c r="P104" i="17" s="1"/>
  <c r="R338" i="17"/>
  <c r="R339" i="17"/>
  <c r="L327" i="17"/>
  <c r="L328" i="17"/>
  <c r="L329" i="17"/>
  <c r="L330" i="17"/>
  <c r="J97" i="17" s="1"/>
  <c r="L331" i="17"/>
  <c r="L332" i="17"/>
  <c r="L333" i="17"/>
  <c r="L334" i="17"/>
  <c r="J101" i="17" s="1"/>
  <c r="L335" i="17"/>
  <c r="L336" i="17"/>
  <c r="L337" i="17"/>
  <c r="L338" i="17"/>
  <c r="L339" i="17"/>
  <c r="F327" i="17"/>
  <c r="F328" i="17"/>
  <c r="F329" i="17"/>
  <c r="F330" i="17"/>
  <c r="F331" i="17"/>
  <c r="F332" i="17"/>
  <c r="F333" i="17"/>
  <c r="F334" i="17"/>
  <c r="F335" i="17"/>
  <c r="F336" i="17"/>
  <c r="F337" i="17"/>
  <c r="F338" i="17"/>
  <c r="F339" i="17"/>
  <c r="C215" i="17"/>
  <c r="C1150" i="17"/>
  <c r="O1038" i="17"/>
  <c r="I1038" i="17"/>
  <c r="C1038" i="17"/>
  <c r="P261" i="17"/>
  <c r="N261" i="17"/>
  <c r="N41" i="17" s="1"/>
  <c r="P260" i="17"/>
  <c r="N260" i="17"/>
  <c r="N40" i="17" s="1"/>
  <c r="D40" i="17"/>
  <c r="P259" i="17"/>
  <c r="N259" i="17"/>
  <c r="N39" i="17" s="1"/>
  <c r="D39" i="17"/>
  <c r="P258" i="17"/>
  <c r="N258" i="17"/>
  <c r="N38" i="17" s="1"/>
  <c r="J38" i="17"/>
  <c r="P257" i="17"/>
  <c r="N257" i="17"/>
  <c r="N37" i="17" s="1"/>
  <c r="J37" i="17"/>
  <c r="J36" i="17"/>
  <c r="D36" i="17"/>
  <c r="J35" i="17"/>
  <c r="J34" i="17"/>
  <c r="D33" i="17"/>
  <c r="J32" i="17"/>
  <c r="D32" i="17"/>
  <c r="D31" i="17"/>
  <c r="L250" i="17"/>
  <c r="F250" i="17"/>
  <c r="R249" i="17"/>
  <c r="Q249" i="17"/>
  <c r="P249" i="17"/>
  <c r="O249" i="17"/>
  <c r="N249" i="17"/>
  <c r="R248" i="17"/>
  <c r="Q248" i="17"/>
  <c r="P248" i="17"/>
  <c r="O248" i="17"/>
  <c r="N248" i="17"/>
  <c r="P18" i="17"/>
  <c r="J18" i="17"/>
  <c r="D18" i="17"/>
  <c r="J17" i="17"/>
  <c r="P16" i="17"/>
  <c r="D16" i="17"/>
  <c r="J15" i="17"/>
  <c r="P14" i="17"/>
  <c r="D14" i="17"/>
  <c r="D13" i="17"/>
  <c r="P12" i="17"/>
  <c r="J12" i="17"/>
  <c r="D12" i="17"/>
  <c r="P10" i="17"/>
  <c r="D10" i="17"/>
  <c r="R225" i="17"/>
  <c r="P9" i="17" s="1"/>
  <c r="L225" i="17"/>
  <c r="J9" i="17" s="1"/>
  <c r="F225" i="17"/>
  <c r="P106" i="17"/>
  <c r="J106" i="17"/>
  <c r="J104" i="17"/>
  <c r="P103" i="17"/>
  <c r="J103" i="17"/>
  <c r="D103" i="17"/>
  <c r="P102" i="17"/>
  <c r="J102" i="17"/>
  <c r="D102" i="17"/>
  <c r="D101" i="17"/>
  <c r="J100" i="17"/>
  <c r="D100" i="17"/>
  <c r="P99" i="17"/>
  <c r="J99" i="17"/>
  <c r="D99" i="17"/>
  <c r="P98" i="17"/>
  <c r="J98" i="17"/>
  <c r="D98" i="17"/>
  <c r="D97" i="17"/>
  <c r="J96" i="17"/>
  <c r="D96" i="17"/>
  <c r="P95" i="17"/>
  <c r="J95" i="17"/>
  <c r="D95" i="17"/>
  <c r="P94" i="17"/>
  <c r="J94" i="17"/>
  <c r="D94" i="17"/>
  <c r="R326" i="17"/>
  <c r="P93" i="17" s="1"/>
  <c r="L326" i="17"/>
  <c r="J93" i="17" s="1"/>
  <c r="F326" i="17"/>
  <c r="P85" i="17"/>
  <c r="J85" i="17"/>
  <c r="P82" i="17"/>
  <c r="P81" i="17"/>
  <c r="P80" i="17"/>
  <c r="J80" i="17"/>
  <c r="P79" i="17"/>
  <c r="D79" i="17"/>
  <c r="P78" i="17"/>
  <c r="P77" i="17"/>
  <c r="D77" i="17"/>
  <c r="J76" i="17"/>
  <c r="P75" i="17"/>
  <c r="D75" i="17"/>
  <c r="P74" i="17"/>
  <c r="J74" i="17"/>
  <c r="D74" i="17"/>
  <c r="D73" i="17"/>
  <c r="R301" i="17"/>
  <c r="P72" i="17" s="1"/>
  <c r="L301" i="17"/>
  <c r="F301" i="17"/>
  <c r="D72" i="17" s="1"/>
  <c r="P64" i="17"/>
  <c r="J64" i="17"/>
  <c r="D64" i="17"/>
  <c r="P61" i="17"/>
  <c r="J61" i="17"/>
  <c r="D61" i="17"/>
  <c r="P60" i="17"/>
  <c r="J60" i="17"/>
  <c r="D60" i="17"/>
  <c r="P58" i="17"/>
  <c r="J58" i="17"/>
  <c r="D58" i="17"/>
  <c r="P57" i="17"/>
  <c r="J57" i="17"/>
  <c r="D57" i="17"/>
  <c r="P56" i="17"/>
  <c r="J56" i="17"/>
  <c r="D56" i="17"/>
  <c r="P55" i="17"/>
  <c r="J55" i="17"/>
  <c r="J54" i="17"/>
  <c r="D54" i="17"/>
  <c r="P53" i="17"/>
  <c r="D53" i="17"/>
  <c r="J52" i="17"/>
  <c r="R276" i="17"/>
  <c r="P51" i="17" s="1"/>
  <c r="L276" i="17"/>
  <c r="J51" i="17" s="1"/>
  <c r="F276" i="17"/>
  <c r="D51" i="17" s="1"/>
  <c r="R132" i="17"/>
  <c r="N132" i="17"/>
  <c r="L132" i="17"/>
  <c r="H132" i="17"/>
  <c r="F132" i="17"/>
  <c r="B132" i="17"/>
  <c r="R111" i="17"/>
  <c r="N111" i="17"/>
  <c r="L111" i="17"/>
  <c r="H111" i="17"/>
  <c r="F111" i="17"/>
  <c r="B111" i="17"/>
  <c r="R195" i="17"/>
  <c r="N195" i="17"/>
  <c r="L195" i="17"/>
  <c r="H195" i="17"/>
  <c r="F195" i="17"/>
  <c r="B195" i="17"/>
  <c r="R174" i="17"/>
  <c r="N174" i="17"/>
  <c r="L174" i="17"/>
  <c r="H174" i="17"/>
  <c r="F174" i="17"/>
  <c r="B174" i="17"/>
  <c r="R153" i="17"/>
  <c r="N153" i="17"/>
  <c r="L153" i="17"/>
  <c r="H153" i="17"/>
  <c r="F153" i="17"/>
  <c r="B153" i="17"/>
  <c r="B109" i="17"/>
  <c r="C107" i="17"/>
  <c r="J41" i="17"/>
  <c r="D41" i="17"/>
  <c r="K40" i="17"/>
  <c r="I40" i="17"/>
  <c r="H40" i="17"/>
  <c r="E40" i="17"/>
  <c r="C40" i="17"/>
  <c r="B40" i="17"/>
  <c r="K39" i="17"/>
  <c r="I39" i="17"/>
  <c r="H39" i="17"/>
  <c r="E39" i="17"/>
  <c r="C39" i="17"/>
  <c r="B39" i="17"/>
  <c r="K38" i="17"/>
  <c r="I38" i="17"/>
  <c r="H38" i="17"/>
  <c r="E38" i="17"/>
  <c r="C38" i="17"/>
  <c r="B38" i="17"/>
  <c r="K37" i="17"/>
  <c r="I37" i="17"/>
  <c r="H37" i="17"/>
  <c r="E37" i="17"/>
  <c r="C37" i="17"/>
  <c r="B37" i="17"/>
  <c r="K36" i="17"/>
  <c r="I36" i="17"/>
  <c r="H36" i="17"/>
  <c r="E36" i="17"/>
  <c r="C36" i="17"/>
  <c r="B36" i="17"/>
  <c r="K35" i="17"/>
  <c r="I35" i="17"/>
  <c r="H35" i="17"/>
  <c r="E35" i="17"/>
  <c r="C35" i="17"/>
  <c r="B35" i="17"/>
  <c r="K34" i="17"/>
  <c r="I34" i="17"/>
  <c r="H34" i="17"/>
  <c r="E34" i="17"/>
  <c r="C34" i="17"/>
  <c r="B34" i="17"/>
  <c r="K33" i="17"/>
  <c r="I33" i="17"/>
  <c r="H33" i="17"/>
  <c r="E33" i="17"/>
  <c r="C33" i="17"/>
  <c r="B33" i="17"/>
  <c r="K32" i="17"/>
  <c r="I32" i="17"/>
  <c r="H32" i="17"/>
  <c r="E32" i="17"/>
  <c r="C32" i="17"/>
  <c r="B32" i="17"/>
  <c r="K31" i="17"/>
  <c r="I31" i="17"/>
  <c r="H31" i="17"/>
  <c r="E31" i="17"/>
  <c r="C31" i="17"/>
  <c r="B31" i="17"/>
  <c r="K30" i="17"/>
  <c r="I30" i="17"/>
  <c r="H30" i="17"/>
  <c r="E30" i="17"/>
  <c r="C30" i="17"/>
  <c r="B30" i="17"/>
  <c r="H26" i="17"/>
  <c r="B26" i="17"/>
  <c r="R24" i="17"/>
  <c r="N24" i="17"/>
  <c r="L24" i="17"/>
  <c r="H24" i="17"/>
  <c r="F24" i="17"/>
  <c r="B24" i="17"/>
  <c r="P20" i="17"/>
  <c r="J20" i="17"/>
  <c r="D20" i="17"/>
  <c r="Q19" i="17"/>
  <c r="O19" i="17"/>
  <c r="N19" i="17"/>
  <c r="K19" i="17"/>
  <c r="I19" i="17"/>
  <c r="H19" i="17"/>
  <c r="E19" i="17"/>
  <c r="C19" i="17"/>
  <c r="B19" i="17"/>
  <c r="Q18" i="17"/>
  <c r="O18" i="17"/>
  <c r="N18" i="17"/>
  <c r="K18" i="17"/>
  <c r="I18" i="17"/>
  <c r="H18" i="17"/>
  <c r="E18" i="17"/>
  <c r="C18" i="17"/>
  <c r="B18" i="17"/>
  <c r="Q17" i="17"/>
  <c r="O17" i="17"/>
  <c r="N17" i="17"/>
  <c r="K17" i="17"/>
  <c r="I17" i="17"/>
  <c r="H17" i="17"/>
  <c r="E17" i="17"/>
  <c r="C17" i="17"/>
  <c r="B17" i="17"/>
  <c r="Q16" i="17"/>
  <c r="O16" i="17"/>
  <c r="N16" i="17"/>
  <c r="K16" i="17"/>
  <c r="I16" i="17"/>
  <c r="H16" i="17"/>
  <c r="E16" i="17"/>
  <c r="C16" i="17"/>
  <c r="B16" i="17"/>
  <c r="Q15" i="17"/>
  <c r="O15" i="17"/>
  <c r="N15" i="17"/>
  <c r="K15" i="17"/>
  <c r="I15" i="17"/>
  <c r="H15" i="17"/>
  <c r="E15" i="17"/>
  <c r="C15" i="17"/>
  <c r="B15" i="17"/>
  <c r="Q14" i="17"/>
  <c r="O14" i="17"/>
  <c r="N14" i="17"/>
  <c r="K14" i="17"/>
  <c r="I14" i="17"/>
  <c r="H14" i="17"/>
  <c r="E14" i="17"/>
  <c r="C14" i="17"/>
  <c r="B14" i="17"/>
  <c r="Q13" i="17"/>
  <c r="O13" i="17"/>
  <c r="N13" i="17"/>
  <c r="K13" i="17"/>
  <c r="I13" i="17"/>
  <c r="H13" i="17"/>
  <c r="E13" i="17"/>
  <c r="C13" i="17"/>
  <c r="B13" i="17"/>
  <c r="Q12" i="17"/>
  <c r="O12" i="17"/>
  <c r="N12" i="17"/>
  <c r="K12" i="17"/>
  <c r="I12" i="17"/>
  <c r="H12" i="17"/>
  <c r="E12" i="17"/>
  <c r="C12" i="17"/>
  <c r="B12" i="17"/>
  <c r="Q11" i="17"/>
  <c r="O11" i="17"/>
  <c r="N11" i="17"/>
  <c r="K11" i="17"/>
  <c r="I11" i="17"/>
  <c r="H11" i="17"/>
  <c r="E11" i="17"/>
  <c r="C11" i="17"/>
  <c r="B11" i="17"/>
  <c r="Q10" i="17"/>
  <c r="O10" i="17"/>
  <c r="N10" i="17"/>
  <c r="K10" i="17"/>
  <c r="I10" i="17"/>
  <c r="H10" i="17"/>
  <c r="E10" i="17"/>
  <c r="C10" i="17"/>
  <c r="B10" i="17"/>
  <c r="Q9" i="17"/>
  <c r="O9" i="17"/>
  <c r="N9" i="17"/>
  <c r="K9" i="17"/>
  <c r="I9" i="17"/>
  <c r="H9" i="17"/>
  <c r="E9" i="17"/>
  <c r="C9" i="17"/>
  <c r="B9" i="17"/>
  <c r="N5" i="17"/>
  <c r="H5" i="17"/>
  <c r="B5" i="17"/>
  <c r="R3" i="17"/>
  <c r="N3" i="17"/>
  <c r="L3" i="17"/>
  <c r="H3" i="17"/>
  <c r="F3" i="17"/>
  <c r="B3" i="17"/>
  <c r="Q106" i="17"/>
  <c r="O106" i="17"/>
  <c r="N106" i="17"/>
  <c r="K106" i="17"/>
  <c r="I106" i="17"/>
  <c r="H106" i="17"/>
  <c r="Q104" i="17"/>
  <c r="O104" i="17"/>
  <c r="N104" i="17"/>
  <c r="K104" i="17"/>
  <c r="I104" i="17"/>
  <c r="H104" i="17"/>
  <c r="E104" i="17"/>
  <c r="Q103" i="17"/>
  <c r="O103" i="17"/>
  <c r="N103" i="17"/>
  <c r="K103" i="17"/>
  <c r="I103" i="17"/>
  <c r="H103" i="17"/>
  <c r="E103" i="17"/>
  <c r="C103" i="17"/>
  <c r="B103" i="17"/>
  <c r="Q102" i="17"/>
  <c r="O102" i="17"/>
  <c r="N102" i="17"/>
  <c r="K102" i="17"/>
  <c r="I102" i="17"/>
  <c r="H102" i="17"/>
  <c r="E102" i="17"/>
  <c r="C102" i="17"/>
  <c r="B102" i="17"/>
  <c r="Q101" i="17"/>
  <c r="O101" i="17"/>
  <c r="N101" i="17"/>
  <c r="K101" i="17"/>
  <c r="I101" i="17"/>
  <c r="H101" i="17"/>
  <c r="E101" i="17"/>
  <c r="C101" i="17"/>
  <c r="B101" i="17"/>
  <c r="Q100" i="17"/>
  <c r="O100" i="17"/>
  <c r="N100" i="17"/>
  <c r="K100" i="17"/>
  <c r="I100" i="17"/>
  <c r="H100" i="17"/>
  <c r="E100" i="17"/>
  <c r="C100" i="17"/>
  <c r="B100" i="17"/>
  <c r="Q99" i="17"/>
  <c r="O99" i="17"/>
  <c r="N99" i="17"/>
  <c r="K99" i="17"/>
  <c r="I99" i="17"/>
  <c r="H99" i="17"/>
  <c r="E99" i="17"/>
  <c r="C99" i="17"/>
  <c r="B99" i="17"/>
  <c r="Q98" i="17"/>
  <c r="O98" i="17"/>
  <c r="N98" i="17"/>
  <c r="K98" i="17"/>
  <c r="I98" i="17"/>
  <c r="H98" i="17"/>
  <c r="E98" i="17"/>
  <c r="C98" i="17"/>
  <c r="B98" i="17"/>
  <c r="Q97" i="17"/>
  <c r="O97" i="17"/>
  <c r="N97" i="17"/>
  <c r="K97" i="17"/>
  <c r="I97" i="17"/>
  <c r="H97" i="17"/>
  <c r="E97" i="17"/>
  <c r="C97" i="17"/>
  <c r="B97" i="17"/>
  <c r="Q96" i="17"/>
  <c r="O96" i="17"/>
  <c r="N96" i="17"/>
  <c r="K96" i="17"/>
  <c r="I96" i="17"/>
  <c r="H96" i="17"/>
  <c r="E96" i="17"/>
  <c r="C96" i="17"/>
  <c r="B96" i="17"/>
  <c r="Q95" i="17"/>
  <c r="O95" i="17"/>
  <c r="N95" i="17"/>
  <c r="K95" i="17"/>
  <c r="I95" i="17"/>
  <c r="H95" i="17"/>
  <c r="E95" i="17"/>
  <c r="C95" i="17"/>
  <c r="B95" i="17"/>
  <c r="Q94" i="17"/>
  <c r="O94" i="17"/>
  <c r="N94" i="17"/>
  <c r="K94" i="17"/>
  <c r="I94" i="17"/>
  <c r="H94" i="17"/>
  <c r="E94" i="17"/>
  <c r="C94" i="17"/>
  <c r="B94" i="17"/>
  <c r="Q93" i="17"/>
  <c r="O93" i="17"/>
  <c r="N93" i="17"/>
  <c r="K93" i="17"/>
  <c r="I93" i="17"/>
  <c r="H93" i="17"/>
  <c r="E93" i="17"/>
  <c r="C93" i="17"/>
  <c r="B93" i="17"/>
  <c r="N89" i="17"/>
  <c r="H89" i="17"/>
  <c r="B89" i="17"/>
  <c r="R87" i="17"/>
  <c r="N87" i="17"/>
  <c r="L87" i="17"/>
  <c r="H87" i="17"/>
  <c r="F87" i="17"/>
  <c r="B87" i="17"/>
  <c r="Q85" i="17"/>
  <c r="O85" i="17"/>
  <c r="N85" i="17"/>
  <c r="K85" i="17"/>
  <c r="I85" i="17"/>
  <c r="H85" i="17"/>
  <c r="E85" i="17"/>
  <c r="C85" i="17"/>
  <c r="B85" i="17"/>
  <c r="Q82" i="17"/>
  <c r="O82" i="17"/>
  <c r="N82" i="17"/>
  <c r="K82" i="17"/>
  <c r="I82" i="17"/>
  <c r="H82" i="17"/>
  <c r="E82" i="17"/>
  <c r="C82" i="17"/>
  <c r="B82" i="17"/>
  <c r="Q81" i="17"/>
  <c r="O81" i="17"/>
  <c r="N81" i="17"/>
  <c r="K81" i="17"/>
  <c r="I81" i="17"/>
  <c r="H81" i="17"/>
  <c r="E81" i="17"/>
  <c r="D81" i="17"/>
  <c r="C81" i="17"/>
  <c r="B81" i="17"/>
  <c r="Q80" i="17"/>
  <c r="O80" i="17"/>
  <c r="N80" i="17"/>
  <c r="K80" i="17"/>
  <c r="I80" i="17"/>
  <c r="H80" i="17"/>
  <c r="E80" i="17"/>
  <c r="C80" i="17"/>
  <c r="B80" i="17"/>
  <c r="Q79" i="17"/>
  <c r="O79" i="17"/>
  <c r="N79" i="17"/>
  <c r="K79" i="17"/>
  <c r="I79" i="17"/>
  <c r="H79" i="17"/>
  <c r="E79" i="17"/>
  <c r="C79" i="17"/>
  <c r="B79" i="17"/>
  <c r="Q78" i="17"/>
  <c r="O78" i="17"/>
  <c r="N78" i="17"/>
  <c r="K78" i="17"/>
  <c r="I78" i="17"/>
  <c r="H78" i="17"/>
  <c r="E78" i="17"/>
  <c r="C78" i="17"/>
  <c r="B78" i="17"/>
  <c r="Q77" i="17"/>
  <c r="O77" i="17"/>
  <c r="N77" i="17"/>
  <c r="K77" i="17"/>
  <c r="I77" i="17"/>
  <c r="H77" i="17"/>
  <c r="E77" i="17"/>
  <c r="C77" i="17"/>
  <c r="B77" i="17"/>
  <c r="Q76" i="17"/>
  <c r="O76" i="17"/>
  <c r="N76" i="17"/>
  <c r="K76" i="17"/>
  <c r="I76" i="17"/>
  <c r="H76" i="17"/>
  <c r="E76" i="17"/>
  <c r="C76" i="17"/>
  <c r="B76" i="17"/>
  <c r="Q75" i="17"/>
  <c r="O75" i="17"/>
  <c r="N75" i="17"/>
  <c r="K75" i="17"/>
  <c r="I75" i="17"/>
  <c r="H75" i="17"/>
  <c r="E75" i="17"/>
  <c r="C75" i="17"/>
  <c r="B75" i="17"/>
  <c r="Q74" i="17"/>
  <c r="O74" i="17"/>
  <c r="N74" i="17"/>
  <c r="K74" i="17"/>
  <c r="I74" i="17"/>
  <c r="H74" i="17"/>
  <c r="E74" i="17"/>
  <c r="C74" i="17"/>
  <c r="B74" i="17"/>
  <c r="Q73" i="17"/>
  <c r="O73" i="17"/>
  <c r="N73" i="17"/>
  <c r="K73" i="17"/>
  <c r="I73" i="17"/>
  <c r="H73" i="17"/>
  <c r="E73" i="17"/>
  <c r="C73" i="17"/>
  <c r="B73" i="17"/>
  <c r="Q72" i="17"/>
  <c r="O72" i="17"/>
  <c r="N72" i="17"/>
  <c r="K72" i="17"/>
  <c r="I72" i="17"/>
  <c r="H72" i="17"/>
  <c r="E72" i="17"/>
  <c r="C72" i="17"/>
  <c r="B72" i="17"/>
  <c r="N68" i="17"/>
  <c r="H68" i="17"/>
  <c r="B68" i="17"/>
  <c r="R66" i="17"/>
  <c r="N66" i="17"/>
  <c r="L66" i="17"/>
  <c r="H66" i="17"/>
  <c r="F66" i="17"/>
  <c r="B66" i="17"/>
  <c r="Q64" i="17"/>
  <c r="O64" i="17"/>
  <c r="N64" i="17"/>
  <c r="K64" i="17"/>
  <c r="I64" i="17"/>
  <c r="H64" i="17"/>
  <c r="E64" i="17"/>
  <c r="C64" i="17"/>
  <c r="B64" i="17"/>
  <c r="Q61" i="17"/>
  <c r="O61" i="17"/>
  <c r="N61" i="17"/>
  <c r="K61" i="17"/>
  <c r="I61" i="17"/>
  <c r="H61" i="17"/>
  <c r="E61" i="17"/>
  <c r="C61" i="17"/>
  <c r="B61" i="17"/>
  <c r="Q60" i="17"/>
  <c r="O60" i="17"/>
  <c r="N60" i="17"/>
  <c r="K60" i="17"/>
  <c r="I60" i="17"/>
  <c r="H60" i="17"/>
  <c r="E60" i="17"/>
  <c r="C60" i="17"/>
  <c r="B60" i="17"/>
  <c r="Q59" i="17"/>
  <c r="O59" i="17"/>
  <c r="N59" i="17"/>
  <c r="K59" i="17"/>
  <c r="I59" i="17"/>
  <c r="H59" i="17"/>
  <c r="E59" i="17"/>
  <c r="C59" i="17"/>
  <c r="B59" i="17"/>
  <c r="Q58" i="17"/>
  <c r="O58" i="17"/>
  <c r="N58" i="17"/>
  <c r="K58" i="17"/>
  <c r="I58" i="17"/>
  <c r="H58" i="17"/>
  <c r="E58" i="17"/>
  <c r="C58" i="17"/>
  <c r="B58" i="17"/>
  <c r="Q57" i="17"/>
  <c r="O57" i="17"/>
  <c r="N57" i="17"/>
  <c r="K57" i="17"/>
  <c r="I57" i="17"/>
  <c r="H57" i="17"/>
  <c r="E57" i="17"/>
  <c r="C57" i="17"/>
  <c r="B57" i="17"/>
  <c r="Q56" i="17"/>
  <c r="O56" i="17"/>
  <c r="N56" i="17"/>
  <c r="K56" i="17"/>
  <c r="I56" i="17"/>
  <c r="H56" i="17"/>
  <c r="E56" i="17"/>
  <c r="C56" i="17"/>
  <c r="B56" i="17"/>
  <c r="Q55" i="17"/>
  <c r="O55" i="17"/>
  <c r="N55" i="17"/>
  <c r="K55" i="17"/>
  <c r="I55" i="17"/>
  <c r="H55" i="17"/>
  <c r="E55" i="17"/>
  <c r="C55" i="17"/>
  <c r="B55" i="17"/>
  <c r="Q54" i="17"/>
  <c r="O54" i="17"/>
  <c r="N54" i="17"/>
  <c r="K54" i="17"/>
  <c r="I54" i="17"/>
  <c r="H54" i="17"/>
  <c r="E54" i="17"/>
  <c r="C54" i="17"/>
  <c r="B54" i="17"/>
  <c r="Q53" i="17"/>
  <c r="O53" i="17"/>
  <c r="N53" i="17"/>
  <c r="K53" i="17"/>
  <c r="I53" i="17"/>
  <c r="H53" i="17"/>
  <c r="E53" i="17"/>
  <c r="C53" i="17"/>
  <c r="B53" i="17"/>
  <c r="Q52" i="17"/>
  <c r="O52" i="17"/>
  <c r="N52" i="17"/>
  <c r="K52" i="17"/>
  <c r="I52" i="17"/>
  <c r="H52" i="17"/>
  <c r="E52" i="17"/>
  <c r="C52" i="17"/>
  <c r="B52" i="17"/>
  <c r="Q51" i="17"/>
  <c r="O51" i="17"/>
  <c r="N51" i="17"/>
  <c r="K51" i="17"/>
  <c r="I51" i="17"/>
  <c r="H51" i="17"/>
  <c r="E51" i="17"/>
  <c r="C51" i="17"/>
  <c r="B51" i="17"/>
  <c r="N47" i="17"/>
  <c r="H47" i="17"/>
  <c r="B47" i="17"/>
  <c r="R45" i="17"/>
  <c r="N45" i="17"/>
  <c r="L45" i="17"/>
  <c r="H45" i="17"/>
  <c r="F45" i="17"/>
  <c r="B45" i="17"/>
  <c r="B1" i="17"/>
  <c r="B271" i="16"/>
  <c r="C270" i="16"/>
  <c r="B218" i="16" s="1"/>
  <c r="N268" i="16"/>
  <c r="M268" i="16"/>
  <c r="L268" i="16"/>
  <c r="H268" i="16"/>
  <c r="N267" i="16"/>
  <c r="M267" i="16"/>
  <c r="L267" i="16"/>
  <c r="H267" i="16"/>
  <c r="N266" i="16"/>
  <c r="M266" i="16"/>
  <c r="L266" i="16"/>
  <c r="H266" i="16"/>
  <c r="N265" i="16"/>
  <c r="M265" i="16"/>
  <c r="L265" i="16"/>
  <c r="H265" i="16"/>
  <c r="N264" i="16"/>
  <c r="M264" i="16"/>
  <c r="L264" i="16"/>
  <c r="H264" i="16"/>
  <c r="N263" i="16"/>
  <c r="M263" i="16"/>
  <c r="L263" i="16"/>
  <c r="H263" i="16"/>
  <c r="N262" i="16"/>
  <c r="M262" i="16"/>
  <c r="L262" i="16"/>
  <c r="H262" i="16"/>
  <c r="N261" i="16"/>
  <c r="M261" i="16"/>
  <c r="L261" i="16"/>
  <c r="H261" i="16"/>
  <c r="N260" i="16"/>
  <c r="M260" i="16"/>
  <c r="L260" i="16"/>
  <c r="H260" i="16"/>
  <c r="N259" i="16"/>
  <c r="M259" i="16"/>
  <c r="L259" i="16"/>
  <c r="H259" i="16"/>
  <c r="N258" i="16"/>
  <c r="M258" i="16"/>
  <c r="L258" i="16"/>
  <c r="H258" i="16"/>
  <c r="N257" i="16"/>
  <c r="M257" i="16"/>
  <c r="L257" i="16"/>
  <c r="H257" i="16"/>
  <c r="N256" i="16"/>
  <c r="M256" i="16"/>
  <c r="L256" i="16"/>
  <c r="H256" i="16"/>
  <c r="N255" i="16"/>
  <c r="M255" i="16"/>
  <c r="L255" i="16"/>
  <c r="H255" i="16"/>
  <c r="N254" i="16"/>
  <c r="M254" i="16"/>
  <c r="L254" i="16"/>
  <c r="H254" i="16"/>
  <c r="N253" i="16"/>
  <c r="M253" i="16"/>
  <c r="L253" i="16"/>
  <c r="H253" i="16"/>
  <c r="N252" i="16"/>
  <c r="M252" i="16"/>
  <c r="L252" i="16"/>
  <c r="H252" i="16"/>
  <c r="N251" i="16"/>
  <c r="L251" i="16"/>
  <c r="H251" i="16"/>
  <c r="N250" i="16"/>
  <c r="M250" i="16"/>
  <c r="L250" i="16"/>
  <c r="H250" i="16"/>
  <c r="N249" i="16"/>
  <c r="L249" i="16"/>
  <c r="H249" i="16"/>
  <c r="N248" i="16"/>
  <c r="L248" i="16"/>
  <c r="H248" i="16"/>
  <c r="G222" i="16"/>
  <c r="B211" i="16"/>
  <c r="C210" i="16"/>
  <c r="N208" i="16"/>
  <c r="L208" i="16"/>
  <c r="H208" i="16"/>
  <c r="N207" i="16"/>
  <c r="M207" i="16"/>
  <c r="L207" i="16"/>
  <c r="H207" i="16"/>
  <c r="N206" i="16"/>
  <c r="M206" i="16"/>
  <c r="L206" i="16"/>
  <c r="H206" i="16"/>
  <c r="N205" i="16"/>
  <c r="M205" i="16"/>
  <c r="L205" i="16"/>
  <c r="H205" i="16"/>
  <c r="M204" i="16"/>
  <c r="L204" i="16"/>
  <c r="H204" i="16"/>
  <c r="N203" i="16"/>
  <c r="L203" i="16"/>
  <c r="H203" i="16"/>
  <c r="N202" i="16"/>
  <c r="L202" i="16"/>
  <c r="H202" i="16"/>
  <c r="N201" i="16"/>
  <c r="L201" i="16"/>
  <c r="H201" i="16"/>
  <c r="L200" i="16"/>
  <c r="H200" i="16"/>
  <c r="N199" i="16"/>
  <c r="L199" i="16"/>
  <c r="H199" i="16"/>
  <c r="G181" i="16"/>
  <c r="B177" i="16"/>
  <c r="H179" i="16" s="1"/>
  <c r="N179" i="16" s="1"/>
  <c r="N197" i="16" s="1"/>
  <c r="B170" i="16"/>
  <c r="C169" i="16"/>
  <c r="B134" i="16" s="1"/>
  <c r="N167" i="16"/>
  <c r="M167" i="16"/>
  <c r="L167" i="16"/>
  <c r="H167" i="16"/>
  <c r="N166" i="16"/>
  <c r="L166" i="16"/>
  <c r="H166" i="16"/>
  <c r="N165" i="16"/>
  <c r="M165" i="16"/>
  <c r="L165" i="16"/>
  <c r="H165" i="16"/>
  <c r="N164" i="16"/>
  <c r="M164" i="16"/>
  <c r="L164" i="16"/>
  <c r="H164" i="16"/>
  <c r="N163" i="16"/>
  <c r="M163" i="16"/>
  <c r="L163" i="16"/>
  <c r="H163" i="16"/>
  <c r="N162" i="16"/>
  <c r="L162" i="16"/>
  <c r="H162" i="16"/>
  <c r="N161" i="16"/>
  <c r="L161" i="16"/>
  <c r="H161" i="16"/>
  <c r="N160" i="16"/>
  <c r="L160" i="16"/>
  <c r="H160" i="16"/>
  <c r="L159" i="16"/>
  <c r="H159" i="16"/>
  <c r="N158" i="16"/>
  <c r="L158" i="16"/>
  <c r="H158" i="16"/>
  <c r="N157" i="16"/>
  <c r="L157" i="16"/>
  <c r="H157" i="16"/>
  <c r="G138" i="16"/>
  <c r="B127" i="16"/>
  <c r="C126" i="16"/>
  <c r="B94" i="16" s="1"/>
  <c r="N124" i="16"/>
  <c r="M124" i="16"/>
  <c r="L124" i="16"/>
  <c r="H124" i="16"/>
  <c r="N123" i="16"/>
  <c r="L123" i="16"/>
  <c r="H123" i="16"/>
  <c r="N122" i="16"/>
  <c r="M122" i="16"/>
  <c r="L122" i="16"/>
  <c r="H122" i="16"/>
  <c r="N121" i="16"/>
  <c r="M121" i="16"/>
  <c r="L121" i="16"/>
  <c r="H121" i="16"/>
  <c r="N120" i="16"/>
  <c r="M120" i="16"/>
  <c r="L120" i="16"/>
  <c r="H120" i="16"/>
  <c r="N119" i="16"/>
  <c r="L119" i="16"/>
  <c r="N118" i="16"/>
  <c r="L118" i="16"/>
  <c r="L117" i="16"/>
  <c r="H117" i="16"/>
  <c r="N116" i="16"/>
  <c r="L116" i="16"/>
  <c r="G98" i="16"/>
  <c r="B87" i="16"/>
  <c r="C86" i="16"/>
  <c r="B52" i="16" s="1"/>
  <c r="N84" i="16"/>
  <c r="M84" i="16"/>
  <c r="L84" i="16"/>
  <c r="H84" i="16"/>
  <c r="N83" i="16"/>
  <c r="M83" i="16"/>
  <c r="L83" i="16"/>
  <c r="H83" i="16"/>
  <c r="N82" i="16"/>
  <c r="L82" i="16"/>
  <c r="H82" i="16"/>
  <c r="N81" i="16"/>
  <c r="M81" i="16"/>
  <c r="L81" i="16"/>
  <c r="H81" i="16"/>
  <c r="N80" i="16"/>
  <c r="M80" i="16"/>
  <c r="L80" i="16"/>
  <c r="H80" i="16"/>
  <c r="N79" i="16"/>
  <c r="M79" i="16"/>
  <c r="L79" i="16"/>
  <c r="H79" i="16"/>
  <c r="N78" i="16"/>
  <c r="L78" i="16"/>
  <c r="H78" i="16"/>
  <c r="N77" i="16"/>
  <c r="L77" i="16"/>
  <c r="H77" i="16"/>
  <c r="N76" i="16"/>
  <c r="L76" i="16"/>
  <c r="H76" i="16"/>
  <c r="L75" i="16"/>
  <c r="H75" i="16"/>
  <c r="N74" i="16"/>
  <c r="L74" i="16"/>
  <c r="H74" i="16"/>
  <c r="G56" i="16"/>
  <c r="B45" i="16"/>
  <c r="C44" i="16"/>
  <c r="B10" i="16" s="1"/>
  <c r="N42" i="16"/>
  <c r="M42" i="16"/>
  <c r="L42" i="16"/>
  <c r="H42" i="16"/>
  <c r="N41" i="16"/>
  <c r="L41" i="16"/>
  <c r="H41" i="16"/>
  <c r="N40" i="16"/>
  <c r="M40" i="16"/>
  <c r="L40" i="16"/>
  <c r="H40" i="16"/>
  <c r="N39" i="16"/>
  <c r="M39" i="16"/>
  <c r="L39" i="16"/>
  <c r="H39" i="16"/>
  <c r="N38" i="16"/>
  <c r="M38" i="16"/>
  <c r="L38" i="16"/>
  <c r="H38" i="16"/>
  <c r="M37" i="16"/>
  <c r="L37" i="16"/>
  <c r="H37" i="16"/>
  <c r="N36" i="16"/>
  <c r="L36" i="16"/>
  <c r="H36" i="16"/>
  <c r="N35" i="16"/>
  <c r="L35" i="16"/>
  <c r="H35" i="16"/>
  <c r="N34" i="16"/>
  <c r="L34" i="16"/>
  <c r="H34" i="16"/>
  <c r="L33" i="16"/>
  <c r="H33" i="16"/>
  <c r="M32" i="16"/>
  <c r="L32" i="16"/>
  <c r="H32" i="16"/>
  <c r="N31" i="16"/>
  <c r="L31" i="16"/>
  <c r="H31" i="16"/>
  <c r="G14" i="16"/>
  <c r="L71" i="15"/>
  <c r="L70" i="15"/>
  <c r="L69" i="15"/>
  <c r="F69" i="15"/>
  <c r="L68" i="15"/>
  <c r="F68" i="15"/>
  <c r="L67" i="15"/>
  <c r="F67" i="15"/>
  <c r="L66" i="15"/>
  <c r="F66" i="15"/>
  <c r="L65" i="15"/>
  <c r="F65" i="15"/>
  <c r="L64" i="15"/>
  <c r="F64" i="15"/>
  <c r="L63" i="15"/>
  <c r="L62" i="15"/>
  <c r="F62" i="15"/>
  <c r="R61" i="15"/>
  <c r="L61" i="15"/>
  <c r="F61" i="15"/>
  <c r="R60" i="15"/>
  <c r="L60" i="15"/>
  <c r="F60" i="15"/>
  <c r="R59" i="15"/>
  <c r="L59" i="15"/>
  <c r="F59" i="15"/>
  <c r="R58" i="15"/>
  <c r="L58" i="15"/>
  <c r="F58" i="15"/>
  <c r="R57" i="15"/>
  <c r="L57" i="15"/>
  <c r="R56" i="15"/>
  <c r="L56" i="15"/>
  <c r="F56" i="15"/>
  <c r="R55" i="15"/>
  <c r="L55" i="15"/>
  <c r="R54" i="15"/>
  <c r="L54" i="15"/>
  <c r="F54" i="15"/>
  <c r="R53" i="15"/>
  <c r="L53" i="15"/>
  <c r="F53" i="15"/>
  <c r="R52" i="15"/>
  <c r="L52" i="15"/>
  <c r="F52" i="15"/>
  <c r="R51" i="15"/>
  <c r="L51" i="15"/>
  <c r="F51" i="15"/>
  <c r="L50" i="15"/>
  <c r="F50" i="15"/>
  <c r="R49" i="15"/>
  <c r="L49" i="15"/>
  <c r="F49" i="15"/>
  <c r="R48" i="15"/>
  <c r="L48" i="15"/>
  <c r="F48" i="15"/>
  <c r="R47" i="15"/>
  <c r="L47" i="15"/>
  <c r="F47" i="15"/>
  <c r="R46" i="15"/>
  <c r="F46" i="15"/>
  <c r="R45" i="15"/>
  <c r="L45" i="15"/>
  <c r="F45" i="15"/>
  <c r="R44" i="15"/>
  <c r="L44" i="15"/>
  <c r="F44" i="15"/>
  <c r="R43" i="15"/>
  <c r="L43" i="15"/>
  <c r="F43" i="15"/>
  <c r="R42" i="15"/>
  <c r="L42" i="15"/>
  <c r="F42" i="15"/>
  <c r="R41" i="15"/>
  <c r="L41" i="15"/>
  <c r="F41" i="15"/>
  <c r="R40" i="15"/>
  <c r="L40" i="15"/>
  <c r="F40" i="15"/>
  <c r="R39" i="15"/>
  <c r="L39" i="15"/>
  <c r="F39" i="15"/>
  <c r="R38" i="15"/>
  <c r="L38" i="15"/>
  <c r="F38" i="15"/>
  <c r="L37" i="15"/>
  <c r="F37" i="15"/>
  <c r="R36" i="15"/>
  <c r="L36" i="15"/>
  <c r="R35" i="15"/>
  <c r="L35" i="15"/>
  <c r="F35" i="15"/>
  <c r="R34" i="15"/>
  <c r="L34" i="15"/>
  <c r="F34" i="15"/>
  <c r="R33" i="15"/>
  <c r="F33" i="15"/>
  <c r="R32" i="15"/>
  <c r="L32" i="15"/>
  <c r="F32" i="15"/>
  <c r="R31" i="15"/>
  <c r="L31" i="15"/>
  <c r="F31" i="15"/>
  <c r="R30" i="15"/>
  <c r="F30" i="15"/>
  <c r="R29" i="15"/>
  <c r="L29" i="15"/>
  <c r="F29" i="15"/>
  <c r="R28" i="15"/>
  <c r="L28" i="15"/>
  <c r="F28" i="15"/>
  <c r="R27" i="15"/>
  <c r="L27" i="15"/>
  <c r="F27" i="15"/>
  <c r="R26" i="15"/>
  <c r="L26" i="15"/>
  <c r="F26" i="15"/>
  <c r="R25" i="15"/>
  <c r="L25" i="15"/>
  <c r="F25" i="15"/>
  <c r="R24" i="15"/>
  <c r="L24" i="15"/>
  <c r="F24" i="15"/>
  <c r="R23" i="15"/>
  <c r="L23" i="15"/>
  <c r="F23" i="15"/>
  <c r="R22" i="15"/>
  <c r="L22" i="15"/>
  <c r="F22" i="15"/>
  <c r="R21" i="15"/>
  <c r="L21" i="15"/>
  <c r="F21" i="15"/>
  <c r="R20" i="15"/>
  <c r="L20" i="15"/>
  <c r="F20" i="15"/>
  <c r="R19" i="15"/>
  <c r="L19" i="15"/>
  <c r="F19" i="15"/>
  <c r="R18" i="15"/>
  <c r="L18" i="15"/>
  <c r="R17" i="15"/>
  <c r="F17" i="15"/>
  <c r="R16" i="15"/>
  <c r="L16" i="15"/>
  <c r="F16" i="15"/>
  <c r="R15" i="15"/>
  <c r="L15" i="15"/>
  <c r="F15" i="15"/>
  <c r="R14" i="15"/>
  <c r="F14" i="15"/>
  <c r="R13" i="15"/>
  <c r="L13" i="15"/>
  <c r="F13" i="15"/>
  <c r="L12" i="15"/>
  <c r="F12" i="15"/>
  <c r="R11" i="15"/>
  <c r="L11" i="15"/>
  <c r="F11" i="15"/>
  <c r="R10" i="15"/>
  <c r="L10" i="15"/>
  <c r="F10" i="15"/>
  <c r="B358" i="14"/>
  <c r="C357" i="14"/>
  <c r="N355" i="14"/>
  <c r="M355" i="14"/>
  <c r="L355" i="14"/>
  <c r="H355" i="14"/>
  <c r="N354" i="14"/>
  <c r="M354" i="14"/>
  <c r="L354" i="14"/>
  <c r="H354" i="14"/>
  <c r="N353" i="14"/>
  <c r="M353" i="14"/>
  <c r="L353" i="14"/>
  <c r="H353" i="14"/>
  <c r="N352" i="14"/>
  <c r="M352" i="14"/>
  <c r="L352" i="14"/>
  <c r="H352" i="14"/>
  <c r="N351" i="14"/>
  <c r="M351" i="14"/>
  <c r="L351" i="14"/>
  <c r="H351" i="14"/>
  <c r="N350" i="14"/>
  <c r="M350" i="14"/>
  <c r="L350" i="14"/>
  <c r="H350" i="14"/>
  <c r="N349" i="14"/>
  <c r="M349" i="14"/>
  <c r="L349" i="14"/>
  <c r="H349" i="14"/>
  <c r="N348" i="14"/>
  <c r="M348" i="14"/>
  <c r="L348" i="14"/>
  <c r="H348" i="14"/>
  <c r="N347" i="14"/>
  <c r="M347" i="14"/>
  <c r="L347" i="14"/>
  <c r="H347" i="14"/>
  <c r="N346" i="14"/>
  <c r="M346" i="14"/>
  <c r="L346" i="14"/>
  <c r="H346" i="14"/>
  <c r="N345" i="14"/>
  <c r="M345" i="14"/>
  <c r="L345" i="14"/>
  <c r="H345" i="14"/>
  <c r="N344" i="14"/>
  <c r="M344" i="14"/>
  <c r="L344" i="14"/>
  <c r="H344" i="14"/>
  <c r="N343" i="14"/>
  <c r="M343" i="14"/>
  <c r="L343" i="14"/>
  <c r="H343" i="14"/>
  <c r="N342" i="14"/>
  <c r="M342" i="14"/>
  <c r="L342" i="14"/>
  <c r="H342" i="14"/>
  <c r="N341" i="14"/>
  <c r="M341" i="14"/>
  <c r="L341" i="14"/>
  <c r="H341" i="14"/>
  <c r="N340" i="14"/>
  <c r="M340" i="14"/>
  <c r="L340" i="14"/>
  <c r="H340" i="14"/>
  <c r="N339" i="14"/>
  <c r="M339" i="14"/>
  <c r="L339" i="14"/>
  <c r="H339" i="14"/>
  <c r="N338" i="14"/>
  <c r="M338" i="14"/>
  <c r="L338" i="14"/>
  <c r="H338" i="14"/>
  <c r="N337" i="14"/>
  <c r="M337" i="14"/>
  <c r="L337" i="14"/>
  <c r="H337" i="14"/>
  <c r="M336" i="14"/>
  <c r="L336" i="14"/>
  <c r="H336" i="14"/>
  <c r="N335" i="14"/>
  <c r="L335" i="14"/>
  <c r="H335" i="14"/>
  <c r="G309" i="14"/>
  <c r="B305" i="14"/>
  <c r="N336" i="14" s="1"/>
  <c r="B298" i="14"/>
  <c r="M297" i="14"/>
  <c r="C297" i="14"/>
  <c r="N295" i="14"/>
  <c r="M295" i="14"/>
  <c r="L295" i="14"/>
  <c r="H295" i="14"/>
  <c r="N294" i="14"/>
  <c r="M294" i="14"/>
  <c r="L294" i="14"/>
  <c r="H294" i="14"/>
  <c r="N293" i="14"/>
  <c r="M293" i="14"/>
  <c r="L293" i="14"/>
  <c r="H293" i="14"/>
  <c r="N292" i="14"/>
  <c r="M292" i="14"/>
  <c r="L292" i="14"/>
  <c r="H292" i="14"/>
  <c r="N291" i="14"/>
  <c r="M291" i="14"/>
  <c r="L291" i="14"/>
  <c r="H291" i="14"/>
  <c r="N290" i="14"/>
  <c r="M290" i="14"/>
  <c r="L290" i="14"/>
  <c r="H290" i="14"/>
  <c r="N289" i="14"/>
  <c r="M289" i="14"/>
  <c r="L289" i="14"/>
  <c r="H289" i="14"/>
  <c r="N288" i="14"/>
  <c r="M288" i="14"/>
  <c r="L288" i="14"/>
  <c r="H288" i="14"/>
  <c r="N287" i="14"/>
  <c r="M287" i="14"/>
  <c r="L287" i="14"/>
  <c r="H287" i="14"/>
  <c r="N286" i="14"/>
  <c r="M286" i="14"/>
  <c r="L286" i="14"/>
  <c r="H286" i="14"/>
  <c r="N285" i="14"/>
  <c r="M285" i="14"/>
  <c r="L285" i="14"/>
  <c r="H285" i="14"/>
  <c r="N284" i="14"/>
  <c r="M284" i="14"/>
  <c r="L284" i="14"/>
  <c r="H284" i="14"/>
  <c r="N283" i="14"/>
  <c r="M283" i="14"/>
  <c r="L283" i="14"/>
  <c r="H283" i="14"/>
  <c r="N282" i="14"/>
  <c r="M282" i="14"/>
  <c r="L282" i="14"/>
  <c r="H282" i="14"/>
  <c r="N281" i="14"/>
  <c r="M281" i="14"/>
  <c r="L281" i="14"/>
  <c r="H281" i="14"/>
  <c r="N280" i="14"/>
  <c r="M280" i="14"/>
  <c r="L280" i="14"/>
  <c r="H280" i="14"/>
  <c r="N279" i="14"/>
  <c r="M279" i="14"/>
  <c r="L279" i="14"/>
  <c r="H279" i="14"/>
  <c r="N278" i="14"/>
  <c r="M278" i="14"/>
  <c r="L278" i="14"/>
  <c r="H278" i="14"/>
  <c r="N277" i="14"/>
  <c r="M277" i="14"/>
  <c r="L277" i="14"/>
  <c r="H277" i="14"/>
  <c r="N276" i="14"/>
  <c r="M276" i="14"/>
  <c r="L276" i="14"/>
  <c r="H276" i="14"/>
  <c r="N275" i="14"/>
  <c r="M275" i="14"/>
  <c r="L275" i="14"/>
  <c r="H275" i="14"/>
  <c r="N273" i="14"/>
  <c r="G249" i="14"/>
  <c r="N247" i="14"/>
  <c r="B247" i="14"/>
  <c r="H247" i="14" s="1"/>
  <c r="B238" i="14"/>
  <c r="F237" i="14"/>
  <c r="E237" i="14"/>
  <c r="M217" i="14" s="1"/>
  <c r="D237" i="14"/>
  <c r="D189" i="14" s="1"/>
  <c r="C237" i="14"/>
  <c r="C189" i="14" s="1"/>
  <c r="B237" i="14"/>
  <c r="N235" i="14"/>
  <c r="M235" i="14"/>
  <c r="L235" i="14"/>
  <c r="K235" i="14"/>
  <c r="J235" i="14"/>
  <c r="N234" i="14"/>
  <c r="M234" i="14"/>
  <c r="L234" i="14"/>
  <c r="K234" i="14"/>
  <c r="J234" i="14"/>
  <c r="N233" i="14"/>
  <c r="M233" i="14"/>
  <c r="L233" i="14"/>
  <c r="K233" i="14"/>
  <c r="J233" i="14"/>
  <c r="N232" i="14"/>
  <c r="M232" i="14"/>
  <c r="L232" i="14"/>
  <c r="K232" i="14"/>
  <c r="J232" i="14"/>
  <c r="N231" i="14"/>
  <c r="M231" i="14"/>
  <c r="L231" i="14"/>
  <c r="K231" i="14"/>
  <c r="J231" i="14"/>
  <c r="N230" i="14"/>
  <c r="M230" i="14"/>
  <c r="L230" i="14"/>
  <c r="K230" i="14"/>
  <c r="J230" i="14"/>
  <c r="N229" i="14"/>
  <c r="M229" i="14"/>
  <c r="L229" i="14"/>
  <c r="K229" i="14"/>
  <c r="J229" i="14"/>
  <c r="N228" i="14"/>
  <c r="M228" i="14"/>
  <c r="L228" i="14"/>
  <c r="K228" i="14"/>
  <c r="J228" i="14"/>
  <c r="N227" i="14"/>
  <c r="M227" i="14"/>
  <c r="L227" i="14"/>
  <c r="K227" i="14"/>
  <c r="J227" i="14"/>
  <c r="N226" i="14"/>
  <c r="M226" i="14"/>
  <c r="L226" i="14"/>
  <c r="K226" i="14"/>
  <c r="J226" i="14"/>
  <c r="N225" i="14"/>
  <c r="M225" i="14"/>
  <c r="L225" i="14"/>
  <c r="K225" i="14"/>
  <c r="J225" i="14"/>
  <c r="N224" i="14"/>
  <c r="M224" i="14"/>
  <c r="L224" i="14"/>
  <c r="K224" i="14"/>
  <c r="J224" i="14"/>
  <c r="N223" i="14"/>
  <c r="M223" i="14"/>
  <c r="L223" i="14"/>
  <c r="K223" i="14"/>
  <c r="J223" i="14"/>
  <c r="N222" i="14"/>
  <c r="M222" i="14"/>
  <c r="L222" i="14"/>
  <c r="K222" i="14"/>
  <c r="J222" i="14"/>
  <c r="N221" i="14"/>
  <c r="M221" i="14"/>
  <c r="L221" i="14"/>
  <c r="K221" i="14"/>
  <c r="J221" i="14"/>
  <c r="N220" i="14"/>
  <c r="M220" i="14"/>
  <c r="L220" i="14"/>
  <c r="K220" i="14"/>
  <c r="J220" i="14"/>
  <c r="N219" i="14"/>
  <c r="M219" i="14"/>
  <c r="L219" i="14"/>
  <c r="K219" i="14"/>
  <c r="J219" i="14"/>
  <c r="N218" i="14"/>
  <c r="M218" i="14"/>
  <c r="L218" i="14"/>
  <c r="K218" i="14"/>
  <c r="J218" i="14"/>
  <c r="N217" i="14"/>
  <c r="N237" i="14" s="1"/>
  <c r="L217" i="14"/>
  <c r="K217" i="14"/>
  <c r="J217" i="14"/>
  <c r="J237" i="14" s="1"/>
  <c r="N216" i="14"/>
  <c r="M216" i="14"/>
  <c r="L216" i="14"/>
  <c r="L237" i="14" s="1"/>
  <c r="K216" i="14"/>
  <c r="K237" i="14" s="1"/>
  <c r="J216" i="14"/>
  <c r="N214" i="14"/>
  <c r="M214" i="14"/>
  <c r="L214" i="14"/>
  <c r="K214" i="14"/>
  <c r="J214" i="14"/>
  <c r="F189" i="14"/>
  <c r="E189" i="14"/>
  <c r="B189" i="14"/>
  <c r="F188" i="14"/>
  <c r="E188" i="14"/>
  <c r="D188" i="14"/>
  <c r="L185" i="14" s="1"/>
  <c r="C188" i="14"/>
  <c r="B188" i="14"/>
  <c r="J185" i="14" s="1"/>
  <c r="N185" i="14"/>
  <c r="M185" i="14"/>
  <c r="K185" i="14"/>
  <c r="B179" i="14"/>
  <c r="D178" i="14"/>
  <c r="C178" i="14"/>
  <c r="C130" i="14" s="1"/>
  <c r="B178" i="14"/>
  <c r="B130" i="14" s="1"/>
  <c r="J176" i="14"/>
  <c r="I176" i="14"/>
  <c r="H176" i="14"/>
  <c r="J175" i="14"/>
  <c r="I175" i="14"/>
  <c r="H175" i="14"/>
  <c r="J174" i="14"/>
  <c r="I174" i="14"/>
  <c r="H174" i="14"/>
  <c r="J173" i="14"/>
  <c r="I173" i="14"/>
  <c r="H173" i="14"/>
  <c r="J172" i="14"/>
  <c r="I172" i="14"/>
  <c r="H172" i="14"/>
  <c r="J171" i="14"/>
  <c r="I171" i="14"/>
  <c r="H171" i="14"/>
  <c r="J170" i="14"/>
  <c r="I170" i="14"/>
  <c r="H170" i="14"/>
  <c r="J169" i="14"/>
  <c r="I169" i="14"/>
  <c r="H169" i="14"/>
  <c r="J168" i="14"/>
  <c r="I168" i="14"/>
  <c r="H168" i="14"/>
  <c r="J167" i="14"/>
  <c r="I167" i="14"/>
  <c r="H167" i="14"/>
  <c r="J166" i="14"/>
  <c r="I166" i="14"/>
  <c r="H166" i="14"/>
  <c r="J165" i="14"/>
  <c r="I165" i="14"/>
  <c r="H165" i="14"/>
  <c r="J164" i="14"/>
  <c r="I164" i="14"/>
  <c r="H164" i="14"/>
  <c r="J163" i="14"/>
  <c r="I163" i="14"/>
  <c r="H163" i="14"/>
  <c r="J162" i="14"/>
  <c r="I162" i="14"/>
  <c r="H162" i="14"/>
  <c r="J161" i="14"/>
  <c r="I161" i="14"/>
  <c r="H161" i="14"/>
  <c r="J160" i="14"/>
  <c r="I160" i="14"/>
  <c r="H160" i="14"/>
  <c r="J159" i="14"/>
  <c r="I159" i="14"/>
  <c r="H159" i="14"/>
  <c r="J158" i="14"/>
  <c r="I158" i="14"/>
  <c r="I178" i="14" s="1"/>
  <c r="H158" i="14"/>
  <c r="J157" i="14"/>
  <c r="J178" i="14" s="1"/>
  <c r="I157" i="14"/>
  <c r="H157" i="14"/>
  <c r="H178" i="14" s="1"/>
  <c r="J155" i="14"/>
  <c r="I155" i="14"/>
  <c r="H155" i="14"/>
  <c r="D130" i="14"/>
  <c r="D129" i="14"/>
  <c r="C129" i="14"/>
  <c r="K126" i="14" s="1"/>
  <c r="B129" i="14"/>
  <c r="M126" i="14"/>
  <c r="I126" i="14"/>
  <c r="B120" i="14"/>
  <c r="C119" i="14"/>
  <c r="C71" i="14" s="1"/>
  <c r="B119" i="14"/>
  <c r="I117" i="14"/>
  <c r="G117" i="14"/>
  <c r="I116" i="14"/>
  <c r="G116" i="14"/>
  <c r="I115" i="14"/>
  <c r="G115" i="14"/>
  <c r="I114" i="14"/>
  <c r="G114" i="14"/>
  <c r="I113" i="14"/>
  <c r="G113" i="14"/>
  <c r="I112" i="14"/>
  <c r="G112" i="14"/>
  <c r="I111" i="14"/>
  <c r="G111" i="14"/>
  <c r="I110" i="14"/>
  <c r="G110" i="14"/>
  <c r="I109" i="14"/>
  <c r="G109" i="14"/>
  <c r="I108" i="14"/>
  <c r="G108" i="14"/>
  <c r="I107" i="14"/>
  <c r="G107" i="14"/>
  <c r="I106" i="14"/>
  <c r="G106" i="14"/>
  <c r="I105" i="14"/>
  <c r="G105" i="14"/>
  <c r="I104" i="14"/>
  <c r="G104" i="14"/>
  <c r="I103" i="14"/>
  <c r="G103" i="14"/>
  <c r="I102" i="14"/>
  <c r="G102" i="14"/>
  <c r="I101" i="14"/>
  <c r="G101" i="14"/>
  <c r="I100" i="14"/>
  <c r="G100" i="14"/>
  <c r="I99" i="14"/>
  <c r="G99" i="14"/>
  <c r="I98" i="14"/>
  <c r="I119" i="14" s="1"/>
  <c r="G98" i="14"/>
  <c r="G119" i="14" s="1"/>
  <c r="B71" i="14"/>
  <c r="B61" i="14"/>
  <c r="C60" i="14"/>
  <c r="N58" i="14"/>
  <c r="M58" i="14"/>
  <c r="L58" i="14"/>
  <c r="N57" i="14"/>
  <c r="M57" i="14"/>
  <c r="L57" i="14"/>
  <c r="N56" i="14"/>
  <c r="M56" i="14"/>
  <c r="L56" i="14"/>
  <c r="N55" i="14"/>
  <c r="M55" i="14"/>
  <c r="L55" i="14"/>
  <c r="N54" i="14"/>
  <c r="M54" i="14"/>
  <c r="L54" i="14"/>
  <c r="N53" i="14"/>
  <c r="M53" i="14"/>
  <c r="L53" i="14"/>
  <c r="N52" i="14"/>
  <c r="M52" i="14"/>
  <c r="L52" i="14"/>
  <c r="N51" i="14"/>
  <c r="M51" i="14"/>
  <c r="L51" i="14"/>
  <c r="N50" i="14"/>
  <c r="M50" i="14"/>
  <c r="L50" i="14"/>
  <c r="N49" i="14"/>
  <c r="M49" i="14"/>
  <c r="L49" i="14"/>
  <c r="N48" i="14"/>
  <c r="M48" i="14"/>
  <c r="L48" i="14"/>
  <c r="N47" i="14"/>
  <c r="M47" i="14"/>
  <c r="L47" i="14"/>
  <c r="N46" i="14"/>
  <c r="M46" i="14"/>
  <c r="L46" i="14"/>
  <c r="N45" i="14"/>
  <c r="M45" i="14"/>
  <c r="L45" i="14"/>
  <c r="N44" i="14"/>
  <c r="M44" i="14"/>
  <c r="L44" i="14"/>
  <c r="N43" i="14"/>
  <c r="M43" i="14"/>
  <c r="L43" i="14"/>
  <c r="N42" i="14"/>
  <c r="M42" i="14"/>
  <c r="L42" i="14"/>
  <c r="N41" i="14"/>
  <c r="M41" i="14"/>
  <c r="L41" i="14"/>
  <c r="N40" i="14"/>
  <c r="M40" i="14"/>
  <c r="L40" i="14"/>
  <c r="N39" i="14"/>
  <c r="M39" i="14"/>
  <c r="L39" i="14"/>
  <c r="N38" i="14"/>
  <c r="M38" i="14"/>
  <c r="M60" i="14" s="1"/>
  <c r="L38" i="14"/>
  <c r="N10" i="14"/>
  <c r="M10" i="14"/>
  <c r="H10" i="14"/>
  <c r="B8" i="14"/>
  <c r="T79" i="11"/>
  <c r="S79" i="11"/>
  <c r="R79" i="11"/>
  <c r="Q79" i="11"/>
  <c r="P79" i="11"/>
  <c r="O79" i="11"/>
  <c r="N79" i="11"/>
  <c r="M79" i="11"/>
  <c r="L79" i="11"/>
  <c r="K79" i="11"/>
  <c r="J79" i="11"/>
  <c r="I79" i="11"/>
  <c r="H79" i="11"/>
  <c r="G79" i="11"/>
  <c r="F79" i="11"/>
  <c r="E79" i="11"/>
  <c r="D79" i="11"/>
  <c r="T78" i="11"/>
  <c r="S78" i="11"/>
  <c r="R78" i="11"/>
  <c r="Q78" i="11"/>
  <c r="P78" i="11"/>
  <c r="O78" i="11"/>
  <c r="N78" i="11"/>
  <c r="M78" i="11"/>
  <c r="L78" i="11"/>
  <c r="K78" i="11"/>
  <c r="J78" i="11"/>
  <c r="I78" i="11"/>
  <c r="H78" i="11"/>
  <c r="G78" i="11"/>
  <c r="F78" i="11"/>
  <c r="E78" i="11"/>
  <c r="D78" i="11"/>
  <c r="T77" i="11"/>
  <c r="S77" i="11"/>
  <c r="R77" i="11"/>
  <c r="Q77" i="11"/>
  <c r="P77" i="11"/>
  <c r="O77" i="11"/>
  <c r="N77" i="11"/>
  <c r="M77" i="11"/>
  <c r="L77" i="11"/>
  <c r="K77" i="11"/>
  <c r="J77" i="11"/>
  <c r="I77" i="11"/>
  <c r="H77" i="11"/>
  <c r="G77" i="11"/>
  <c r="F77" i="11"/>
  <c r="E77" i="11"/>
  <c r="D77" i="11"/>
  <c r="T76" i="11"/>
  <c r="S76" i="11"/>
  <c r="R76" i="11"/>
  <c r="Q76" i="11"/>
  <c r="P76" i="11"/>
  <c r="O76" i="11"/>
  <c r="N76" i="11"/>
  <c r="M76" i="11"/>
  <c r="L76" i="11"/>
  <c r="K76" i="11"/>
  <c r="J76" i="11"/>
  <c r="I76" i="11"/>
  <c r="H76" i="11"/>
  <c r="G76" i="11"/>
  <c r="F76" i="11"/>
  <c r="E76" i="11"/>
  <c r="D76" i="11"/>
  <c r="T75" i="11"/>
  <c r="S75" i="11"/>
  <c r="R75" i="11"/>
  <c r="Q75" i="11"/>
  <c r="P75" i="11"/>
  <c r="O75" i="11"/>
  <c r="N75" i="11"/>
  <c r="M75" i="11"/>
  <c r="L75" i="11"/>
  <c r="K75" i="11"/>
  <c r="J75" i="11"/>
  <c r="I75" i="11"/>
  <c r="H75" i="11"/>
  <c r="G75" i="11"/>
  <c r="F75" i="11"/>
  <c r="E75" i="11"/>
  <c r="D75" i="11"/>
  <c r="T74" i="11"/>
  <c r="S74" i="11"/>
  <c r="R74" i="11"/>
  <c r="Q74" i="11"/>
  <c r="P74" i="11"/>
  <c r="O74" i="11"/>
  <c r="N74" i="11"/>
  <c r="M74" i="11"/>
  <c r="L74" i="11"/>
  <c r="K74" i="11"/>
  <c r="J74" i="11"/>
  <c r="I74" i="11"/>
  <c r="H74" i="11"/>
  <c r="G74" i="11"/>
  <c r="F74" i="11"/>
  <c r="E74" i="11"/>
  <c r="D74" i="11"/>
  <c r="T73" i="11"/>
  <c r="S73" i="11"/>
  <c r="R73" i="11"/>
  <c r="Q73" i="11"/>
  <c r="P73" i="11"/>
  <c r="O73" i="11"/>
  <c r="N73" i="11"/>
  <c r="M73" i="11"/>
  <c r="L73" i="11"/>
  <c r="K73" i="11"/>
  <c r="J73" i="11"/>
  <c r="I73" i="11"/>
  <c r="H73" i="11"/>
  <c r="G73" i="11"/>
  <c r="F73" i="11"/>
  <c r="E73" i="11"/>
  <c r="D73" i="11"/>
  <c r="T72" i="11"/>
  <c r="S72" i="11"/>
  <c r="R72" i="11"/>
  <c r="Q72" i="11"/>
  <c r="P72" i="11"/>
  <c r="O72" i="11"/>
  <c r="N72" i="11"/>
  <c r="M72" i="11"/>
  <c r="L72" i="11"/>
  <c r="K72" i="11"/>
  <c r="J72" i="11"/>
  <c r="I72" i="11"/>
  <c r="H72" i="11"/>
  <c r="G72" i="11"/>
  <c r="F72" i="11"/>
  <c r="E72" i="11"/>
  <c r="D72" i="11"/>
  <c r="T71" i="11"/>
  <c r="S71" i="11"/>
  <c r="R71" i="11"/>
  <c r="Q71" i="11"/>
  <c r="P71" i="11"/>
  <c r="O71" i="11"/>
  <c r="N71" i="11"/>
  <c r="M71" i="11"/>
  <c r="L71" i="11"/>
  <c r="K71" i="11"/>
  <c r="J71" i="11"/>
  <c r="I71" i="11"/>
  <c r="H71" i="11"/>
  <c r="G71" i="11"/>
  <c r="F71" i="11"/>
  <c r="E71" i="11"/>
  <c r="D71" i="11"/>
  <c r="T70" i="11"/>
  <c r="S70" i="11"/>
  <c r="R70" i="11"/>
  <c r="Q70" i="11"/>
  <c r="P70" i="11"/>
  <c r="O70" i="11"/>
  <c r="N70" i="11"/>
  <c r="M70" i="11"/>
  <c r="L70" i="11"/>
  <c r="K70" i="11"/>
  <c r="J70" i="11"/>
  <c r="I70" i="11"/>
  <c r="H70" i="11"/>
  <c r="G70" i="11"/>
  <c r="F70" i="11"/>
  <c r="E70" i="11"/>
  <c r="D70" i="11"/>
  <c r="T69" i="11"/>
  <c r="S69" i="11"/>
  <c r="R69" i="11"/>
  <c r="Q69" i="11"/>
  <c r="P69" i="11"/>
  <c r="O69" i="11"/>
  <c r="N69" i="11"/>
  <c r="M69" i="11"/>
  <c r="L69" i="11"/>
  <c r="K69" i="11"/>
  <c r="J69" i="11"/>
  <c r="I69" i="11"/>
  <c r="H69" i="11"/>
  <c r="G69" i="11"/>
  <c r="F69" i="11"/>
  <c r="E69" i="11"/>
  <c r="D69" i="11"/>
  <c r="T68" i="11"/>
  <c r="S68" i="11"/>
  <c r="R68" i="11"/>
  <c r="Q68" i="11"/>
  <c r="P68" i="11"/>
  <c r="O68" i="11"/>
  <c r="N68" i="11"/>
  <c r="M68" i="11"/>
  <c r="L68" i="11"/>
  <c r="K68" i="11"/>
  <c r="J68" i="11"/>
  <c r="I68" i="11"/>
  <c r="H68" i="11"/>
  <c r="G68" i="11"/>
  <c r="F68" i="11"/>
  <c r="E68" i="11"/>
  <c r="D68" i="11"/>
  <c r="T67" i="11"/>
  <c r="S67" i="11"/>
  <c r="R67" i="11"/>
  <c r="Q67" i="11"/>
  <c r="P67" i="11"/>
  <c r="O67" i="11"/>
  <c r="N67" i="11"/>
  <c r="M67" i="11"/>
  <c r="L67" i="11"/>
  <c r="K67" i="11"/>
  <c r="J67" i="11"/>
  <c r="I67" i="11"/>
  <c r="H67" i="11"/>
  <c r="G67" i="11"/>
  <c r="F67" i="11"/>
  <c r="E67" i="11"/>
  <c r="D67" i="11"/>
  <c r="T66" i="11"/>
  <c r="S66" i="11"/>
  <c r="R66" i="11"/>
  <c r="Q66" i="11"/>
  <c r="P66" i="11"/>
  <c r="O66" i="11"/>
  <c r="N66" i="11"/>
  <c r="M66" i="11"/>
  <c r="L66" i="11"/>
  <c r="K66" i="11"/>
  <c r="J66" i="11"/>
  <c r="I66" i="11"/>
  <c r="H66" i="11"/>
  <c r="G66" i="11"/>
  <c r="F66" i="11"/>
  <c r="E66" i="11"/>
  <c r="D66" i="11"/>
  <c r="T65" i="11"/>
  <c r="S65" i="11"/>
  <c r="R65" i="11"/>
  <c r="Q65" i="11"/>
  <c r="P65" i="11"/>
  <c r="O65" i="11"/>
  <c r="N65" i="11"/>
  <c r="M65" i="11"/>
  <c r="L65" i="11"/>
  <c r="K65" i="11"/>
  <c r="J65" i="11"/>
  <c r="I65" i="11"/>
  <c r="H65" i="11"/>
  <c r="G65" i="11"/>
  <c r="F65" i="11"/>
  <c r="E65" i="11"/>
  <c r="D65" i="11"/>
  <c r="T64" i="11"/>
  <c r="S64" i="11"/>
  <c r="R64" i="11"/>
  <c r="Q64" i="11"/>
  <c r="P64" i="11"/>
  <c r="O64" i="11"/>
  <c r="N64" i="11"/>
  <c r="M64" i="11"/>
  <c r="L64" i="11"/>
  <c r="K64" i="11"/>
  <c r="J64" i="11"/>
  <c r="I64" i="11"/>
  <c r="H64" i="11"/>
  <c r="G64" i="11"/>
  <c r="F64" i="11"/>
  <c r="E64" i="11"/>
  <c r="D64" i="11"/>
  <c r="T63" i="11"/>
  <c r="S63" i="11"/>
  <c r="R63" i="11"/>
  <c r="Q63" i="11"/>
  <c r="P63" i="11"/>
  <c r="O63" i="11"/>
  <c r="N63" i="11"/>
  <c r="M63" i="11"/>
  <c r="L63" i="11"/>
  <c r="K63" i="11"/>
  <c r="J63" i="11"/>
  <c r="I63" i="11"/>
  <c r="H63" i="11"/>
  <c r="G63" i="11"/>
  <c r="F63" i="11"/>
  <c r="E63" i="11"/>
  <c r="D63" i="11"/>
  <c r="T62" i="11"/>
  <c r="S62" i="11"/>
  <c r="R62" i="11"/>
  <c r="Q62" i="11"/>
  <c r="P62" i="11"/>
  <c r="O62" i="11"/>
  <c r="N62" i="11"/>
  <c r="M62" i="11"/>
  <c r="L62" i="11"/>
  <c r="K62" i="11"/>
  <c r="J62" i="11"/>
  <c r="I62" i="11"/>
  <c r="H62" i="11"/>
  <c r="G62" i="11"/>
  <c r="F62" i="11"/>
  <c r="E62" i="11"/>
  <c r="D62" i="11"/>
  <c r="T61" i="11"/>
  <c r="S61" i="11"/>
  <c r="R61" i="11"/>
  <c r="Q61" i="11"/>
  <c r="P61" i="11"/>
  <c r="O61" i="11"/>
  <c r="N61" i="11"/>
  <c r="M61" i="11"/>
  <c r="L61" i="11"/>
  <c r="K61" i="11"/>
  <c r="J61" i="11"/>
  <c r="I61" i="11"/>
  <c r="H61" i="11"/>
  <c r="G61" i="11"/>
  <c r="F61" i="11"/>
  <c r="E61" i="11"/>
  <c r="D61" i="11"/>
  <c r="T60" i="11"/>
  <c r="S60" i="11"/>
  <c r="R60" i="11"/>
  <c r="Q60" i="11"/>
  <c r="P60" i="11"/>
  <c r="O60" i="11"/>
  <c r="N60" i="11"/>
  <c r="M60" i="11"/>
  <c r="L60" i="11"/>
  <c r="K60" i="11"/>
  <c r="J60" i="11"/>
  <c r="I60" i="11"/>
  <c r="H60" i="11"/>
  <c r="G60" i="11"/>
  <c r="F60" i="11"/>
  <c r="E60" i="11"/>
  <c r="D60" i="11"/>
  <c r="T59" i="11"/>
  <c r="S59" i="11"/>
  <c r="R59" i="11"/>
  <c r="Q59" i="11"/>
  <c r="P59" i="11"/>
  <c r="O59" i="11"/>
  <c r="N59" i="11"/>
  <c r="M59" i="11"/>
  <c r="L59" i="11"/>
  <c r="K59" i="11"/>
  <c r="J59" i="11"/>
  <c r="I59" i="11"/>
  <c r="H59" i="11"/>
  <c r="G59" i="11"/>
  <c r="F59" i="11"/>
  <c r="E59" i="11"/>
  <c r="D59" i="11"/>
  <c r="T58" i="11"/>
  <c r="S58" i="11"/>
  <c r="R58" i="11"/>
  <c r="Q58" i="11"/>
  <c r="P58" i="11"/>
  <c r="O58" i="11"/>
  <c r="N58" i="11"/>
  <c r="M58" i="11"/>
  <c r="L58" i="11"/>
  <c r="K58" i="11"/>
  <c r="J58" i="11"/>
  <c r="I58" i="11"/>
  <c r="H58" i="11"/>
  <c r="G58" i="11"/>
  <c r="F58" i="11"/>
  <c r="E58" i="11"/>
  <c r="D58" i="11"/>
  <c r="T57" i="11"/>
  <c r="S57" i="11"/>
  <c r="R57" i="11"/>
  <c r="Q57" i="11"/>
  <c r="P57" i="11"/>
  <c r="O57" i="11"/>
  <c r="N57" i="11"/>
  <c r="M57" i="11"/>
  <c r="L57" i="11"/>
  <c r="K57" i="11"/>
  <c r="J57" i="11"/>
  <c r="I57" i="11"/>
  <c r="H57" i="11"/>
  <c r="G57" i="11"/>
  <c r="F57" i="11"/>
  <c r="E57" i="11"/>
  <c r="D57" i="11"/>
  <c r="T56" i="11"/>
  <c r="S56" i="11"/>
  <c r="R56" i="11"/>
  <c r="Q56" i="11"/>
  <c r="P56" i="11"/>
  <c r="O56" i="11"/>
  <c r="N56" i="11"/>
  <c r="M56" i="11"/>
  <c r="L56" i="11"/>
  <c r="K56" i="11"/>
  <c r="J56" i="11"/>
  <c r="I56" i="11"/>
  <c r="H56" i="11"/>
  <c r="G56" i="11"/>
  <c r="F56" i="11"/>
  <c r="E56" i="11"/>
  <c r="D56" i="11"/>
  <c r="T55" i="11"/>
  <c r="S55" i="11"/>
  <c r="R55" i="11"/>
  <c r="Q55" i="11"/>
  <c r="P55" i="11"/>
  <c r="O55" i="11"/>
  <c r="N55" i="11"/>
  <c r="M55" i="11"/>
  <c r="L55" i="11"/>
  <c r="K55" i="11"/>
  <c r="J55" i="11"/>
  <c r="I55" i="11"/>
  <c r="H55" i="11"/>
  <c r="G55" i="11"/>
  <c r="F55" i="11"/>
  <c r="E55" i="11"/>
  <c r="D55" i="11"/>
  <c r="T54" i="11"/>
  <c r="S54" i="11"/>
  <c r="R54" i="11"/>
  <c r="Q54" i="11"/>
  <c r="P54" i="11"/>
  <c r="O54" i="11"/>
  <c r="N54" i="11"/>
  <c r="M54" i="11"/>
  <c r="L54" i="11"/>
  <c r="K54" i="11"/>
  <c r="J54" i="11"/>
  <c r="I54" i="11"/>
  <c r="H54" i="11"/>
  <c r="G54" i="11"/>
  <c r="F54" i="11"/>
  <c r="E54" i="11"/>
  <c r="D54" i="11"/>
  <c r="T53" i="11"/>
  <c r="S53" i="11"/>
  <c r="R53" i="11"/>
  <c r="Q53" i="11"/>
  <c r="P53" i="11"/>
  <c r="O53" i="11"/>
  <c r="N53" i="11"/>
  <c r="M53" i="11"/>
  <c r="L53" i="11"/>
  <c r="K53" i="11"/>
  <c r="J53" i="11"/>
  <c r="I53" i="11"/>
  <c r="H53" i="11"/>
  <c r="G53" i="11"/>
  <c r="F53" i="11"/>
  <c r="E53" i="11"/>
  <c r="D53" i="11"/>
  <c r="T52" i="11"/>
  <c r="S52" i="11"/>
  <c r="R52" i="11"/>
  <c r="Q52" i="11"/>
  <c r="P52" i="11"/>
  <c r="O52" i="11"/>
  <c r="N52" i="11"/>
  <c r="M52" i="11"/>
  <c r="L52" i="11"/>
  <c r="K52" i="11"/>
  <c r="J52" i="11"/>
  <c r="I52" i="11"/>
  <c r="H52" i="11"/>
  <c r="G52" i="11"/>
  <c r="F52" i="11"/>
  <c r="E52" i="11"/>
  <c r="D52" i="11"/>
  <c r="T51" i="11"/>
  <c r="S51" i="11"/>
  <c r="R51" i="11"/>
  <c r="Q51" i="11"/>
  <c r="P51" i="11"/>
  <c r="O51" i="11"/>
  <c r="N51" i="11"/>
  <c r="M51" i="11"/>
  <c r="L51" i="11"/>
  <c r="K51" i="11"/>
  <c r="J51" i="11"/>
  <c r="I51" i="11"/>
  <c r="H51" i="11"/>
  <c r="G51" i="11"/>
  <c r="F51" i="11"/>
  <c r="E51" i="11"/>
  <c r="D51" i="11"/>
  <c r="T50" i="11"/>
  <c r="S50" i="11"/>
  <c r="R50" i="11"/>
  <c r="Q50" i="11"/>
  <c r="P50" i="11"/>
  <c r="O50" i="11"/>
  <c r="N50" i="11"/>
  <c r="M50" i="11"/>
  <c r="L50" i="11"/>
  <c r="K50" i="11"/>
  <c r="J50" i="11"/>
  <c r="I50" i="11"/>
  <c r="H50" i="11"/>
  <c r="G50" i="11"/>
  <c r="F50" i="11"/>
  <c r="E50" i="11"/>
  <c r="D50" i="11"/>
  <c r="T49" i="11"/>
  <c r="S49" i="11"/>
  <c r="R49" i="11"/>
  <c r="Q49" i="11"/>
  <c r="P49" i="11"/>
  <c r="O49" i="11"/>
  <c r="N49" i="11"/>
  <c r="M49" i="11"/>
  <c r="L49" i="11"/>
  <c r="K49" i="11"/>
  <c r="J49" i="11"/>
  <c r="I49" i="11"/>
  <c r="H49" i="11"/>
  <c r="G49" i="11"/>
  <c r="F49" i="11"/>
  <c r="E49" i="11"/>
  <c r="D49" i="11"/>
  <c r="T48" i="11"/>
  <c r="S48" i="11"/>
  <c r="R48" i="11"/>
  <c r="Q48" i="11"/>
  <c r="P48" i="11"/>
  <c r="O48" i="11"/>
  <c r="N48" i="11"/>
  <c r="M48" i="11"/>
  <c r="L48" i="11"/>
  <c r="K48" i="11"/>
  <c r="J48" i="11"/>
  <c r="I48" i="11"/>
  <c r="H48" i="11"/>
  <c r="G48" i="11"/>
  <c r="F48" i="11"/>
  <c r="E48" i="11"/>
  <c r="D48" i="11"/>
  <c r="T47" i="11"/>
  <c r="S47" i="11"/>
  <c r="R47" i="11"/>
  <c r="Q47" i="11"/>
  <c r="P47" i="11"/>
  <c r="O47" i="11"/>
  <c r="N47" i="11"/>
  <c r="M47" i="11"/>
  <c r="L47" i="11"/>
  <c r="K47" i="11"/>
  <c r="J47" i="11"/>
  <c r="I47" i="11"/>
  <c r="H47" i="11"/>
  <c r="G47" i="11"/>
  <c r="F47" i="11"/>
  <c r="E47" i="11"/>
  <c r="D47" i="11"/>
  <c r="T46" i="11"/>
  <c r="S46" i="11"/>
  <c r="R46" i="11"/>
  <c r="Q46" i="11"/>
  <c r="P46" i="11"/>
  <c r="O46" i="11"/>
  <c r="N46" i="11"/>
  <c r="M46" i="11"/>
  <c r="L46" i="11"/>
  <c r="K46" i="11"/>
  <c r="J46" i="11"/>
  <c r="I46" i="11"/>
  <c r="H46" i="11"/>
  <c r="G46" i="11"/>
  <c r="F46" i="11"/>
  <c r="E46" i="11"/>
  <c r="D46" i="11"/>
  <c r="T45" i="11"/>
  <c r="S45" i="11"/>
  <c r="R45" i="11"/>
  <c r="Q45" i="11"/>
  <c r="P45" i="11"/>
  <c r="O45" i="11"/>
  <c r="N45" i="11"/>
  <c r="M45" i="11"/>
  <c r="L45" i="11"/>
  <c r="K45" i="11"/>
  <c r="J45" i="11"/>
  <c r="I45" i="11"/>
  <c r="H45" i="11"/>
  <c r="G45" i="11"/>
  <c r="F45" i="11"/>
  <c r="E45" i="11"/>
  <c r="D45" i="11"/>
  <c r="T44" i="11"/>
  <c r="S44" i="11"/>
  <c r="R44" i="11"/>
  <c r="Q44" i="11"/>
  <c r="P44" i="11"/>
  <c r="O44" i="11"/>
  <c r="N44" i="11"/>
  <c r="M44" i="11"/>
  <c r="L44" i="11"/>
  <c r="K44" i="11"/>
  <c r="J44" i="11"/>
  <c r="I44" i="11"/>
  <c r="H44" i="11"/>
  <c r="G44" i="11"/>
  <c r="F44" i="11"/>
  <c r="E44" i="11"/>
  <c r="D44" i="11"/>
  <c r="T43" i="11"/>
  <c r="S43" i="11"/>
  <c r="R43" i="11"/>
  <c r="Q43" i="11"/>
  <c r="P43" i="11"/>
  <c r="O43" i="11"/>
  <c r="N43" i="11"/>
  <c r="M43" i="11"/>
  <c r="L43" i="11"/>
  <c r="K43" i="11"/>
  <c r="J43" i="11"/>
  <c r="I43" i="11"/>
  <c r="H43" i="11"/>
  <c r="G43" i="11"/>
  <c r="F43" i="11"/>
  <c r="E43" i="11"/>
  <c r="D43" i="11"/>
  <c r="T42" i="11"/>
  <c r="S42" i="11"/>
  <c r="R42" i="11"/>
  <c r="Q42" i="11"/>
  <c r="P42" i="11"/>
  <c r="O42" i="11"/>
  <c r="N42" i="11"/>
  <c r="M42" i="11"/>
  <c r="L42" i="11"/>
  <c r="K42" i="11"/>
  <c r="J42" i="11"/>
  <c r="I42" i="11"/>
  <c r="H42" i="11"/>
  <c r="G42" i="11"/>
  <c r="F42" i="11"/>
  <c r="E42" i="11"/>
  <c r="D42" i="11"/>
  <c r="T41" i="11"/>
  <c r="S41" i="11"/>
  <c r="R41" i="11"/>
  <c r="Q41" i="11"/>
  <c r="P41" i="11"/>
  <c r="O41" i="11"/>
  <c r="N41" i="11"/>
  <c r="M41" i="11"/>
  <c r="L41" i="11"/>
  <c r="K41" i="11"/>
  <c r="J41" i="11"/>
  <c r="I41" i="11"/>
  <c r="H41" i="11"/>
  <c r="G41" i="11"/>
  <c r="F41" i="11"/>
  <c r="E41" i="11"/>
  <c r="D41" i="11"/>
  <c r="T40" i="11"/>
  <c r="S40" i="11"/>
  <c r="R40" i="11"/>
  <c r="Q40" i="11"/>
  <c r="P40" i="11"/>
  <c r="O40" i="11"/>
  <c r="N40" i="11"/>
  <c r="M40" i="11"/>
  <c r="L40" i="11"/>
  <c r="K40" i="11"/>
  <c r="J40" i="11"/>
  <c r="I40" i="11"/>
  <c r="H40" i="11"/>
  <c r="G40" i="11"/>
  <c r="F40" i="11"/>
  <c r="E40" i="11"/>
  <c r="D40" i="11"/>
  <c r="T39" i="11"/>
  <c r="S39" i="11"/>
  <c r="R39" i="11"/>
  <c r="Q39" i="11"/>
  <c r="P39" i="11"/>
  <c r="O39" i="11"/>
  <c r="N39" i="11"/>
  <c r="M39" i="11"/>
  <c r="L39" i="11"/>
  <c r="K39" i="11"/>
  <c r="J39" i="11"/>
  <c r="I39" i="11"/>
  <c r="H39" i="11"/>
  <c r="G39" i="11"/>
  <c r="F39" i="11"/>
  <c r="E39" i="11"/>
  <c r="D39" i="11"/>
  <c r="T38" i="11"/>
  <c r="S38" i="11"/>
  <c r="R38" i="11"/>
  <c r="Q38" i="11"/>
  <c r="P38" i="11"/>
  <c r="O38" i="11"/>
  <c r="N38" i="11"/>
  <c r="M38" i="11"/>
  <c r="L38" i="11"/>
  <c r="K38" i="11"/>
  <c r="J38" i="11"/>
  <c r="I38" i="11"/>
  <c r="H38" i="11"/>
  <c r="G38" i="11"/>
  <c r="F38" i="11"/>
  <c r="E38" i="11"/>
  <c r="D38" i="11"/>
  <c r="T37" i="11"/>
  <c r="S37" i="11"/>
  <c r="R37" i="11"/>
  <c r="Q37" i="11"/>
  <c r="P37" i="11"/>
  <c r="O37" i="11"/>
  <c r="N37" i="11"/>
  <c r="M37" i="11"/>
  <c r="L37" i="11"/>
  <c r="K37" i="11"/>
  <c r="J37" i="11"/>
  <c r="I37" i="11"/>
  <c r="H37" i="11"/>
  <c r="G37" i="11"/>
  <c r="F37" i="11"/>
  <c r="E37" i="11"/>
  <c r="D37" i="11"/>
  <c r="T36" i="11"/>
  <c r="S36" i="11"/>
  <c r="R36" i="11"/>
  <c r="Q36" i="11"/>
  <c r="P36" i="11"/>
  <c r="O36" i="11"/>
  <c r="N36" i="11"/>
  <c r="M36" i="11"/>
  <c r="L36" i="11"/>
  <c r="K36" i="11"/>
  <c r="J36" i="11"/>
  <c r="I36" i="11"/>
  <c r="H36" i="11"/>
  <c r="G36" i="11"/>
  <c r="F36" i="11"/>
  <c r="E36" i="11"/>
  <c r="D36" i="11"/>
  <c r="T35" i="11"/>
  <c r="S35" i="11"/>
  <c r="R35" i="11"/>
  <c r="Q35" i="11"/>
  <c r="P35" i="11"/>
  <c r="O35" i="11"/>
  <c r="N35" i="11"/>
  <c r="M35" i="11"/>
  <c r="L35" i="11"/>
  <c r="K35" i="11"/>
  <c r="J35" i="11"/>
  <c r="I35" i="11"/>
  <c r="H35" i="11"/>
  <c r="G35" i="11"/>
  <c r="F35" i="11"/>
  <c r="E35" i="11"/>
  <c r="D35" i="11"/>
  <c r="T34" i="11"/>
  <c r="S34" i="11"/>
  <c r="R34" i="11"/>
  <c r="Q34" i="11"/>
  <c r="P34" i="11"/>
  <c r="O34" i="11"/>
  <c r="N34" i="11"/>
  <c r="M34" i="11"/>
  <c r="L34" i="11"/>
  <c r="K34" i="11"/>
  <c r="J34" i="11"/>
  <c r="I34" i="11"/>
  <c r="H34" i="11"/>
  <c r="G34" i="11"/>
  <c r="F34" i="11"/>
  <c r="E34" i="11"/>
  <c r="D34" i="11"/>
  <c r="T33" i="11"/>
  <c r="S33" i="11"/>
  <c r="R33" i="11"/>
  <c r="Q33" i="11"/>
  <c r="P33" i="11"/>
  <c r="O33" i="11"/>
  <c r="N33" i="11"/>
  <c r="M33" i="11"/>
  <c r="L33" i="11"/>
  <c r="K33" i="11"/>
  <c r="J33" i="11"/>
  <c r="I33" i="11"/>
  <c r="H33" i="11"/>
  <c r="G33" i="11"/>
  <c r="F33" i="11"/>
  <c r="E33" i="11"/>
  <c r="D33" i="11"/>
  <c r="T32" i="11"/>
  <c r="S32" i="11"/>
  <c r="R32" i="11"/>
  <c r="Q32" i="11"/>
  <c r="P32" i="11"/>
  <c r="O32" i="11"/>
  <c r="N32" i="11"/>
  <c r="M32" i="11"/>
  <c r="L32" i="11"/>
  <c r="K32" i="11"/>
  <c r="J32" i="11"/>
  <c r="I32" i="11"/>
  <c r="H32" i="11"/>
  <c r="G32" i="11"/>
  <c r="F32" i="11"/>
  <c r="E32" i="11"/>
  <c r="D32" i="11"/>
  <c r="T31" i="11"/>
  <c r="S31" i="11"/>
  <c r="R31" i="11"/>
  <c r="Q31" i="11"/>
  <c r="P31" i="11"/>
  <c r="O31" i="11"/>
  <c r="N31" i="11"/>
  <c r="M31" i="11"/>
  <c r="L31" i="11"/>
  <c r="K31" i="11"/>
  <c r="J31" i="11"/>
  <c r="I31" i="11"/>
  <c r="H31" i="11"/>
  <c r="G31" i="11"/>
  <c r="F31" i="11"/>
  <c r="E31" i="11"/>
  <c r="D31" i="11"/>
  <c r="T30" i="11"/>
  <c r="S30" i="11"/>
  <c r="R30" i="11"/>
  <c r="Q30" i="11"/>
  <c r="P30" i="11"/>
  <c r="O30" i="11"/>
  <c r="N30" i="11"/>
  <c r="M30" i="11"/>
  <c r="L30" i="11"/>
  <c r="K30" i="11"/>
  <c r="J30" i="11"/>
  <c r="I30" i="11"/>
  <c r="H30" i="11"/>
  <c r="G30" i="11"/>
  <c r="F30" i="11"/>
  <c r="E30" i="11"/>
  <c r="D30" i="11"/>
  <c r="T29" i="11"/>
  <c r="S29" i="11"/>
  <c r="R29" i="11"/>
  <c r="Q29" i="11"/>
  <c r="P29" i="11"/>
  <c r="O29" i="11"/>
  <c r="N29" i="11"/>
  <c r="M29" i="11"/>
  <c r="L29" i="11"/>
  <c r="K29" i="11"/>
  <c r="J29" i="11"/>
  <c r="I29" i="11"/>
  <c r="H29" i="11"/>
  <c r="G29" i="11"/>
  <c r="F29" i="11"/>
  <c r="E29" i="11"/>
  <c r="D29" i="11"/>
  <c r="T28" i="11"/>
  <c r="S28" i="11"/>
  <c r="R28" i="11"/>
  <c r="Q28" i="11"/>
  <c r="P28" i="11"/>
  <c r="O28" i="11"/>
  <c r="N28" i="11"/>
  <c r="M28" i="11"/>
  <c r="L28" i="11"/>
  <c r="K28" i="11"/>
  <c r="J28" i="11"/>
  <c r="I28" i="11"/>
  <c r="H28" i="11"/>
  <c r="G28" i="11"/>
  <c r="F28" i="11"/>
  <c r="E28" i="11"/>
  <c r="D28" i="11"/>
  <c r="T27" i="11"/>
  <c r="S27" i="11"/>
  <c r="R27" i="11"/>
  <c r="Q27" i="11"/>
  <c r="P27" i="11"/>
  <c r="O27" i="11"/>
  <c r="N27" i="11"/>
  <c r="M27" i="11"/>
  <c r="L27" i="11"/>
  <c r="K27" i="11"/>
  <c r="J27" i="11"/>
  <c r="I27" i="11"/>
  <c r="H27" i="11"/>
  <c r="G27" i="11"/>
  <c r="F27" i="11"/>
  <c r="E27" i="11"/>
  <c r="D27" i="11"/>
  <c r="T26" i="11"/>
  <c r="S26" i="11"/>
  <c r="R26" i="11"/>
  <c r="Q26" i="11"/>
  <c r="P26" i="11"/>
  <c r="O26" i="11"/>
  <c r="N26" i="11"/>
  <c r="M26" i="11"/>
  <c r="L26" i="11"/>
  <c r="K26" i="11"/>
  <c r="J26" i="11"/>
  <c r="I26" i="11"/>
  <c r="H26" i="11"/>
  <c r="G26" i="11"/>
  <c r="F26" i="11"/>
  <c r="E26" i="11"/>
  <c r="D26" i="11"/>
  <c r="T25" i="11"/>
  <c r="S25" i="11"/>
  <c r="R25" i="11"/>
  <c r="Q25" i="11"/>
  <c r="P25" i="11"/>
  <c r="O25" i="11"/>
  <c r="N25" i="11"/>
  <c r="M25" i="11"/>
  <c r="L25" i="11"/>
  <c r="K25" i="11"/>
  <c r="J25" i="11"/>
  <c r="I25" i="11"/>
  <c r="H25" i="11"/>
  <c r="G25" i="11"/>
  <c r="F25" i="11"/>
  <c r="E25" i="11"/>
  <c r="D25" i="11"/>
  <c r="T24" i="11"/>
  <c r="S24" i="11"/>
  <c r="R24" i="11"/>
  <c r="Q24" i="11"/>
  <c r="P24" i="11"/>
  <c r="O24" i="11"/>
  <c r="N24" i="11"/>
  <c r="M24" i="11"/>
  <c r="L24" i="11"/>
  <c r="K24" i="11"/>
  <c r="J24" i="11"/>
  <c r="I24" i="11"/>
  <c r="H24" i="11"/>
  <c r="G24" i="11"/>
  <c r="F24" i="11"/>
  <c r="E24" i="11"/>
  <c r="D24" i="11"/>
  <c r="T23" i="11"/>
  <c r="S23" i="11"/>
  <c r="R23" i="11"/>
  <c r="Q23" i="11"/>
  <c r="P23" i="11"/>
  <c r="O23" i="11"/>
  <c r="N23" i="11"/>
  <c r="M23" i="11"/>
  <c r="L23" i="11"/>
  <c r="K23" i="11"/>
  <c r="J23" i="11"/>
  <c r="I23" i="11"/>
  <c r="H23" i="11"/>
  <c r="G23" i="11"/>
  <c r="F23" i="11"/>
  <c r="E23" i="11"/>
  <c r="D23" i="11"/>
  <c r="T22" i="11"/>
  <c r="S22" i="11"/>
  <c r="R22" i="11"/>
  <c r="Q22" i="11"/>
  <c r="P22" i="11"/>
  <c r="O22" i="11"/>
  <c r="N22" i="11"/>
  <c r="M22" i="11"/>
  <c r="L22" i="11"/>
  <c r="K22" i="11"/>
  <c r="J22" i="11"/>
  <c r="I22" i="11"/>
  <c r="H22" i="11"/>
  <c r="G22" i="11"/>
  <c r="F22" i="11"/>
  <c r="E22" i="11"/>
  <c r="D22" i="11"/>
  <c r="T21" i="11"/>
  <c r="S21" i="11"/>
  <c r="R21" i="11"/>
  <c r="Q21" i="11"/>
  <c r="P21" i="11"/>
  <c r="O21" i="11"/>
  <c r="N21" i="11"/>
  <c r="M21" i="11"/>
  <c r="L21" i="11"/>
  <c r="K21" i="11"/>
  <c r="J21" i="11"/>
  <c r="I21" i="11"/>
  <c r="H21" i="11"/>
  <c r="G21" i="11"/>
  <c r="F21" i="11"/>
  <c r="E21" i="11"/>
  <c r="D21" i="11"/>
  <c r="T20" i="11"/>
  <c r="S20" i="11"/>
  <c r="R20" i="11"/>
  <c r="Q20" i="11"/>
  <c r="P20" i="11"/>
  <c r="O20" i="11"/>
  <c r="N20" i="11"/>
  <c r="M20" i="11"/>
  <c r="L20" i="11"/>
  <c r="K20" i="11"/>
  <c r="J20" i="11"/>
  <c r="I20" i="11"/>
  <c r="H20" i="11"/>
  <c r="G20" i="11"/>
  <c r="F20" i="11"/>
  <c r="E20" i="11"/>
  <c r="D20" i="11"/>
  <c r="AK19" i="11"/>
  <c r="T19" i="11" s="1"/>
  <c r="Q15" i="11" s="1"/>
  <c r="AI19" i="11"/>
  <c r="AH19" i="11"/>
  <c r="AG19" i="11"/>
  <c r="AF19" i="11"/>
  <c r="AE19" i="11"/>
  <c r="AD19" i="11"/>
  <c r="AC19" i="11"/>
  <c r="AB19" i="11"/>
  <c r="AA19" i="11"/>
  <c r="Z19" i="11"/>
  <c r="Y19" i="11"/>
  <c r="X19" i="11"/>
  <c r="W19" i="11"/>
  <c r="S19" i="11"/>
  <c r="Q14" i="11" s="1"/>
  <c r="R19" i="11"/>
  <c r="Q19" i="11"/>
  <c r="P19" i="11"/>
  <c r="O19" i="11"/>
  <c r="N19" i="11"/>
  <c r="M19" i="11"/>
  <c r="L19" i="11"/>
  <c r="K19" i="11"/>
  <c r="J19" i="11"/>
  <c r="I19" i="11"/>
  <c r="H19" i="11"/>
  <c r="G19" i="11"/>
  <c r="F19" i="11"/>
  <c r="G14" i="11"/>
  <c r="Q13" i="11"/>
  <c r="L13" i="11"/>
  <c r="G13" i="11"/>
  <c r="Q12" i="11"/>
  <c r="L12" i="11"/>
  <c r="G12" i="11"/>
  <c r="Q11" i="11"/>
  <c r="L11" i="11"/>
  <c r="G11" i="11"/>
  <c r="Q10" i="11"/>
  <c r="L10" i="11"/>
  <c r="G10" i="11"/>
  <c r="B430" i="10"/>
  <c r="C429" i="10"/>
  <c r="B377" i="10" s="1"/>
  <c r="N427" i="10"/>
  <c r="M427" i="10"/>
  <c r="L427" i="10"/>
  <c r="H427" i="10"/>
  <c r="N426" i="10"/>
  <c r="M426" i="10"/>
  <c r="L426" i="10"/>
  <c r="H426" i="10"/>
  <c r="N425" i="10"/>
  <c r="M425" i="10"/>
  <c r="L425" i="10"/>
  <c r="H425" i="10"/>
  <c r="N424" i="10"/>
  <c r="M424" i="10"/>
  <c r="L424" i="10"/>
  <c r="H424" i="10"/>
  <c r="N423" i="10"/>
  <c r="M423" i="10"/>
  <c r="L423" i="10"/>
  <c r="H423" i="10"/>
  <c r="N422" i="10"/>
  <c r="M422" i="10"/>
  <c r="L422" i="10"/>
  <c r="H422" i="10"/>
  <c r="N421" i="10"/>
  <c r="M421" i="10"/>
  <c r="L421" i="10"/>
  <c r="H421" i="10"/>
  <c r="N420" i="10"/>
  <c r="M420" i="10"/>
  <c r="L420" i="10"/>
  <c r="H420" i="10"/>
  <c r="N419" i="10"/>
  <c r="M419" i="10"/>
  <c r="L419" i="10"/>
  <c r="H419" i="10"/>
  <c r="N418" i="10"/>
  <c r="M418" i="10"/>
  <c r="L418" i="10"/>
  <c r="H418" i="10"/>
  <c r="N417" i="10"/>
  <c r="M417" i="10"/>
  <c r="L417" i="10"/>
  <c r="H417" i="10"/>
  <c r="N416" i="10"/>
  <c r="M416" i="10"/>
  <c r="L416" i="10"/>
  <c r="H416" i="10"/>
  <c r="N415" i="10"/>
  <c r="M415" i="10"/>
  <c r="L415" i="10"/>
  <c r="H415" i="10"/>
  <c r="N414" i="10"/>
  <c r="M414" i="10"/>
  <c r="L414" i="10"/>
  <c r="H414" i="10"/>
  <c r="N413" i="10"/>
  <c r="M413" i="10"/>
  <c r="L413" i="10"/>
  <c r="H413" i="10"/>
  <c r="N412" i="10"/>
  <c r="M412" i="10"/>
  <c r="L412" i="10"/>
  <c r="H412" i="10"/>
  <c r="N411" i="10"/>
  <c r="M411" i="10"/>
  <c r="L411" i="10"/>
  <c r="H411" i="10"/>
  <c r="N410" i="10"/>
  <c r="L410" i="10"/>
  <c r="H410" i="10"/>
  <c r="N409" i="10"/>
  <c r="M409" i="10"/>
  <c r="L409" i="10"/>
  <c r="H409" i="10"/>
  <c r="N408" i="10"/>
  <c r="L408" i="10"/>
  <c r="H408" i="10"/>
  <c r="N407" i="10"/>
  <c r="L407" i="10"/>
  <c r="H407" i="10"/>
  <c r="G381" i="10"/>
  <c r="B370" i="10"/>
  <c r="C369" i="10"/>
  <c r="N367" i="10"/>
  <c r="M367" i="10"/>
  <c r="L367" i="10"/>
  <c r="H367" i="10"/>
  <c r="N366" i="10"/>
  <c r="M366" i="10"/>
  <c r="L366" i="10"/>
  <c r="H366" i="10"/>
  <c r="N365" i="10"/>
  <c r="M365" i="10"/>
  <c r="L365" i="10"/>
  <c r="H365" i="10"/>
  <c r="N364" i="10"/>
  <c r="M364" i="10"/>
  <c r="L364" i="10"/>
  <c r="H364" i="10"/>
  <c r="N363" i="10"/>
  <c r="M363" i="10"/>
  <c r="L363" i="10"/>
  <c r="H363" i="10"/>
  <c r="N362" i="10"/>
  <c r="M362" i="10"/>
  <c r="L362" i="10"/>
  <c r="H362" i="10"/>
  <c r="N361" i="10"/>
  <c r="M361" i="10"/>
  <c r="L361" i="10"/>
  <c r="H361" i="10"/>
  <c r="N360" i="10"/>
  <c r="M360" i="10"/>
  <c r="L360" i="10"/>
  <c r="H360" i="10"/>
  <c r="N359" i="10"/>
  <c r="M359" i="10"/>
  <c r="L359" i="10"/>
  <c r="H359" i="10"/>
  <c r="N358" i="10"/>
  <c r="M358" i="10"/>
  <c r="L358" i="10"/>
  <c r="H358" i="10"/>
  <c r="N357" i="10"/>
  <c r="M357" i="10"/>
  <c r="M369" i="10" s="1"/>
  <c r="L357" i="10"/>
  <c r="H357" i="10"/>
  <c r="N355" i="10"/>
  <c r="G342" i="10"/>
  <c r="B340" i="10"/>
  <c r="H340" i="10" s="1"/>
  <c r="B331" i="10"/>
  <c r="C330" i="10"/>
  <c r="B299" i="10" s="1"/>
  <c r="H299" i="10" s="1"/>
  <c r="N328" i="10"/>
  <c r="M328" i="10"/>
  <c r="L328" i="10"/>
  <c r="H328" i="10"/>
  <c r="N327" i="10"/>
  <c r="M327" i="10"/>
  <c r="L327" i="10"/>
  <c r="H327" i="10"/>
  <c r="N326" i="10"/>
  <c r="M326" i="10"/>
  <c r="L326" i="10"/>
  <c r="H326" i="10"/>
  <c r="N325" i="10"/>
  <c r="M325" i="10"/>
  <c r="L325" i="10"/>
  <c r="H325" i="10"/>
  <c r="N324" i="10"/>
  <c r="M324" i="10"/>
  <c r="L324" i="10"/>
  <c r="H324" i="10"/>
  <c r="N323" i="10"/>
  <c r="M323" i="10"/>
  <c r="L323" i="10"/>
  <c r="H323" i="10"/>
  <c r="N322" i="10"/>
  <c r="M322" i="10"/>
  <c r="L322" i="10"/>
  <c r="H322" i="10"/>
  <c r="N321" i="10"/>
  <c r="M321" i="10"/>
  <c r="L321" i="10"/>
  <c r="H321" i="10"/>
  <c r="N320" i="10"/>
  <c r="M320" i="10"/>
  <c r="M330" i="10" s="1"/>
  <c r="L320" i="10"/>
  <c r="H320" i="10"/>
  <c r="N318" i="10"/>
  <c r="G301" i="10"/>
  <c r="B290" i="10"/>
  <c r="C289" i="10"/>
  <c r="B255" i="10" s="1"/>
  <c r="H255" i="10" s="1"/>
  <c r="N287" i="10"/>
  <c r="M287" i="10"/>
  <c r="L287" i="10"/>
  <c r="H287" i="10"/>
  <c r="N286" i="10"/>
  <c r="M286" i="10"/>
  <c r="L286" i="10"/>
  <c r="H286" i="10"/>
  <c r="N285" i="10"/>
  <c r="M285" i="10"/>
  <c r="L285" i="10"/>
  <c r="H285" i="10"/>
  <c r="N284" i="10"/>
  <c r="M284" i="10"/>
  <c r="L284" i="10"/>
  <c r="H284" i="10"/>
  <c r="N283" i="10"/>
  <c r="M283" i="10"/>
  <c r="L283" i="10"/>
  <c r="H283" i="10"/>
  <c r="N282" i="10"/>
  <c r="M282" i="10"/>
  <c r="L282" i="10"/>
  <c r="H282" i="10"/>
  <c r="N281" i="10"/>
  <c r="M281" i="10"/>
  <c r="L281" i="10"/>
  <c r="H281" i="10"/>
  <c r="N280" i="10"/>
  <c r="M280" i="10"/>
  <c r="L280" i="10"/>
  <c r="H280" i="10"/>
  <c r="N279" i="10"/>
  <c r="M279" i="10"/>
  <c r="L279" i="10"/>
  <c r="H279" i="10"/>
  <c r="N278" i="10"/>
  <c r="M278" i="10"/>
  <c r="L278" i="10"/>
  <c r="H278" i="10"/>
  <c r="N277" i="10"/>
  <c r="M277" i="10"/>
  <c r="L277" i="10"/>
  <c r="H277" i="10"/>
  <c r="N276" i="10"/>
  <c r="M276" i="10"/>
  <c r="L276" i="10"/>
  <c r="H276" i="10"/>
  <c r="N275" i="10"/>
  <c r="M275" i="10"/>
  <c r="L275" i="10"/>
  <c r="H275" i="10"/>
  <c r="N274" i="10"/>
  <c r="M274" i="10"/>
  <c r="M289" i="10" s="1"/>
  <c r="L274" i="10"/>
  <c r="H274" i="10"/>
  <c r="N272" i="10"/>
  <c r="G257" i="10"/>
  <c r="B246" i="10"/>
  <c r="C245" i="10"/>
  <c r="B209" i="10" s="1"/>
  <c r="H209" i="10" s="1"/>
  <c r="N243" i="10"/>
  <c r="M243" i="10"/>
  <c r="L243" i="10"/>
  <c r="H243" i="10"/>
  <c r="N242" i="10"/>
  <c r="M242" i="10"/>
  <c r="L242" i="10"/>
  <c r="H242" i="10"/>
  <c r="N241" i="10"/>
  <c r="M241" i="10"/>
  <c r="L241" i="10"/>
  <c r="H241" i="10"/>
  <c r="N240" i="10"/>
  <c r="M240" i="10"/>
  <c r="L240" i="10"/>
  <c r="H240" i="10"/>
  <c r="N239" i="10"/>
  <c r="M239" i="10"/>
  <c r="L239" i="10"/>
  <c r="H239" i="10"/>
  <c r="N238" i="10"/>
  <c r="M238" i="10"/>
  <c r="L238" i="10"/>
  <c r="H238" i="10"/>
  <c r="N237" i="10"/>
  <c r="M237" i="10"/>
  <c r="L237" i="10"/>
  <c r="H237" i="10"/>
  <c r="N236" i="10"/>
  <c r="M236" i="10"/>
  <c r="L236" i="10"/>
  <c r="H236" i="10"/>
  <c r="N235" i="10"/>
  <c r="M235" i="10"/>
  <c r="L235" i="10"/>
  <c r="H235" i="10"/>
  <c r="N234" i="10"/>
  <c r="M234" i="10"/>
  <c r="L234" i="10"/>
  <c r="H234" i="10"/>
  <c r="N233" i="10"/>
  <c r="M233" i="10"/>
  <c r="L233" i="10"/>
  <c r="H233" i="10"/>
  <c r="N232" i="10"/>
  <c r="M232" i="10"/>
  <c r="L232" i="10"/>
  <c r="H232" i="10"/>
  <c r="N231" i="10"/>
  <c r="M231" i="10"/>
  <c r="M245" i="10" s="1"/>
  <c r="L231" i="10"/>
  <c r="H231" i="10"/>
  <c r="N229" i="10"/>
  <c r="G211" i="10"/>
  <c r="B200" i="10"/>
  <c r="C199" i="10"/>
  <c r="N197" i="10"/>
  <c r="M197" i="10"/>
  <c r="L197" i="10"/>
  <c r="H197" i="10"/>
  <c r="N196" i="10"/>
  <c r="M196" i="10"/>
  <c r="L196" i="10"/>
  <c r="H196" i="10"/>
  <c r="N195" i="10"/>
  <c r="M195" i="10"/>
  <c r="L195" i="10"/>
  <c r="H195" i="10"/>
  <c r="N194" i="10"/>
  <c r="M194" i="10"/>
  <c r="L194" i="10"/>
  <c r="H194" i="10"/>
  <c r="N193" i="10"/>
  <c r="M193" i="10"/>
  <c r="L193" i="10"/>
  <c r="H193" i="10"/>
  <c r="N192" i="10"/>
  <c r="M192" i="10"/>
  <c r="L192" i="10"/>
  <c r="H192" i="10"/>
  <c r="N191" i="10"/>
  <c r="M191" i="10"/>
  <c r="L191" i="10"/>
  <c r="H191" i="10"/>
  <c r="N190" i="10"/>
  <c r="M190" i="10"/>
  <c r="L190" i="10"/>
  <c r="H190" i="10"/>
  <c r="N189" i="10"/>
  <c r="M189" i="10"/>
  <c r="L189" i="10"/>
  <c r="H189" i="10"/>
  <c r="N188" i="10"/>
  <c r="M188" i="10"/>
  <c r="L188" i="10"/>
  <c r="H188" i="10"/>
  <c r="N187" i="10"/>
  <c r="M187" i="10"/>
  <c r="L187" i="10"/>
  <c r="H187" i="10"/>
  <c r="N186" i="10"/>
  <c r="M186" i="10"/>
  <c r="M199" i="10" s="1"/>
  <c r="L186" i="10"/>
  <c r="H186" i="10"/>
  <c r="N184" i="10"/>
  <c r="G167" i="10"/>
  <c r="B165" i="10"/>
  <c r="H165" i="10" s="1"/>
  <c r="B156" i="10"/>
  <c r="C155" i="10"/>
  <c r="B128" i="10" s="1"/>
  <c r="H128" i="10" s="1"/>
  <c r="N153" i="10"/>
  <c r="M153" i="10"/>
  <c r="L153" i="10"/>
  <c r="H153" i="10"/>
  <c r="N152" i="10"/>
  <c r="M152" i="10"/>
  <c r="L152" i="10"/>
  <c r="H152" i="10"/>
  <c r="N151" i="10"/>
  <c r="M151" i="10"/>
  <c r="L151" i="10"/>
  <c r="H151" i="10"/>
  <c r="N150" i="10"/>
  <c r="M150" i="10"/>
  <c r="L150" i="10"/>
  <c r="H150" i="10"/>
  <c r="N149" i="10"/>
  <c r="M149" i="10"/>
  <c r="L149" i="10"/>
  <c r="H149" i="10"/>
  <c r="N148" i="10"/>
  <c r="M148" i="10"/>
  <c r="L148" i="10"/>
  <c r="H148" i="10"/>
  <c r="N147" i="10"/>
  <c r="M147" i="10"/>
  <c r="L147" i="10"/>
  <c r="H147" i="10"/>
  <c r="N146" i="10"/>
  <c r="M146" i="10"/>
  <c r="M155" i="10" s="1"/>
  <c r="L146" i="10"/>
  <c r="H146" i="10"/>
  <c r="N144" i="10"/>
  <c r="G130" i="10"/>
  <c r="B119" i="10"/>
  <c r="C118" i="10"/>
  <c r="B85" i="10" s="1"/>
  <c r="H85" i="10" s="1"/>
  <c r="N116" i="10"/>
  <c r="M116" i="10"/>
  <c r="L116" i="10"/>
  <c r="H116" i="10"/>
  <c r="N115" i="10"/>
  <c r="M115" i="10"/>
  <c r="L115" i="10"/>
  <c r="H115" i="10"/>
  <c r="N114" i="10"/>
  <c r="M114" i="10"/>
  <c r="L114" i="10"/>
  <c r="H114" i="10"/>
  <c r="N113" i="10"/>
  <c r="M113" i="10"/>
  <c r="L113" i="10"/>
  <c r="H113" i="10"/>
  <c r="N112" i="10"/>
  <c r="M112" i="10"/>
  <c r="L112" i="10"/>
  <c r="H112" i="10"/>
  <c r="N111" i="10"/>
  <c r="M111" i="10"/>
  <c r="L111" i="10"/>
  <c r="H111" i="10"/>
  <c r="N110" i="10"/>
  <c r="M110" i="10"/>
  <c r="L110" i="10"/>
  <c r="H110" i="10"/>
  <c r="N109" i="10"/>
  <c r="M109" i="10"/>
  <c r="L109" i="10"/>
  <c r="H109" i="10"/>
  <c r="N108" i="10"/>
  <c r="M108" i="10"/>
  <c r="L108" i="10"/>
  <c r="H108" i="10"/>
  <c r="N107" i="10"/>
  <c r="M107" i="10"/>
  <c r="L107" i="10"/>
  <c r="H107" i="10"/>
  <c r="N106" i="10"/>
  <c r="M106" i="10"/>
  <c r="L106" i="10"/>
  <c r="H106" i="10"/>
  <c r="N105" i="10"/>
  <c r="M105" i="10"/>
  <c r="L105" i="10"/>
  <c r="H105" i="10"/>
  <c r="N104" i="10"/>
  <c r="M104" i="10"/>
  <c r="L104" i="10"/>
  <c r="H104" i="10"/>
  <c r="N103" i="10"/>
  <c r="M103" i="10"/>
  <c r="M118" i="10" s="1"/>
  <c r="L103" i="10"/>
  <c r="H103" i="10"/>
  <c r="N101" i="10"/>
  <c r="G87" i="10"/>
  <c r="B76" i="10"/>
  <c r="C75" i="10"/>
  <c r="B48" i="10" s="1"/>
  <c r="H48" i="10" s="1"/>
  <c r="N73" i="10"/>
  <c r="M73" i="10"/>
  <c r="L73" i="10"/>
  <c r="H73" i="10"/>
  <c r="N72" i="10"/>
  <c r="M72" i="10"/>
  <c r="L72" i="10"/>
  <c r="H72" i="10"/>
  <c r="N71" i="10"/>
  <c r="M71" i="10"/>
  <c r="L71" i="10"/>
  <c r="H71" i="10"/>
  <c r="N70" i="10"/>
  <c r="M70" i="10"/>
  <c r="L70" i="10"/>
  <c r="H70" i="10"/>
  <c r="N69" i="10"/>
  <c r="M69" i="10"/>
  <c r="L69" i="10"/>
  <c r="H69" i="10"/>
  <c r="N68" i="10"/>
  <c r="M68" i="10"/>
  <c r="L68" i="10"/>
  <c r="H68" i="10"/>
  <c r="N67" i="10"/>
  <c r="M67" i="10"/>
  <c r="L67" i="10"/>
  <c r="H67" i="10"/>
  <c r="N66" i="10"/>
  <c r="M66" i="10"/>
  <c r="L66" i="10"/>
  <c r="H66" i="10"/>
  <c r="N65" i="10"/>
  <c r="M65" i="10"/>
  <c r="M75" i="10" s="1"/>
  <c r="L65" i="10"/>
  <c r="H65" i="10"/>
  <c r="N63" i="10"/>
  <c r="G50" i="10"/>
  <c r="B39" i="10"/>
  <c r="C38" i="10"/>
  <c r="N36" i="10"/>
  <c r="M36" i="10"/>
  <c r="L36" i="10"/>
  <c r="H36" i="10"/>
  <c r="N35" i="10"/>
  <c r="M35" i="10"/>
  <c r="L35" i="10"/>
  <c r="H35" i="10"/>
  <c r="N34" i="10"/>
  <c r="M34" i="10"/>
  <c r="L34" i="10"/>
  <c r="H34" i="10"/>
  <c r="N33" i="10"/>
  <c r="M33" i="10"/>
  <c r="L33" i="10"/>
  <c r="H33" i="10"/>
  <c r="N32" i="10"/>
  <c r="M32" i="10"/>
  <c r="L32" i="10"/>
  <c r="H32" i="10"/>
  <c r="N31" i="10"/>
  <c r="M31" i="10"/>
  <c r="L31" i="10"/>
  <c r="H31" i="10"/>
  <c r="N30" i="10"/>
  <c r="M30" i="10"/>
  <c r="L30" i="10"/>
  <c r="H30" i="10"/>
  <c r="N29" i="10"/>
  <c r="M29" i="10"/>
  <c r="L29" i="10"/>
  <c r="H29" i="10"/>
  <c r="N28" i="10"/>
  <c r="M28" i="10"/>
  <c r="M38" i="10" s="1"/>
  <c r="L28" i="10"/>
  <c r="H28" i="10"/>
  <c r="N26" i="10"/>
  <c r="G13" i="10"/>
  <c r="B11" i="10"/>
  <c r="H11" i="10" s="1"/>
  <c r="E404" i="7"/>
  <c r="E405" i="7" s="1"/>
  <c r="E400" i="7"/>
  <c r="F399" i="7"/>
  <c r="J347" i="7"/>
  <c r="J346" i="7"/>
  <c r="G346" i="7"/>
  <c r="G347" i="7" s="1"/>
  <c r="D346" i="7"/>
  <c r="D347" i="7" s="1"/>
  <c r="D342" i="7"/>
  <c r="J341" i="7"/>
  <c r="J342" i="7" s="1"/>
  <c r="G341" i="7"/>
  <c r="G342" i="7" s="1"/>
  <c r="D341" i="7"/>
  <c r="G335" i="7"/>
  <c r="G334" i="7" s="1"/>
  <c r="J334" i="7"/>
  <c r="J335" i="7" s="1"/>
  <c r="D334" i="7"/>
  <c r="D335" i="7" s="1"/>
  <c r="G330" i="7"/>
  <c r="D330" i="7"/>
  <c r="J329" i="7"/>
  <c r="J330" i="7" s="1"/>
  <c r="G329" i="7"/>
  <c r="D329" i="7"/>
  <c r="C321" i="7"/>
  <c r="K314" i="7"/>
  <c r="J314" i="7"/>
  <c r="I314" i="7"/>
  <c r="H314" i="7"/>
  <c r="G314" i="7"/>
  <c r="M313" i="7"/>
  <c r="K311" i="7"/>
  <c r="J311" i="7"/>
  <c r="I311" i="7"/>
  <c r="H311" i="7"/>
  <c r="G311" i="7"/>
  <c r="M310" i="7"/>
  <c r="K310" i="7"/>
  <c r="K313" i="7" s="1"/>
  <c r="J310" i="7"/>
  <c r="J313" i="7" s="1"/>
  <c r="I310" i="7"/>
  <c r="I313" i="7" s="1"/>
  <c r="H310" i="7"/>
  <c r="H313" i="7" s="1"/>
  <c r="G310" i="7"/>
  <c r="L309" i="7"/>
  <c r="K303" i="7"/>
  <c r="J303" i="7"/>
  <c r="I303" i="7"/>
  <c r="H303" i="7"/>
  <c r="G303" i="7"/>
  <c r="L302" i="7"/>
  <c r="C285" i="7"/>
  <c r="K278" i="7"/>
  <c r="J278" i="7"/>
  <c r="I278" i="7"/>
  <c r="H278" i="7"/>
  <c r="G278" i="7"/>
  <c r="M277" i="7"/>
  <c r="K275" i="7"/>
  <c r="J275" i="7"/>
  <c r="I275" i="7"/>
  <c r="H275" i="7"/>
  <c r="G275" i="7"/>
  <c r="M274" i="7"/>
  <c r="K274" i="7"/>
  <c r="K277" i="7" s="1"/>
  <c r="J274" i="7"/>
  <c r="J277" i="7" s="1"/>
  <c r="I274" i="7"/>
  <c r="I277" i="7" s="1"/>
  <c r="H274" i="7"/>
  <c r="H277" i="7" s="1"/>
  <c r="G274" i="7"/>
  <c r="L274" i="7" s="1"/>
  <c r="L273" i="7"/>
  <c r="L272" i="7"/>
  <c r="G246" i="7"/>
  <c r="G245" i="7"/>
  <c r="G244" i="7"/>
  <c r="G243" i="7"/>
  <c r="G242" i="7"/>
  <c r="G241" i="7"/>
  <c r="G240" i="7"/>
  <c r="G239" i="7"/>
  <c r="G238" i="7"/>
  <c r="G237" i="7"/>
  <c r="G236" i="7"/>
  <c r="G235" i="7"/>
  <c r="G232" i="7"/>
  <c r="M226" i="7"/>
  <c r="L226" i="7"/>
  <c r="J226" i="7"/>
  <c r="M225" i="7"/>
  <c r="L225" i="7"/>
  <c r="J225" i="7"/>
  <c r="L219" i="7"/>
  <c r="L218" i="7"/>
  <c r="D209" i="7"/>
  <c r="J209" i="7" s="1"/>
  <c r="I209" i="7" s="1"/>
  <c r="C209" i="7" s="1"/>
  <c r="D208" i="7"/>
  <c r="J208" i="7" s="1"/>
  <c r="I208" i="7" s="1"/>
  <c r="C208" i="7" s="1"/>
  <c r="D207" i="7"/>
  <c r="J207" i="7" s="1"/>
  <c r="I207" i="7" s="1"/>
  <c r="C207" i="7" s="1"/>
  <c r="D206" i="7"/>
  <c r="J206" i="7" s="1"/>
  <c r="I206" i="7" s="1"/>
  <c r="C206" i="7" s="1"/>
  <c r="E206" i="7" s="1"/>
  <c r="D205" i="7"/>
  <c r="J205" i="7" s="1"/>
  <c r="I205" i="7" s="1"/>
  <c r="C205" i="7" s="1"/>
  <c r="G180" i="7"/>
  <c r="G178" i="7"/>
  <c r="G176" i="7"/>
  <c r="L174" i="7"/>
  <c r="K174" i="7"/>
  <c r="J174" i="7"/>
  <c r="I174" i="7"/>
  <c r="H174" i="7"/>
  <c r="G172" i="7"/>
  <c r="G171" i="7"/>
  <c r="G170" i="7"/>
  <c r="G169" i="7"/>
  <c r="G168" i="7"/>
  <c r="G165" i="7"/>
  <c r="J162" i="7"/>
  <c r="G162" i="7"/>
  <c r="C160" i="7"/>
  <c r="F153" i="7"/>
  <c r="G152" i="7"/>
  <c r="H152" i="7" s="1"/>
  <c r="K152" i="7" s="1"/>
  <c r="G148" i="7"/>
  <c r="H148" i="7" s="1"/>
  <c r="K148" i="7" s="1"/>
  <c r="G145" i="7"/>
  <c r="G150" i="7" s="1"/>
  <c r="H150" i="7" s="1"/>
  <c r="K150" i="7" s="1"/>
  <c r="G143" i="7"/>
  <c r="I135" i="7"/>
  <c r="I136" i="7" s="1"/>
  <c r="H135" i="7"/>
  <c r="H136" i="7" s="1"/>
  <c r="G135" i="7"/>
  <c r="G136" i="7" s="1"/>
  <c r="F135" i="7"/>
  <c r="F136" i="7" s="1"/>
  <c r="J132" i="7"/>
  <c r="C123" i="7"/>
  <c r="N117" i="7"/>
  <c r="K119" i="7" s="1"/>
  <c r="K122" i="7" s="1"/>
  <c r="E116" i="7"/>
  <c r="E123" i="7" s="1"/>
  <c r="O101" i="7"/>
  <c r="O102" i="7" s="1"/>
  <c r="O103" i="7" s="1"/>
  <c r="Q1" i="7"/>
  <c r="P1" i="7"/>
  <c r="O1" i="7"/>
  <c r="N1" i="7"/>
  <c r="M1" i="7"/>
  <c r="L1" i="7"/>
  <c r="K1" i="7"/>
  <c r="J1" i="7"/>
  <c r="I1" i="7"/>
  <c r="H1" i="7"/>
  <c r="G1" i="7"/>
  <c r="F1" i="7"/>
  <c r="E1" i="7"/>
  <c r="D1" i="7"/>
  <c r="C1" i="7"/>
  <c r="B1" i="7"/>
  <c r="A1" i="7"/>
  <c r="J130" i="2"/>
  <c r="D130" i="2"/>
  <c r="K110" i="2"/>
  <c r="E110" i="2"/>
  <c r="M108" i="2"/>
  <c r="G108" i="2"/>
  <c r="M107" i="2"/>
  <c r="G107" i="2"/>
  <c r="M106" i="2"/>
  <c r="G106" i="2"/>
  <c r="M105" i="2"/>
  <c r="G105" i="2"/>
  <c r="M104" i="2"/>
  <c r="G104" i="2"/>
  <c r="M103" i="2"/>
  <c r="G103" i="2"/>
  <c r="M102" i="2"/>
  <c r="G102" i="2"/>
  <c r="M101" i="2"/>
  <c r="G101" i="2"/>
  <c r="M100" i="2"/>
  <c r="G100" i="2"/>
  <c r="M99" i="2"/>
  <c r="G99" i="2"/>
  <c r="M98" i="2"/>
  <c r="G98" i="2"/>
  <c r="M97" i="2"/>
  <c r="M110" i="2" s="1"/>
  <c r="G97" i="2"/>
  <c r="G110" i="2" s="1"/>
  <c r="G95" i="2" s="1"/>
  <c r="M63" i="2"/>
  <c r="I63" i="2"/>
  <c r="G63" i="2"/>
  <c r="C63" i="2"/>
  <c r="C62" i="2"/>
  <c r="L55" i="2"/>
  <c r="J55" i="2"/>
  <c r="F55" i="2"/>
  <c r="D55" i="2"/>
  <c r="L54" i="2"/>
  <c r="J54" i="2"/>
  <c r="F54" i="2"/>
  <c r="D54" i="2"/>
  <c r="L53" i="2"/>
  <c r="J53" i="2"/>
  <c r="F53" i="2"/>
  <c r="D53" i="2"/>
  <c r="L52" i="2"/>
  <c r="J52" i="2"/>
  <c r="F52" i="2"/>
  <c r="D52" i="2"/>
  <c r="L51" i="2"/>
  <c r="J51" i="2"/>
  <c r="F51" i="2"/>
  <c r="D51" i="2"/>
  <c r="L50" i="2"/>
  <c r="J50" i="2"/>
  <c r="F50" i="2"/>
  <c r="D50" i="2"/>
  <c r="L49" i="2"/>
  <c r="J49" i="2"/>
  <c r="F49" i="2"/>
  <c r="D49" i="2"/>
  <c r="L48" i="2"/>
  <c r="J48" i="2"/>
  <c r="F48" i="2"/>
  <c r="D48" i="2"/>
  <c r="L47" i="2"/>
  <c r="J47" i="2"/>
  <c r="F47" i="2"/>
  <c r="D47" i="2"/>
  <c r="L46" i="2"/>
  <c r="J46" i="2"/>
  <c r="F46" i="2"/>
  <c r="D46" i="2"/>
  <c r="C46" i="2"/>
  <c r="L45" i="2"/>
  <c r="J45" i="2"/>
  <c r="F45" i="2"/>
  <c r="D45" i="2"/>
  <c r="C45" i="2"/>
  <c r="L44" i="2"/>
  <c r="K44" i="2"/>
  <c r="J44" i="2"/>
  <c r="F44" i="2"/>
  <c r="D44" i="2"/>
  <c r="C44" i="2"/>
  <c r="I40" i="2"/>
  <c r="C40" i="2"/>
  <c r="M38" i="2"/>
  <c r="I38" i="2"/>
  <c r="G38" i="2"/>
  <c r="C38" i="2"/>
  <c r="L119" i="7" l="1"/>
  <c r="L122" i="7" s="1"/>
  <c r="J119" i="7"/>
  <c r="J122" i="7" s="1"/>
  <c r="H119" i="7"/>
  <c r="H122" i="7" s="1"/>
  <c r="N122" i="7" s="1"/>
  <c r="M119" i="7"/>
  <c r="M122" i="7" s="1"/>
  <c r="I119" i="7"/>
  <c r="I122" i="7" s="1"/>
  <c r="L310" i="7"/>
  <c r="D265" i="17"/>
  <c r="O260" i="17" s="1"/>
  <c r="O40" i="17" s="1"/>
  <c r="Q40" i="17" s="1"/>
  <c r="P41" i="17"/>
  <c r="R41" i="17" s="1"/>
  <c r="D30" i="17"/>
  <c r="F28" i="17" s="1"/>
  <c r="F134" i="17" s="1"/>
  <c r="D240" i="17"/>
  <c r="O257" i="17" s="1"/>
  <c r="O37" i="17" s="1"/>
  <c r="Q37" i="17" s="1"/>
  <c r="L265" i="17"/>
  <c r="H134" i="17" s="1"/>
  <c r="P37" i="17"/>
  <c r="R37" i="17" s="1"/>
  <c r="P38" i="17"/>
  <c r="R38" i="17" s="1"/>
  <c r="R259" i="17"/>
  <c r="P40" i="17"/>
  <c r="R40" i="17" s="1"/>
  <c r="P39" i="17"/>
  <c r="R39" i="17" s="1"/>
  <c r="R7" i="17"/>
  <c r="R113" i="17" s="1"/>
  <c r="L7" i="17"/>
  <c r="L113" i="17" s="1"/>
  <c r="R257" i="17"/>
  <c r="D9" i="17"/>
  <c r="F7" i="17" s="1"/>
  <c r="F113" i="17" s="1"/>
  <c r="J30" i="17"/>
  <c r="L28" i="17" s="1"/>
  <c r="L134" i="17" s="1"/>
  <c r="F341" i="17"/>
  <c r="B197" i="17" s="1"/>
  <c r="L240" i="17"/>
  <c r="H113" i="17" s="1"/>
  <c r="F265" i="17"/>
  <c r="E263" i="17" s="1"/>
  <c r="E41" i="17" s="1"/>
  <c r="R260" i="17"/>
  <c r="P240" i="17"/>
  <c r="O259" i="17" s="1"/>
  <c r="O39" i="17" s="1"/>
  <c r="Q39" i="17" s="1"/>
  <c r="J240" i="17"/>
  <c r="O258" i="17" s="1"/>
  <c r="Q258" i="17" s="1"/>
  <c r="R258" i="17"/>
  <c r="R261" i="17"/>
  <c r="D93" i="17"/>
  <c r="F91" i="17" s="1"/>
  <c r="F197" i="17" s="1"/>
  <c r="L291" i="17"/>
  <c r="K291" i="17" s="1"/>
  <c r="R49" i="17"/>
  <c r="R155" i="17" s="1"/>
  <c r="L91" i="17"/>
  <c r="L197" i="17" s="1"/>
  <c r="R91" i="17"/>
  <c r="R197" i="17" s="1"/>
  <c r="L316" i="17"/>
  <c r="K316" i="17" s="1"/>
  <c r="R316" i="17"/>
  <c r="Q316" i="17" s="1"/>
  <c r="F70" i="17"/>
  <c r="F176" i="17" s="1"/>
  <c r="L341" i="17"/>
  <c r="H197" i="17" s="1"/>
  <c r="R291" i="17"/>
  <c r="Q291" i="17" s="1"/>
  <c r="R341" i="17"/>
  <c r="N197" i="17" s="1"/>
  <c r="F49" i="17"/>
  <c r="F155" i="17" s="1"/>
  <c r="F291" i="17"/>
  <c r="E291" i="17" s="1"/>
  <c r="K263" i="17"/>
  <c r="K41" i="17" s="1"/>
  <c r="F316" i="17"/>
  <c r="F240" i="17"/>
  <c r="R240" i="17"/>
  <c r="J53" i="17"/>
  <c r="L49" i="17" s="1"/>
  <c r="L155" i="17" s="1"/>
  <c r="J72" i="17"/>
  <c r="L70" i="17" s="1"/>
  <c r="L176" i="17" s="1"/>
  <c r="P73" i="17"/>
  <c r="R70" i="17" s="1"/>
  <c r="R176" i="17" s="1"/>
  <c r="J265" i="17"/>
  <c r="O261" i="17" s="1"/>
  <c r="H116" i="16"/>
  <c r="H119" i="16"/>
  <c r="H118" i="16"/>
  <c r="N38" i="10"/>
  <c r="N11" i="10"/>
  <c r="N369" i="10"/>
  <c r="N340" i="10"/>
  <c r="N199" i="10"/>
  <c r="N165" i="10"/>
  <c r="N37" i="16"/>
  <c r="N33" i="16"/>
  <c r="N32" i="16"/>
  <c r="M41" i="16"/>
  <c r="M36" i="16"/>
  <c r="M35" i="16"/>
  <c r="M34" i="16"/>
  <c r="M33" i="16"/>
  <c r="M31" i="16"/>
  <c r="H12" i="16"/>
  <c r="N12" i="16" s="1"/>
  <c r="N29" i="16" s="1"/>
  <c r="H54" i="16"/>
  <c r="N54" i="16" s="1"/>
  <c r="N72" i="16" s="1"/>
  <c r="N75" i="16"/>
  <c r="M82" i="16"/>
  <c r="M78" i="16"/>
  <c r="M77" i="16"/>
  <c r="M76" i="16"/>
  <c r="M75" i="16"/>
  <c r="M74" i="16"/>
  <c r="H136" i="16"/>
  <c r="N136" i="16" s="1"/>
  <c r="N155" i="16" s="1"/>
  <c r="N159" i="16"/>
  <c r="M166" i="16"/>
  <c r="M162" i="16"/>
  <c r="M161" i="16"/>
  <c r="M160" i="16"/>
  <c r="M159" i="16"/>
  <c r="M158" i="16"/>
  <c r="M157" i="16"/>
  <c r="M169" i="16" s="1"/>
  <c r="N169" i="16" s="1"/>
  <c r="M251" i="16"/>
  <c r="M249" i="16"/>
  <c r="M248" i="16"/>
  <c r="H220" i="16"/>
  <c r="N220" i="16" s="1"/>
  <c r="N246" i="16" s="1"/>
  <c r="N117" i="16"/>
  <c r="M123" i="16"/>
  <c r="M119" i="16"/>
  <c r="M118" i="16"/>
  <c r="M117" i="16"/>
  <c r="M116" i="16"/>
  <c r="H96" i="16"/>
  <c r="N96" i="16" s="1"/>
  <c r="N114" i="16" s="1"/>
  <c r="M199" i="16"/>
  <c r="M200" i="16"/>
  <c r="M201" i="16"/>
  <c r="M202" i="16"/>
  <c r="M203" i="16"/>
  <c r="M208" i="16"/>
  <c r="N200" i="16"/>
  <c r="N204" i="16"/>
  <c r="M237" i="14"/>
  <c r="H307" i="14"/>
  <c r="N307" i="14" s="1"/>
  <c r="N333" i="14" s="1"/>
  <c r="M335" i="14"/>
  <c r="M357" i="14" s="1"/>
  <c r="N357" i="14" s="1"/>
  <c r="N118" i="10"/>
  <c r="N85" i="10"/>
  <c r="N299" i="10"/>
  <c r="N330" i="10"/>
  <c r="M410" i="10"/>
  <c r="M408" i="10"/>
  <c r="M407" i="10"/>
  <c r="H379" i="10"/>
  <c r="N379" i="10" s="1"/>
  <c r="N405" i="10" s="1"/>
  <c r="N128" i="10"/>
  <c r="N155" i="10"/>
  <c r="N289" i="10"/>
  <c r="N255" i="10"/>
  <c r="N75" i="10"/>
  <c r="N48" i="10"/>
  <c r="N245" i="10"/>
  <c r="N209" i="10"/>
  <c r="J136" i="7"/>
  <c r="G149" i="7"/>
  <c r="H149" i="7" s="1"/>
  <c r="K149" i="7" s="1"/>
  <c r="E205" i="7"/>
  <c r="E209" i="7"/>
  <c r="J135" i="7"/>
  <c r="G147" i="7"/>
  <c r="H147" i="7" s="1"/>
  <c r="K147" i="7" s="1"/>
  <c r="G151" i="7"/>
  <c r="H151" i="7" s="1"/>
  <c r="K151" i="7" s="1"/>
  <c r="E207" i="7"/>
  <c r="G277" i="7"/>
  <c r="L277" i="7" s="1"/>
  <c r="G313" i="7"/>
  <c r="L313" i="7" s="1"/>
  <c r="F404" i="7"/>
  <c r="G146" i="7"/>
  <c r="H146" i="7" s="1"/>
  <c r="K146" i="7" s="1"/>
  <c r="E208" i="7"/>
  <c r="E46" i="2"/>
  <c r="E44" i="2"/>
  <c r="C47" i="2"/>
  <c r="E45" i="2"/>
  <c r="E47" i="2"/>
  <c r="Q260" i="17" l="1"/>
  <c r="E341" i="17"/>
  <c r="B134" i="17"/>
  <c r="Q257" i="17"/>
  <c r="Q259" i="17"/>
  <c r="O38" i="17"/>
  <c r="Q38" i="17" s="1"/>
  <c r="N155" i="17"/>
  <c r="K238" i="17"/>
  <c r="K20" i="17" s="1"/>
  <c r="B155" i="17"/>
  <c r="H155" i="17"/>
  <c r="K341" i="17"/>
  <c r="N176" i="17"/>
  <c r="Q341" i="17"/>
  <c r="H176" i="17"/>
  <c r="Q261" i="17"/>
  <c r="O41" i="17"/>
  <c r="Q41" i="17" s="1"/>
  <c r="Q238" i="17"/>
  <c r="Q20" i="17" s="1"/>
  <c r="N113" i="17"/>
  <c r="E238" i="17"/>
  <c r="E20" i="17" s="1"/>
  <c r="B113" i="17"/>
  <c r="E316" i="17"/>
  <c r="B176" i="17"/>
  <c r="M270" i="16"/>
  <c r="N270" i="16" s="1"/>
  <c r="K86" i="16"/>
  <c r="M86" i="16"/>
  <c r="N86" i="16" s="1"/>
  <c r="M210" i="16"/>
  <c r="N210" i="16" s="1"/>
  <c r="M44" i="16"/>
  <c r="N44" i="16" s="1"/>
  <c r="K44" i="16"/>
  <c r="M126" i="16"/>
  <c r="N126" i="16" s="1"/>
  <c r="K126" i="16"/>
  <c r="M429" i="10"/>
  <c r="N429" i="10" s="1"/>
  <c r="J137" i="7"/>
  <c r="J138" i="7" s="1"/>
  <c r="L204" i="7"/>
  <c r="F206" i="7" s="1"/>
  <c r="F207" i="7" l="1"/>
  <c r="F205" i="7"/>
  <c r="G205" i="7" s="1"/>
  <c r="F209" i="7"/>
  <c r="G209" i="7"/>
  <c r="K209" i="7"/>
  <c r="L209" i="7" s="1"/>
  <c r="K205" i="7"/>
  <c r="L205" i="7" s="1"/>
  <c r="G207" i="7"/>
  <c r="K207" i="7" s="1"/>
  <c r="L207" i="7" s="1"/>
  <c r="G206" i="7"/>
  <c r="K206" i="7"/>
  <c r="L206" i="7" s="1"/>
  <c r="F208" i="7"/>
  <c r="G208" i="7" l="1"/>
  <c r="I197" i="7" s="1"/>
  <c r="K208" i="7"/>
  <c r="L208" i="7" s="1"/>
  <c r="K204" i="7" s="1"/>
  <c r="E197" i="7" s="1"/>
  <c r="C197" i="7" s="1"/>
  <c r="F197" i="7"/>
  <c r="D200" i="7" s="1"/>
  <c r="I200" i="7" l="1"/>
  <c r="G200" i="7"/>
  <c r="E200" i="7" s="1"/>
  <c r="D202" i="7"/>
  <c r="H200" i="7"/>
  <c r="C200" i="7"/>
  <c r="K200" i="7"/>
  <c r="C202" i="7"/>
  <c r="E202" i="7" l="1"/>
  <c r="J202" i="7"/>
  <c r="H202" i="7" l="1"/>
  <c r="G202" i="7"/>
  <c r="K202" i="7" s="1"/>
</calcChain>
</file>

<file path=xl/comments1.xml><?xml version="1.0" encoding="utf-8"?>
<comments xmlns="http://schemas.openxmlformats.org/spreadsheetml/2006/main">
  <authors>
    <author>Joel Leboucher</author>
  </authors>
  <commentList>
    <comment ref="F48"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L48"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R48"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F69"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L69"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R69"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F90"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L90"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R90" authorId="0" shapeId="0">
      <text>
        <r>
          <rPr>
            <b/>
            <sz val="9"/>
            <color indexed="81"/>
            <rFont val="Tahoma"/>
            <family val="2"/>
          </rPr>
          <t>Joel Leboucher:
Total des poids indiqués -les produits à la pièce sans poids ne sont pas comptabilisés</t>
        </r>
        <r>
          <rPr>
            <sz val="9"/>
            <color indexed="81"/>
            <rFont val="Tahoma"/>
            <family val="2"/>
          </rPr>
          <t xml:space="preserve">
</t>
        </r>
      </text>
    </comment>
    <comment ref="B113" authorId="0" shapeId="0">
      <text>
        <r>
          <rPr>
            <b/>
            <sz val="9"/>
            <color indexed="81"/>
            <rFont val="Tahoma"/>
            <family val="2"/>
          </rPr>
          <t>poids recette de l'Auteur</t>
        </r>
      </text>
    </comment>
    <comment ref="F113" authorId="0" shapeId="0">
      <text>
        <r>
          <rPr>
            <b/>
            <sz val="9"/>
            <color indexed="81"/>
            <rFont val="Tahoma"/>
            <family val="2"/>
          </rPr>
          <t>poids que vous devez fabriquer</t>
        </r>
        <r>
          <rPr>
            <sz val="9"/>
            <color indexed="81"/>
            <rFont val="Tahoma"/>
            <family val="2"/>
          </rPr>
          <t xml:space="preserve">
</t>
        </r>
      </text>
    </comment>
    <comment ref="H113" authorId="0" shapeId="0">
      <text>
        <r>
          <rPr>
            <b/>
            <sz val="9"/>
            <color indexed="81"/>
            <rFont val="Tahoma"/>
            <family val="2"/>
          </rPr>
          <t>poids recette de l'Auteur</t>
        </r>
      </text>
    </comment>
    <comment ref="L113" authorId="0" shapeId="0">
      <text>
        <r>
          <rPr>
            <b/>
            <sz val="9"/>
            <color indexed="81"/>
            <rFont val="Tahoma"/>
            <family val="2"/>
          </rPr>
          <t>poids que vous devez fabriquer</t>
        </r>
        <r>
          <rPr>
            <sz val="9"/>
            <color indexed="81"/>
            <rFont val="Tahoma"/>
            <family val="2"/>
          </rPr>
          <t xml:space="preserve">
</t>
        </r>
      </text>
    </comment>
    <comment ref="N113" authorId="0" shapeId="0">
      <text>
        <r>
          <rPr>
            <b/>
            <sz val="9"/>
            <color indexed="81"/>
            <rFont val="Tahoma"/>
            <family val="2"/>
          </rPr>
          <t>poids recette de l'Auteur</t>
        </r>
      </text>
    </comment>
    <comment ref="R113" authorId="0" shapeId="0">
      <text>
        <r>
          <rPr>
            <b/>
            <sz val="9"/>
            <color indexed="81"/>
            <rFont val="Tahoma"/>
            <family val="2"/>
          </rPr>
          <t>poids que vous devez fabriquer</t>
        </r>
        <r>
          <rPr>
            <sz val="9"/>
            <color indexed="81"/>
            <rFont val="Tahoma"/>
            <family val="2"/>
          </rPr>
          <t xml:space="preserve">
</t>
        </r>
      </text>
    </comment>
    <comment ref="B134" authorId="0" shapeId="0">
      <text>
        <r>
          <rPr>
            <b/>
            <sz val="9"/>
            <color indexed="81"/>
            <rFont val="Tahoma"/>
            <family val="2"/>
          </rPr>
          <t>poids recette de l'Auteur</t>
        </r>
      </text>
    </comment>
    <comment ref="F134" authorId="0" shapeId="0">
      <text>
        <r>
          <rPr>
            <b/>
            <sz val="9"/>
            <color indexed="81"/>
            <rFont val="Tahoma"/>
            <family val="2"/>
          </rPr>
          <t>poids que vous devez fabriquer</t>
        </r>
        <r>
          <rPr>
            <sz val="9"/>
            <color indexed="81"/>
            <rFont val="Tahoma"/>
            <family val="2"/>
          </rPr>
          <t xml:space="preserve">
</t>
        </r>
      </text>
    </comment>
    <comment ref="H134" authorId="0" shapeId="0">
      <text>
        <r>
          <rPr>
            <b/>
            <sz val="9"/>
            <color indexed="81"/>
            <rFont val="Tahoma"/>
            <family val="2"/>
          </rPr>
          <t>poids recette de l'Auteur</t>
        </r>
      </text>
    </comment>
    <comment ref="L134" authorId="0" shapeId="0">
      <text>
        <r>
          <rPr>
            <b/>
            <sz val="9"/>
            <color indexed="81"/>
            <rFont val="Tahoma"/>
            <family val="2"/>
          </rPr>
          <t>poids que vous devez fabriquer</t>
        </r>
        <r>
          <rPr>
            <sz val="9"/>
            <color indexed="81"/>
            <rFont val="Tahoma"/>
            <family val="2"/>
          </rPr>
          <t xml:space="preserve">
</t>
        </r>
      </text>
    </comment>
    <comment ref="B155" authorId="0" shapeId="0">
      <text>
        <r>
          <rPr>
            <b/>
            <sz val="9"/>
            <color indexed="81"/>
            <rFont val="Tahoma"/>
            <family val="2"/>
          </rPr>
          <t>poids recette de l'Auteur</t>
        </r>
      </text>
    </comment>
    <comment ref="F155" authorId="0" shapeId="0">
      <text>
        <r>
          <rPr>
            <b/>
            <sz val="9"/>
            <color indexed="81"/>
            <rFont val="Tahoma"/>
            <family val="2"/>
          </rPr>
          <t>poids que vous devez fabriquer</t>
        </r>
        <r>
          <rPr>
            <sz val="9"/>
            <color indexed="81"/>
            <rFont val="Tahoma"/>
            <family val="2"/>
          </rPr>
          <t xml:space="preserve">
</t>
        </r>
      </text>
    </comment>
    <comment ref="H155" authorId="0" shapeId="0">
      <text>
        <r>
          <rPr>
            <b/>
            <sz val="9"/>
            <color indexed="81"/>
            <rFont val="Tahoma"/>
            <family val="2"/>
          </rPr>
          <t>poids recette de l'Auteur</t>
        </r>
      </text>
    </comment>
    <comment ref="L155" authorId="0" shapeId="0">
      <text>
        <r>
          <rPr>
            <b/>
            <sz val="9"/>
            <color indexed="81"/>
            <rFont val="Tahoma"/>
            <family val="2"/>
          </rPr>
          <t>poids que vous devez fabriquer</t>
        </r>
        <r>
          <rPr>
            <sz val="9"/>
            <color indexed="81"/>
            <rFont val="Tahoma"/>
            <family val="2"/>
          </rPr>
          <t xml:space="preserve">
</t>
        </r>
      </text>
    </comment>
    <comment ref="N155" authorId="0" shapeId="0">
      <text>
        <r>
          <rPr>
            <b/>
            <sz val="9"/>
            <color indexed="81"/>
            <rFont val="Tahoma"/>
            <family val="2"/>
          </rPr>
          <t>poids recette de l'Auteur</t>
        </r>
      </text>
    </comment>
    <comment ref="R155" authorId="0" shapeId="0">
      <text>
        <r>
          <rPr>
            <b/>
            <sz val="9"/>
            <color indexed="81"/>
            <rFont val="Tahoma"/>
            <family val="2"/>
          </rPr>
          <t>poids que vous devez fabriquer</t>
        </r>
        <r>
          <rPr>
            <sz val="9"/>
            <color indexed="81"/>
            <rFont val="Tahoma"/>
            <family val="2"/>
          </rPr>
          <t xml:space="preserve">
</t>
        </r>
      </text>
    </comment>
    <comment ref="B176" authorId="0" shapeId="0">
      <text>
        <r>
          <rPr>
            <b/>
            <sz val="9"/>
            <color indexed="81"/>
            <rFont val="Tahoma"/>
            <family val="2"/>
          </rPr>
          <t>poids recette de l'Auteur</t>
        </r>
      </text>
    </comment>
    <comment ref="F176" authorId="0" shapeId="0">
      <text>
        <r>
          <rPr>
            <b/>
            <sz val="9"/>
            <color indexed="81"/>
            <rFont val="Tahoma"/>
            <family val="2"/>
          </rPr>
          <t>poids que vous devez fabriquer</t>
        </r>
        <r>
          <rPr>
            <sz val="9"/>
            <color indexed="81"/>
            <rFont val="Tahoma"/>
            <family val="2"/>
          </rPr>
          <t xml:space="preserve">
</t>
        </r>
      </text>
    </comment>
    <comment ref="H176" authorId="0" shapeId="0">
      <text>
        <r>
          <rPr>
            <b/>
            <sz val="9"/>
            <color indexed="81"/>
            <rFont val="Tahoma"/>
            <family val="2"/>
          </rPr>
          <t>poids recette de l'Auteur</t>
        </r>
      </text>
    </comment>
    <comment ref="L176" authorId="0" shapeId="0">
      <text>
        <r>
          <rPr>
            <b/>
            <sz val="9"/>
            <color indexed="81"/>
            <rFont val="Tahoma"/>
            <family val="2"/>
          </rPr>
          <t>poids que vous devez fabriquer</t>
        </r>
        <r>
          <rPr>
            <sz val="9"/>
            <color indexed="81"/>
            <rFont val="Tahoma"/>
            <family val="2"/>
          </rPr>
          <t xml:space="preserve">
</t>
        </r>
      </text>
    </comment>
    <comment ref="N176" authorId="0" shapeId="0">
      <text>
        <r>
          <rPr>
            <b/>
            <sz val="9"/>
            <color indexed="81"/>
            <rFont val="Tahoma"/>
            <family val="2"/>
          </rPr>
          <t>poids recette de l'Auteur</t>
        </r>
      </text>
    </comment>
    <comment ref="R176" authorId="0" shapeId="0">
      <text>
        <r>
          <rPr>
            <b/>
            <sz val="9"/>
            <color indexed="81"/>
            <rFont val="Tahoma"/>
            <family val="2"/>
          </rPr>
          <t>poids que vous devez fabriquer</t>
        </r>
        <r>
          <rPr>
            <sz val="9"/>
            <color indexed="81"/>
            <rFont val="Tahoma"/>
            <family val="2"/>
          </rPr>
          <t xml:space="preserve">
</t>
        </r>
      </text>
    </comment>
    <comment ref="B197" authorId="0" shapeId="0">
      <text>
        <r>
          <rPr>
            <b/>
            <sz val="9"/>
            <color indexed="81"/>
            <rFont val="Tahoma"/>
            <family val="2"/>
          </rPr>
          <t>poids recette de l'Auteur</t>
        </r>
      </text>
    </comment>
    <comment ref="F197" authorId="0" shapeId="0">
      <text>
        <r>
          <rPr>
            <b/>
            <sz val="9"/>
            <color indexed="81"/>
            <rFont val="Tahoma"/>
            <family val="2"/>
          </rPr>
          <t>poids que vous devez fabriquer</t>
        </r>
        <r>
          <rPr>
            <sz val="9"/>
            <color indexed="81"/>
            <rFont val="Tahoma"/>
            <family val="2"/>
          </rPr>
          <t xml:space="preserve">
</t>
        </r>
      </text>
    </comment>
    <comment ref="H197" authorId="0" shapeId="0">
      <text>
        <r>
          <rPr>
            <b/>
            <sz val="9"/>
            <color indexed="81"/>
            <rFont val="Tahoma"/>
            <family val="2"/>
          </rPr>
          <t>poids recette de l'Auteur</t>
        </r>
      </text>
    </comment>
    <comment ref="L197" authorId="0" shapeId="0">
      <text>
        <r>
          <rPr>
            <b/>
            <sz val="9"/>
            <color indexed="81"/>
            <rFont val="Tahoma"/>
            <family val="2"/>
          </rPr>
          <t>poids que vous devez fabriquer</t>
        </r>
        <r>
          <rPr>
            <sz val="9"/>
            <color indexed="81"/>
            <rFont val="Tahoma"/>
            <family val="2"/>
          </rPr>
          <t xml:space="preserve">
</t>
        </r>
      </text>
    </comment>
    <comment ref="N197" authorId="0" shapeId="0">
      <text>
        <r>
          <rPr>
            <b/>
            <sz val="9"/>
            <color indexed="81"/>
            <rFont val="Tahoma"/>
            <family val="2"/>
          </rPr>
          <t>poids recette de l'Auteur</t>
        </r>
      </text>
    </comment>
    <comment ref="R197" authorId="0" shapeId="0">
      <text>
        <r>
          <rPr>
            <b/>
            <sz val="9"/>
            <color indexed="81"/>
            <rFont val="Tahoma"/>
            <family val="2"/>
          </rPr>
          <t>poids que vous devez fabriquer</t>
        </r>
        <r>
          <rPr>
            <sz val="9"/>
            <color indexed="81"/>
            <rFont val="Tahoma"/>
            <family val="2"/>
          </rPr>
          <t xml:space="preserve">
</t>
        </r>
      </text>
    </comment>
  </commentList>
</comments>
</file>

<file path=xl/comments2.xml><?xml version="1.0" encoding="utf-8"?>
<comments xmlns="http://schemas.openxmlformats.org/spreadsheetml/2006/main">
  <authors>
    <author>Chef de production</author>
  </authors>
  <commentList>
    <comment ref="Q2" authorId="0" shapeId="0">
      <text>
        <r>
          <rPr>
            <b/>
            <sz val="12"/>
            <color indexed="12"/>
            <rFont val="Tahoma"/>
            <family val="2"/>
          </rPr>
          <t>Dans cette cellule saisissez le nombre d'assiettes prévues par l'Auteur</t>
        </r>
      </text>
    </comment>
    <comment ref="Q4" authorId="0" shapeId="0">
      <text>
        <r>
          <rPr>
            <b/>
            <sz val="12"/>
            <color indexed="10"/>
            <rFont val="Tahoma"/>
            <family val="2"/>
          </rPr>
          <t>Dans cette cellule saisissez le nombre d'assiettes que vous souhaitez fabriquer</t>
        </r>
      </text>
    </comment>
  </commentList>
</comments>
</file>

<file path=xl/comments3.xml><?xml version="1.0" encoding="utf-8"?>
<comments xmlns="http://schemas.openxmlformats.org/spreadsheetml/2006/main">
  <authors>
    <author>CCR</author>
    <author>Joel</author>
  </authors>
  <commentList>
    <comment ref="E116" authorId="0" shapeId="0">
      <text>
        <r>
          <rPr>
            <sz val="10"/>
            <color indexed="81"/>
            <rFont val="Arial"/>
            <family val="2"/>
          </rPr>
          <t>Total à saisir dans la cellule Quant. À dupliquer</t>
        </r>
      </text>
    </comment>
    <comment ref="E123" authorId="1" shapeId="0">
      <text>
        <r>
          <rPr>
            <b/>
            <sz val="8"/>
            <color indexed="81"/>
            <rFont val="Tahoma"/>
            <family val="2"/>
          </rPr>
          <t>Conversion en nombre de parts Adultes</t>
        </r>
        <r>
          <rPr>
            <sz val="8"/>
            <color indexed="81"/>
            <rFont val="Tahoma"/>
            <family val="2"/>
          </rPr>
          <t xml:space="preserve">
</t>
        </r>
      </text>
    </comment>
  </commentList>
</comments>
</file>

<file path=xl/sharedStrings.xml><?xml version="1.0" encoding="utf-8"?>
<sst xmlns="http://schemas.openxmlformats.org/spreadsheetml/2006/main" count="5320" uniqueCount="1921">
  <si>
    <t>Mode d'emploi des "Aides mémoire" version B du 13 Octobre 2017 cette version annule et remplace les versions précédentes</t>
  </si>
  <si>
    <t>A</t>
  </si>
  <si>
    <t>saisir en premier votre recette sur le tableau N° 3</t>
  </si>
  <si>
    <t>les valeurs #DIV/0! Sur le modèle au poids indiquent seulement que les recettes sont "vierges" sur la feuille de saisie</t>
  </si>
  <si>
    <t>si vous n'utilisez pas toutes les recettes vous pouvez masquer cette valeur par une couleur de police BLANC sur la feuille imprimable</t>
  </si>
  <si>
    <t>B</t>
  </si>
  <si>
    <t>développez votre process sur le tableau N° 2</t>
  </si>
  <si>
    <t>C</t>
  </si>
  <si>
    <t>saisissez le poids ou le nombre de portions que vous souhaitez réaliser sur le tableau N° 1</t>
  </si>
  <si>
    <t>Vous pouvez imprimer les tableaux N° 1 et 2</t>
  </si>
  <si>
    <t>je vous ai ajouté deux exemples :</t>
  </si>
  <si>
    <t>Galettes affichage en gr</t>
  </si>
  <si>
    <t>et Génoises affichage en Kg</t>
  </si>
  <si>
    <t>sur le tableau N°3 génoises (le premier à l'écran)  vous avez aussi des aides à la décision</t>
  </si>
  <si>
    <t>D</t>
  </si>
  <si>
    <t>Pourquoi imprimer les tableaux 1 et 2</t>
  </si>
  <si>
    <t>pour vous constituer un "aide mémoire" papier de 15 recettes sur une feuille A4</t>
  </si>
  <si>
    <t>quantités au poids : choisissez des valeurs facilement dupliquables : 1 Kg par exemple</t>
  </si>
  <si>
    <t>à la portion : choisissez des multiples facilement duplicaples pour 2 - 5 ou pour 10</t>
  </si>
  <si>
    <t>avant d'imprimer vérifiez biens la zone d'impression</t>
  </si>
  <si>
    <t>Fonctionnement identique au poids ou à la portion</t>
  </si>
  <si>
    <t>Vous avez 2 modèles à la PORTION ; 1 modèle avec des résultats affichés en Kg et 1 modèle avec des résultats affichés en GRAMMES</t>
  </si>
  <si>
    <t>ET</t>
  </si>
  <si>
    <t>Vous avez 2 modèles au POIDS ; 1 modèle avec des résultats affichés en Kg et 1 modèle avec des résultats affichés en GRAMMES</t>
  </si>
  <si>
    <t>Une recette est constituée de 3 tableaux liés</t>
  </si>
  <si>
    <t>PREMIER TABLEAU</t>
  </si>
  <si>
    <t>imprimable</t>
  </si>
  <si>
    <t>Ne rien saisir sur le premier tableau qui apparait à l'écran SAUF ❼ Recette pour X Portions OU X Kg</t>
  </si>
  <si>
    <t>ce premier tableau est lié avec le troisième sur lequel vous saisissez la recette</t>
  </si>
  <si>
    <t>ICI</t>
  </si>
  <si>
    <t xml:space="preserve">Premier tableau : NE RIEN SAISIR sauf :  ❼ Recette pour X Portions </t>
  </si>
  <si>
    <t>❼ Recette</t>
  </si>
  <si>
    <t>Kg</t>
  </si>
  <si>
    <t>Portions</t>
  </si>
  <si>
    <t>pour :</t>
  </si>
  <si>
    <t>Quoi</t>
  </si>
  <si>
    <t>Poids</t>
  </si>
  <si>
    <t>Ingrédients</t>
  </si>
  <si>
    <t>SECOND  TABLEAU</t>
  </si>
  <si>
    <t>vous êtes libre du texte comme cela vous convient</t>
  </si>
  <si>
    <t>pour faire court : un verbe  = une action</t>
  </si>
  <si>
    <t>PHASES ESSENTIELLES  DE PROGRESSION</t>
  </si>
  <si>
    <t>denrées ↓</t>
  </si>
  <si>
    <t>↓  process</t>
  </si>
  <si>
    <t>TABLEAU N° 3 : le plus important</t>
  </si>
  <si>
    <t>ne pas imprimer</t>
  </si>
  <si>
    <t>Ce tableau commande les entêtes des deux tableaux précédents</t>
  </si>
  <si>
    <t>et les quantités à fabriquer du premier tableau</t>
  </si>
  <si>
    <t>PARTIE RÉSERVÉE A LA SAISIE</t>
  </si>
  <si>
    <t>CET "AIDE MÉMORE"   REGROUPE DES RECETTES DE QUELLE FAMILLE  (plats-légumes-desserts ou autres)</t>
  </si>
  <si>
    <t>AUTEUR</t>
  </si>
  <si>
    <t>❶</t>
  </si>
  <si>
    <t>Nom de la recette</t>
  </si>
  <si>
    <t>N°1</t>
  </si>
  <si>
    <t>N°2</t>
  </si>
  <si>
    <t>❷</t>
  </si>
  <si>
    <t>Auteur</t>
  </si>
  <si>
    <t>❸ POIDS A SAISIR EN Gr</t>
  </si>
  <si>
    <t>POIDS de la recette</t>
  </si>
  <si>
    <t>❺ Nb de portions</t>
  </si>
  <si>
    <t>Unités</t>
  </si>
  <si>
    <t>Poids Unitaire</t>
  </si>
  <si>
    <t>❹ ingrédients</t>
  </si>
  <si>
    <t>Exemple de saisie</t>
  </si>
  <si>
    <t>AVEC POIDS</t>
  </si>
  <si>
    <t>SANS POIDS</t>
  </si>
  <si>
    <t>œufs</t>
  </si>
  <si>
    <t>Œufs de 50g</t>
  </si>
  <si>
    <t>quantités pour</t>
  </si>
  <si>
    <t>blancs</t>
  </si>
  <si>
    <t>Blancs (de 30g)</t>
  </si>
  <si>
    <t>le poids d'huile</t>
  </si>
  <si>
    <t>jaunes</t>
  </si>
  <si>
    <t>Jaunes (de 20g)</t>
  </si>
  <si>
    <t>C/C</t>
  </si>
  <si>
    <t>vinaigre</t>
  </si>
  <si>
    <t>Sucre</t>
  </si>
  <si>
    <t>sel</t>
  </si>
  <si>
    <t>huile</t>
  </si>
  <si>
    <t>❻</t>
  </si>
  <si>
    <t>Lien internet</t>
  </si>
  <si>
    <t>et pour terminer : le mode d'emploi</t>
  </si>
  <si>
    <t xml:space="preserve">Mode d'emploi </t>
  </si>
  <si>
    <t>RECETTE DE L'AUTEUR</t>
  </si>
  <si>
    <t>❶ NOM de la recette a saisir et N°</t>
  </si>
  <si>
    <t>❷ AUTEUR de la recette</t>
  </si>
  <si>
    <t>❸ LES POIDS A SAISIR SONT EN Gr</t>
  </si>
  <si>
    <t>❹ Ingrédients</t>
  </si>
  <si>
    <t>POIDS de la recette : ne saisissez rien</t>
  </si>
  <si>
    <t>❺ Nb de portions prévues par l'Auteur de la recette</t>
  </si>
  <si>
    <t>❻ saisissez le lien internet de la recette ou de l'Auteur</t>
  </si>
  <si>
    <t>DUPLICATION</t>
  </si>
  <si>
    <t>❼ Combien de portions ou de Kg voulez vous faire</t>
  </si>
  <si>
    <t>❽ Aide à la décision : saisir valeurs cellules jaunes</t>
  </si>
  <si>
    <t>* le contenant peut être 1 moule pour 8 pers - un cercle de 180 - 1 caisse à génoise de 30/40cm etc…</t>
  </si>
  <si>
    <t>Adresse PC</t>
  </si>
  <si>
    <t>.</t>
  </si>
  <si>
    <t>Mise à jour</t>
  </si>
  <si>
    <t>du 01-10-2017- Annule et remplace les versions précédentes</t>
  </si>
  <si>
    <t>Adaptation : Joël Leboucher..UPRT "Union des Personnels de la Restauration Territoriale"  membre du réseau RESTAU'CO</t>
  </si>
  <si>
    <t>E</t>
  </si>
  <si>
    <t>F</t>
  </si>
  <si>
    <t>G</t>
  </si>
  <si>
    <t>Farine</t>
  </si>
  <si>
    <t>PM</t>
  </si>
  <si>
    <t>Sel / poivre</t>
  </si>
  <si>
    <t>pommes</t>
  </si>
  <si>
    <t>Pommes fruits</t>
  </si>
  <si>
    <t>C/P</t>
  </si>
  <si>
    <t>œuf</t>
  </si>
  <si>
    <t>pour 1.050Kg  saisissez 1050 la cellule est formatée pour ajouter g</t>
  </si>
  <si>
    <t>Poids recette</t>
  </si>
  <si>
    <t>❼ Combien de portions voulez vous faire</t>
  </si>
  <si>
    <t>Avant de saisir quoi que ce soit dans une cellule - cliquez dessus pour vérifier qu'il n'y ait pas de formule</t>
  </si>
  <si>
    <t>Galettes</t>
  </si>
  <si>
    <t>Poids du pâton</t>
  </si>
  <si>
    <t>❼ Combien de galettes voulez vous faire</t>
  </si>
  <si>
    <t xml:space="preserve">Recettes de Jean Marc CATTEAU du centre AFPA de Saint Nazaire </t>
  </si>
  <si>
    <t>vous pouvez très bien conserver la première partie de recette "filmée" en chambre froide   (appelons cette première partie le Paton)</t>
  </si>
  <si>
    <t xml:space="preserve">lorsque vous avez besoin de faire des galettes; prélevez le poids de pâton nécessaire et ajoutez lui le poids d'eau complémentaire </t>
  </si>
  <si>
    <t>ce qui vous permet de garder le reste du pâton pour le lendemain</t>
  </si>
  <si>
    <t>N° recette</t>
  </si>
  <si>
    <t>poids de pâton</t>
  </si>
  <si>
    <t>eau prévue pour terminer</t>
  </si>
  <si>
    <t>paton pour 1 galette</t>
  </si>
  <si>
    <t>eau à ajouter  pour 1 galette</t>
  </si>
  <si>
    <t>process ↓</t>
  </si>
  <si>
    <t>1) Préparer les champignons, les laver puis les émincer</t>
  </si>
  <si>
    <t>1) Etaler la pâte</t>
  </si>
  <si>
    <t>1) Trancher l'andouille et réserver</t>
  </si>
  <si>
    <t>2) Chauffer le beurre dans une grande poële et faire sauter les champignons à découvert, jusqu'à évaporation totale de l'eau</t>
  </si>
  <si>
    <t>2) Beurrer pour donner du croustillant</t>
  </si>
  <si>
    <t>2) Faire suer les oignons hachés avec le beurre, flamber au cognac, déglacer au vin blanc, ajouter le fond brun lié, la crème fraîche et laisser réduire</t>
  </si>
  <si>
    <t>3) Casser l'œuf au centre sans percer le jaune, étaler le blanc</t>
  </si>
  <si>
    <t>4) Ajouter les lanières de jambon autour de l'œuf</t>
  </si>
  <si>
    <t xml:space="preserve">3) Réserver les champignons </t>
  </si>
  <si>
    <t>5) Parsemer de fromage râpé</t>
  </si>
  <si>
    <t>3) Ajouter la moutarde, assaisonner</t>
  </si>
  <si>
    <t>4) Mettre la crème dans la poële, laisser réduire, saler et poivrer</t>
  </si>
  <si>
    <t>6) Plier votre galette en chausson ouvert en laissant le jaune d'œuf apparent (œuf mirroir)</t>
  </si>
  <si>
    <t>4) Passer vos tranche d'andouille sur la plaque (aller-retour), réserver au chaud</t>
  </si>
  <si>
    <t>5) Ajouter les champignons, mélanger</t>
  </si>
  <si>
    <t>7) Lustrer au beurre la galette et servir aussitôt</t>
  </si>
  <si>
    <t>5) Sur le bilig, étaler votre pâte, beurrer, laisser cuire quelque secondes et ajouter 4 tranches d'andouille</t>
  </si>
  <si>
    <t xml:space="preserve">6) Sur le bilig, étaler votre pâte, beurrer, laisser cuire quelque secondes et ajouter vos champignons au centre </t>
  </si>
  <si>
    <t>6) Plier, napper de sauce et décorer avec du persil haché, servir aussitôt</t>
  </si>
  <si>
    <t>7) Plier, beurrer et servir aussitôt</t>
  </si>
  <si>
    <t>1) Emincer les escalopes de volaille, les assaisonner et les fariner</t>
  </si>
  <si>
    <t>1) Escaloper les St Jacques et les sauter au beurre dans une poële</t>
  </si>
  <si>
    <t>2) Eplucher les pommes, les couper en gros cubes puis les sauter au beurre</t>
  </si>
  <si>
    <t>1) Laver puis monder les tomates. Les épépiner</t>
  </si>
  <si>
    <t>2) Eplucher et hacher finement l'ail, les échalotes</t>
  </si>
  <si>
    <t>2) Saler et poivrer, flamber au whisky</t>
  </si>
  <si>
    <t>3) Dans une sauteuse, chauffer l'huile et le beurre, faire revenir les escalopes</t>
  </si>
  <si>
    <t>3) Eplucher et émincer les oignons</t>
  </si>
  <si>
    <t>3) Réserver les St Jacques au chaud</t>
  </si>
  <si>
    <t xml:space="preserve">4) Dans une sauteuse, chauffer l'huile d'olive, ajouter l'ail, les échalotes et les oignons </t>
  </si>
  <si>
    <t>4) Dans la poële, faire réduire la crème dans le fond de cuisson</t>
  </si>
  <si>
    <t xml:space="preserve">4) Dégraisser, flamber au calvados, déglacer avec le cidre et laisser réduire d'1/4 </t>
  </si>
  <si>
    <t>5) Laisser fondre puis ajouter les tomates, le thym, le laurier et la ciboulette ciselée</t>
  </si>
  <si>
    <t>5) Affiner la sauce au moment de servir et ajouter les St Jacques</t>
  </si>
  <si>
    <t>5) Ajouter le fond de volaille, laisser réduire à nouveau</t>
  </si>
  <si>
    <t>6) Mettre la crème fraîche et laisser réduire jusqu'à ce que la sauce commence à épaissir</t>
  </si>
  <si>
    <t xml:space="preserve">6) Laisser cuire environ 1 heure </t>
  </si>
  <si>
    <t xml:space="preserve">6) Plier et mettre la galette sur assiette, ajouter les St Jacques, napper de sauce </t>
  </si>
  <si>
    <t>7) Ajouter le sucre et laisser réduire quelques minutes</t>
  </si>
  <si>
    <t>7) Saler, poivrer, ajouter la ciboulette, les cubes de pommes et mélanger délicatement</t>
  </si>
  <si>
    <t>8) Saler et poivrer puis réserver</t>
  </si>
  <si>
    <t>7) Servir aussitôt</t>
  </si>
  <si>
    <t xml:space="preserve">9) Sur le bilig, étaler votre pâte, beurrer, laisser cuire quelque secondes et ajouter votre concassée de tomates oignons au centre et votre jambon coupé en lamelles </t>
  </si>
  <si>
    <t xml:space="preserve">8) Sur le bilig, étaler votre pâte, beurrer, laisser cuire quelque secondes et ajouter votre émincé de volaille au centre de la galette </t>
  </si>
  <si>
    <t>9) Plier, beurrer et servir aussitôt</t>
  </si>
  <si>
    <t>10) Plier, beurrer et servir aussitôt</t>
  </si>
  <si>
    <t>1) Blanchir, rafraîchir puis faire sauter les lardons dans le beurre sans les dessécher</t>
  </si>
  <si>
    <t>1) Faire suer les oignons émincés dans l'huile d'olive</t>
  </si>
  <si>
    <t>1) Faire suer dans le beurre les oignons et l'ail</t>
  </si>
  <si>
    <t>2) Ajouter les poivrons taillés en brunoise, couvrir et laisser cuire quelques minutes</t>
  </si>
  <si>
    <t>2) Préparer le fond de volaille et le laisser réduire d'1/4</t>
  </si>
  <si>
    <t>2) Ajouter la chair à saucisse puis la viande hachée. Faire revenir</t>
  </si>
  <si>
    <t>3) Laver, éplucher les légumes et les émincés en paysanne</t>
  </si>
  <si>
    <t>3) Saisir le bœuf couper en lanières, assaisonner avec les épices</t>
  </si>
  <si>
    <t>4) Cuire les poireaux dans le beurre à couvert, à feu doux pendant 30 mn.</t>
  </si>
  <si>
    <t>3) Ajouter le concentré de tomates et le concassée de tomates</t>
  </si>
  <si>
    <t>4) Déglacer avec le vin rouge, ajouter le fond de veau lié et les haricots rouges</t>
  </si>
  <si>
    <t>5) Sauter les champignons dans le beurre, les cuire jusqu'à évaporation totale de l'eau</t>
  </si>
  <si>
    <t xml:space="preserve">4) Assaisonner et laisser cuire quelques minutes </t>
  </si>
  <si>
    <t xml:space="preserve">5) Sur le bilig, étaler votre pâte, beurrer, laisser cuire quelque secondes et ajouter votre bolognaise </t>
  </si>
  <si>
    <t>5) Laisser mijoter à feu doux</t>
  </si>
  <si>
    <t>6) Mélanger tous ces ingrédients, assaisonner et ajouter le fond de volaille réduit</t>
  </si>
  <si>
    <t>6) Sur le bilig, étaler votre pâte, beurrer et laisser cuire quelques secondes</t>
  </si>
  <si>
    <t>6) Plier, beurrer et servir aussitôt</t>
  </si>
  <si>
    <t>7) Laisser cuire encore quelques minutes</t>
  </si>
  <si>
    <t>7) Ajouter au centre votre préparation tex mex</t>
  </si>
  <si>
    <t>8) Sur le bilig, étaler votre pâte, beurrer et laisser cuire quelques secondes</t>
  </si>
  <si>
    <t>8) Plier, beurrer et servir aussitôt</t>
  </si>
  <si>
    <t>9) Ajouter au centre votre préparation paysanne</t>
  </si>
  <si>
    <t>10 ) Plier, beurrer et servir aussitôt</t>
  </si>
  <si>
    <t>Astuce mise en place : si votre"paton" est assez ferme vous pouver faire des rouleaux de diamètres et de poids identiques enveloppés dans du film étirable</t>
  </si>
  <si>
    <t>1) Dans une calotte, mettre la farine,le seigle,  les œufs, le sel et l'eau de détrempe</t>
  </si>
  <si>
    <t>1) Dans une calotte, mettre la farine, l'œuf, le sel et l'eau de détrempe</t>
  </si>
  <si>
    <t>1) Dans une calotte, mettre la farine, l'œuf, le sel et petit à petit le lait</t>
  </si>
  <si>
    <t>2) Tenir la calotte d'une main et de l'autre commencer le mélange</t>
  </si>
  <si>
    <t>3) Verser le complément  d'eau au fur et à mesure que le mélange se dessèche</t>
  </si>
  <si>
    <t>3) Verser le cidre</t>
  </si>
  <si>
    <t>lorsque vous aurez besoin de faire des galettes; coupez une rondelle de pâton" de x cm  nécessaires pour obtenir le poids utile et ajoutez l'eau correspondante</t>
  </si>
  <si>
    <t>4) Lorsque la pâte est homogène, l'aérer en la battant du plat de la main d'un mouvement circulaire en allant du bas vers le haut</t>
  </si>
  <si>
    <t>3) Lorsque la pâte est homogène, l'aérer en la battant du plat de la main d'un mouvement circulaire en allant du bas vers le haut</t>
  </si>
  <si>
    <t>5) Filmer et réserver en chambre froide</t>
  </si>
  <si>
    <t>4) Filmer et réserver en chambre froide</t>
  </si>
  <si>
    <t>5) Ajouter le miel, filmer et réserver en chambre froide</t>
  </si>
  <si>
    <t>6) Après le temps de repos, minimum : 6 heures</t>
  </si>
  <si>
    <t>5) Après le temps de repos, minimum : 6 heures</t>
  </si>
  <si>
    <t>A lire sur le net l'article suivant :</t>
  </si>
  <si>
    <t>ajouter le reste de l'eau</t>
  </si>
  <si>
    <t>ajouter l'eau</t>
  </si>
  <si>
    <t>La galette à 1000 trous</t>
  </si>
  <si>
    <t xml:space="preserve">ou travailler la pâte beaucoup plus longtemps afin d'accélérer la fermentation dans ce cas le temps de repos peut être ramener à 1 heures  (attention à la température du local) </t>
  </si>
  <si>
    <t>ou travailler la pâte beaucoup plus longtemps afin d'accélérer la fermentation dans ce cas le temps de repos peut être ramener à 1 heures  (attention à la température du local)  - 7 ) Filmer et réserver en chambre froide</t>
  </si>
  <si>
    <t>7 ) Filmer et réserver en chambre froide</t>
  </si>
  <si>
    <t>6 ) Filmer et réserver en chambre froide</t>
  </si>
  <si>
    <t>1) Dans une calotte, mettre les farines, les œufs, le sel et le premier poids de lait</t>
  </si>
  <si>
    <t>1) Dans une calotte, mettre les farines, les œufs, le sel et le premier poids d'eau</t>
  </si>
  <si>
    <t xml:space="preserve">3) Verser Le reste du lait au fur et à mesure que le mélange se dessèche </t>
  </si>
  <si>
    <t xml:space="preserve">3) Verser Le reste d'eau au fur et à mesure que le mélange se dessèche </t>
  </si>
  <si>
    <t>largeurs de colonnes</t>
  </si>
  <si>
    <t>PARTIE RÉSERVÉE A LA SAISIE    MODÈLE A LA PORTION   RÉSULTAT   en   Grammes</t>
  </si>
  <si>
    <t>AIDE MÉMOIRE GALETTES :  9 garnitures et 5 recettes de pâtes à galettes</t>
  </si>
  <si>
    <t>Galette champignons à la crème</t>
  </si>
  <si>
    <t xml:space="preserve">Galette Complète (jambon, œuf, fromage) </t>
  </si>
  <si>
    <t>Galette de Guémené</t>
  </si>
  <si>
    <t>N°3</t>
  </si>
  <si>
    <t>Champignons de Paris</t>
  </si>
  <si>
    <t>Jambon</t>
  </si>
  <si>
    <t>Andouille de Guémené</t>
  </si>
  <si>
    <t>Crème fraîche</t>
  </si>
  <si>
    <t>Œuf</t>
  </si>
  <si>
    <t>Fromage</t>
  </si>
  <si>
    <t>Beurre</t>
  </si>
  <si>
    <t>Cognac</t>
  </si>
  <si>
    <t>Fond brun</t>
  </si>
  <si>
    <t xml:space="preserve"> ❺ Nb de portions - Si vous estimez que les grammages sont trop ou pas assez copieux pour vos convives : modifiez les sur ces tableaux les modifications se feront sur le tableau à imprimer</t>
  </si>
  <si>
    <t>Maïzena</t>
  </si>
  <si>
    <t>Oignons</t>
  </si>
  <si>
    <t>Moutarde</t>
  </si>
  <si>
    <t>Vin Blanc</t>
  </si>
  <si>
    <t xml:space="preserve">Poids brut d'une portion = </t>
  </si>
  <si>
    <t xml:space="preserve">Galette De St Jacques à la Crème </t>
  </si>
  <si>
    <t>N°4</t>
  </si>
  <si>
    <t>Galette à l'émincé de volaille à la normande</t>
  </si>
  <si>
    <t>N°5</t>
  </si>
  <si>
    <t>Galette jambon tomates oignons</t>
  </si>
  <si>
    <t>N°6</t>
  </si>
  <si>
    <t>Aide mémoire : sur une  Equivalence litre / Kg</t>
  </si>
  <si>
    <t xml:space="preserve">sur la base eau : 1L = 1Kg </t>
  </si>
  <si>
    <t>Saisissez vos valeurs</t>
  </si>
  <si>
    <t xml:space="preserve">Litres (l.) </t>
  </si>
  <si>
    <t xml:space="preserve">Centilitres (cl.) </t>
  </si>
  <si>
    <t xml:space="preserve">Décilitres (dl.) </t>
  </si>
  <si>
    <t xml:space="preserve">Kilogrammes (kg.) </t>
  </si>
  <si>
    <t>hg</t>
  </si>
  <si>
    <t>dag</t>
  </si>
  <si>
    <t>gr</t>
  </si>
  <si>
    <t>cl</t>
  </si>
  <si>
    <t>ml</t>
  </si>
  <si>
    <t>L</t>
  </si>
  <si>
    <t>dl</t>
  </si>
  <si>
    <t>1litre</t>
  </si>
  <si>
    <t>100 cl</t>
  </si>
  <si>
    <t>10 dl</t>
  </si>
  <si>
    <t>1 kg</t>
  </si>
  <si>
    <t>1 Kg</t>
  </si>
  <si>
    <t>1000 ml</t>
  </si>
  <si>
    <t>5</t>
  </si>
  <si>
    <t>0</t>
  </si>
  <si>
    <t>Noix de St Jacques</t>
  </si>
  <si>
    <t>Escalope de volaille</t>
  </si>
  <si>
    <t>Tomates</t>
  </si>
  <si>
    <t>1/2 litre</t>
  </si>
  <si>
    <t>50 cl</t>
  </si>
  <si>
    <t>5 dl</t>
  </si>
  <si>
    <t>0,500 kg</t>
  </si>
  <si>
    <t>0.1Kg</t>
  </si>
  <si>
    <t>10 cl</t>
  </si>
  <si>
    <t>100 ml</t>
  </si>
  <si>
    <t>sucre</t>
  </si>
  <si>
    <t>1/4 litre</t>
  </si>
  <si>
    <t>25 cl</t>
  </si>
  <si>
    <t>2,5 dl</t>
  </si>
  <si>
    <t>0,250 kg</t>
  </si>
  <si>
    <t>0.01Kg</t>
  </si>
  <si>
    <t>1 cl</t>
  </si>
  <si>
    <t>10ml</t>
  </si>
  <si>
    <t>Sel/Poivre</t>
  </si>
  <si>
    <t>1/8 litre</t>
  </si>
  <si>
    <t>12, 5 c</t>
  </si>
  <si>
    <t>1,25 dl</t>
  </si>
  <si>
    <t>0,125 kg</t>
  </si>
  <si>
    <t>0.001Kg</t>
  </si>
  <si>
    <t>0.1 cl</t>
  </si>
  <si>
    <t>1ml</t>
  </si>
  <si>
    <t>Whisky</t>
  </si>
  <si>
    <t>Ciboulette</t>
  </si>
  <si>
    <t>Persil</t>
  </si>
  <si>
    <t>http://www.cuisinealafrancaise.com/fr/2-poids-et-mesures</t>
  </si>
  <si>
    <t>Huile d'arachide</t>
  </si>
  <si>
    <t>Thym / Laurier</t>
  </si>
  <si>
    <t>Calvados</t>
  </si>
  <si>
    <t>Ciboulette hachée</t>
  </si>
  <si>
    <t>1 gr = 0.002Kg  &gt; 2 zéros après la virgule du Kg</t>
  </si>
  <si>
    <t>Fond de volaille</t>
  </si>
  <si>
    <t>Huile d'olive</t>
  </si>
  <si>
    <t>Echalotes</t>
  </si>
  <si>
    <t>Ail (gousses)</t>
  </si>
  <si>
    <t>Cidre brut</t>
  </si>
  <si>
    <t>Jambon blanc</t>
  </si>
  <si>
    <t>Galette mexicaine</t>
  </si>
  <si>
    <t>N°7</t>
  </si>
  <si>
    <t>Galette Paysanne</t>
  </si>
  <si>
    <t>N°8</t>
  </si>
  <si>
    <t>Galette bolognaise</t>
  </si>
  <si>
    <t>N°9</t>
  </si>
  <si>
    <t>Viande de bœuf</t>
  </si>
  <si>
    <t>Poireaux</t>
  </si>
  <si>
    <t>Chair à saucisse</t>
  </si>
  <si>
    <t>poivron</t>
  </si>
  <si>
    <t>Poivron rouge</t>
  </si>
  <si>
    <t>Champignons</t>
  </si>
  <si>
    <t>Viande hachée</t>
  </si>
  <si>
    <t>Poivron Vert</t>
  </si>
  <si>
    <t>Lardons</t>
  </si>
  <si>
    <t>Poivron Jaune</t>
  </si>
  <si>
    <t>Concassée de tomate</t>
  </si>
  <si>
    <t>oignon</t>
  </si>
  <si>
    <t>Concentré de tomate</t>
  </si>
  <si>
    <t>Vin rouge</t>
  </si>
  <si>
    <t>Fond de veau lié</t>
  </si>
  <si>
    <t>Cumin</t>
  </si>
  <si>
    <t>Paprika</t>
  </si>
  <si>
    <t>Piment de cayenne</t>
  </si>
  <si>
    <t>Sel</t>
  </si>
  <si>
    <t>Huile d'olives</t>
  </si>
  <si>
    <t>Haricots rouges</t>
  </si>
  <si>
    <t>Pâte à galette (recette bigoudenne)</t>
  </si>
  <si>
    <t>N°10</t>
  </si>
  <si>
    <t>Pâte à galette (recette de Douarnenez)</t>
  </si>
  <si>
    <t>N°11</t>
  </si>
  <si>
    <t>Pâte à galette (recette de Quimper)</t>
  </si>
  <si>
    <t>N°12</t>
  </si>
  <si>
    <t xml:space="preserve"> ❺ Nb de galettes - Si vous estimez que les grammages sont trop ou pas assez copieux pour vos convives : modifiez les sur ces tableaux les modifications se feront sur le tableau à imprimer</t>
  </si>
  <si>
    <t>❺ Nb de galettes</t>
  </si>
  <si>
    <t>Farine de blé noir</t>
  </si>
  <si>
    <t>poignée</t>
  </si>
  <si>
    <t>Seigle (poignée)</t>
  </si>
  <si>
    <t>Gros sel de Guérande</t>
  </si>
  <si>
    <t>Eau (détrempe)</t>
  </si>
  <si>
    <t>Lait</t>
  </si>
  <si>
    <t>Cidre</t>
  </si>
  <si>
    <t>eau pour allonger</t>
  </si>
  <si>
    <t>après 6H de repos</t>
  </si>
  <si>
    <t>C/S</t>
  </si>
  <si>
    <t>Miel liquide (cuillère à soupe)</t>
  </si>
  <si>
    <t>ajouter</t>
  </si>
  <si>
    <t>eau</t>
  </si>
  <si>
    <t>poids moyen d'une galette</t>
  </si>
  <si>
    <t>Poids du "pâton"</t>
  </si>
  <si>
    <t>Pâte à galette (recette du Léon)</t>
  </si>
  <si>
    <t>N°13</t>
  </si>
  <si>
    <t>Pâte à galette (recette du sud finistère)</t>
  </si>
  <si>
    <t>N°14</t>
  </si>
  <si>
    <t>"Mise en place Patons" pour Galettes</t>
  </si>
  <si>
    <t>N°15</t>
  </si>
  <si>
    <t>❷ Nb de galettes</t>
  </si>
  <si>
    <t>Farine de froment</t>
  </si>
  <si>
    <t>eau (détrempe)</t>
  </si>
  <si>
    <t>Lait (détrempe)</t>
  </si>
  <si>
    <t>eau (complément)</t>
  </si>
  <si>
    <t>Lait (complément)</t>
  </si>
  <si>
    <t>poids du pâton</t>
  </si>
  <si>
    <t>du 14-10-2017- Annule et remplace les versions précédentes</t>
  </si>
  <si>
    <t>PROCESS ORIGINAUX DES AUTEURS avant leur mises en formes dans les fiches recettes</t>
  </si>
  <si>
    <t xml:space="preserve">ce document n'est pas à imprimer il permet de conserver une copie originale du process de l'Auteur pour vérifier qu'il n'y ai pas d'erreurs à la recopie </t>
  </si>
  <si>
    <t>ICI : vous pouvez ajouter autant de lignes que nécessaire.</t>
  </si>
  <si>
    <t>Pâte à galette de sarrasin (blé noir)</t>
  </si>
  <si>
    <t>Nombre de portions :</t>
  </si>
  <si>
    <t>P.R. portion</t>
  </si>
  <si>
    <t>Matière d'œuvre</t>
  </si>
  <si>
    <t>Quant.</t>
  </si>
  <si>
    <t>U</t>
  </si>
  <si>
    <t>Px U HT</t>
  </si>
  <si>
    <t>Px T HT</t>
  </si>
  <si>
    <t>%</t>
  </si>
  <si>
    <t>Seigle</t>
  </si>
  <si>
    <t>Poignée</t>
  </si>
  <si>
    <t>Pce</t>
  </si>
  <si>
    <t>Eau</t>
  </si>
  <si>
    <t>Miel liquide</t>
  </si>
  <si>
    <t>c/s</t>
  </si>
  <si>
    <t>METHODE D'EXECUTION</t>
  </si>
  <si>
    <t>1) Dans une calotte, mettre la farine,le seigle,  les œufs, le sel et 20 cl.d'eau</t>
  </si>
  <si>
    <t>1) Dans une calotte, mettre la farine, l'œuf, le sel et 20 cl.d'eau</t>
  </si>
  <si>
    <t>3) Verser 0,8 l. d'eau au fur et à mesure que le mélange se dessèche</t>
  </si>
  <si>
    <t>3) Verser 0,8 l d'eau au fur et à mesure que le mélange se dessèche</t>
  </si>
  <si>
    <t xml:space="preserve">4) Lorsque la pâte est homogène, l'aérer en la battant du plat de la main d'un </t>
  </si>
  <si>
    <t>mouvement circulaire en allant du bas vers le haut</t>
  </si>
  <si>
    <t>6) Après le temps de repos, ajouter le reste de l'eau</t>
  </si>
  <si>
    <t>Temps de repos minimum : 6 heures</t>
  </si>
  <si>
    <t>ou travailler la pâte beaucoup plus longtemps afin d'accélérer la fermentation</t>
  </si>
  <si>
    <r>
      <t xml:space="preserve">dans ce cas le temps de repos peut être ramener à 1 heures </t>
    </r>
    <r>
      <rPr>
        <sz val="8"/>
        <rFont val="Comic Sans MS"/>
        <family val="4"/>
      </rPr>
      <t xml:space="preserve"> (attention à la</t>
    </r>
  </si>
  <si>
    <t>température du local)</t>
  </si>
  <si>
    <t>1) Dans une calotte, mettre la farine, l'œuf, le sel et 50 cl.d'eau</t>
  </si>
  <si>
    <t>1) Dans une calotte, mettre les farines, les œufs, le sel et 20 cl.de lait</t>
  </si>
  <si>
    <t>3) Verser 0,5 l. de cidre</t>
  </si>
  <si>
    <t>5) Après le temps de repos, ajouter le reste de l'eau</t>
  </si>
  <si>
    <t>3) Verser 0,80 l. d'eau au fur et à mesure que le mélange se dessèche</t>
  </si>
  <si>
    <t>6) Après le temps de repos, ajouter l'eau</t>
  </si>
  <si>
    <t>❼ Combien de Kg voulez vous faire</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</si>
  <si>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</si>
  <si>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</si>
  <si>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</si>
  <si>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</si>
  <si>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Les unités pifométriques</t>
  </si>
  <si>
    <t xml:space="preserve">J'attire votre attention pour la saisie des quantités    supposons qu'il y ait 400g de viande - 2 œufs ou 2 pieds de veau et 5 cl de crème dans la recette </t>
  </si>
  <si>
    <t>ATTENTION : les saisies des poids unitaires se font en gramme</t>
  </si>
  <si>
    <t>quelques numérotation pour les process</t>
  </si>
  <si>
    <t>bœuf</t>
  </si>
  <si>
    <t>veau</t>
  </si>
  <si>
    <t>❸</t>
  </si>
  <si>
    <t>❹</t>
  </si>
  <si>
    <t>le poids UNITAIRE pour les RECETTES AU POIDS est indispensable</t>
  </si>
  <si>
    <t>❺</t>
  </si>
  <si>
    <t>(pas le poids des 2 œufs "100g" mais le poids d'UN œuf de 50g par exemple)</t>
  </si>
  <si>
    <t>❼</t>
  </si>
  <si>
    <t>❽</t>
  </si>
  <si>
    <t>Œufs de 50 g</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</si>
  <si>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</si>
  <si>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</si>
  <si>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</si>
  <si>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</si>
  <si>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</si>
  <si>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</si>
  <si>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</si>
  <si>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</si>
  <si>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</si>
  <si>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</si>
  <si>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 xml:space="preserve">si vous saisissez 2 œufs c'est possible; mais pas dans la même colonne cela fausserait le poids total </t>
  </si>
  <si>
    <t>⓯</t>
  </si>
  <si>
    <t>Excel calculera 2 comme 2 Kg</t>
  </si>
  <si>
    <t>⓰</t>
  </si>
  <si>
    <t>donc pour les produits à l'unité saisissez vos valeurs dans la première colonne</t>
  </si>
  <si>
    <t>⓱</t>
  </si>
  <si>
    <t>⓲</t>
  </si>
  <si>
    <t>⓳</t>
  </si>
  <si>
    <t>⓴</t>
  </si>
  <si>
    <t>pincée</t>
  </si>
  <si>
    <t>paprika</t>
  </si>
  <si>
    <t>branche</t>
  </si>
  <si>
    <t>laurier</t>
  </si>
  <si>
    <t xml:space="preserve">symbole diamètre </t>
  </si>
  <si>
    <t>pied</t>
  </si>
  <si>
    <t>pied de veau</t>
  </si>
  <si>
    <t xml:space="preserve"> Ø</t>
  </si>
  <si>
    <t>les ¼ de botte de fines herbes en 0,25 - les demi = 0.5 - les 3/4 = 0.75</t>
  </si>
  <si>
    <t>cuillère/Café</t>
  </si>
  <si>
    <t xml:space="preserve"> idem pour les feuilles de gélatine - les pieds de veau -les feuilles de basilic etc….</t>
  </si>
  <si>
    <t>cuillère/Potage</t>
  </si>
  <si>
    <t>feuilles</t>
  </si>
  <si>
    <t>gélatine</t>
  </si>
  <si>
    <t>botte</t>
  </si>
  <si>
    <t>fines herbes</t>
  </si>
  <si>
    <t xml:space="preserve">Convertissez tout de suite les volumes en poids sur la base de 1L = 1Kg </t>
  </si>
  <si>
    <t>5 cl = 50g</t>
  </si>
  <si>
    <t xml:space="preserve">sauf cas exeptionnel pour recettes de précision </t>
  </si>
  <si>
    <t xml:space="preserve">Pour le lait entier, la densité donnée habituellement est de 1,03 par rapport à l'eau qui est de 1. </t>
  </si>
  <si>
    <t xml:space="preserve">On peut donc considérer que les 0,03 corespondent à la graisse du lait entier. </t>
  </si>
  <si>
    <t xml:space="preserve">Pour le lait demi-écrémé, la graisse ne devrait représenter que 0,03/2, donc 0,015.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</si>
  <si>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</si>
  <si>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</si>
  <si>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</si>
  <si>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</si>
  <si>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</si>
  <si>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</si>
  <si>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</si>
  <si>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</si>
  <si>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</si>
  <si>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</si>
  <si>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Equivalence litre / Kg</t>
  </si>
  <si>
    <t>LIAISON AU TAPIOCA</t>
  </si>
  <si>
    <t>Saisissez votre volume</t>
  </si>
  <si>
    <t>POUR 1 LITRE DE SAUCE TERMINÉE</t>
  </si>
  <si>
    <t>,</t>
  </si>
  <si>
    <t>30 gr</t>
  </si>
  <si>
    <t xml:space="preserve">pour lier 1L de soupe à l'oignon </t>
  </si>
  <si>
    <t>1</t>
  </si>
  <si>
    <t xml:space="preserve">pour lier 200g de chair à saucisse pour tomates farcies </t>
  </si>
  <si>
    <t xml:space="preserve">pour lier 1Kg de tomates concassées avec jus </t>
  </si>
  <si>
    <t>1 gr = 2 zéros après la virgule du Kg</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</si>
  <si>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</si>
  <si>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</si>
  <si>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</si>
  <si>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</si>
  <si>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</si>
  <si>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</si>
  <si>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</si>
  <si>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</si>
  <si>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</si>
  <si>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</si>
  <si>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</si>
  <si>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</si>
  <si>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</si>
  <si>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</si>
  <si>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</si>
  <si>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</si>
  <si>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</si>
  <si>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</si>
  <si>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</si>
  <si>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</si>
  <si>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</si>
  <si>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</si>
  <si>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</si>
  <si>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</si>
  <si>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</si>
  <si>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</si>
  <si>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</si>
  <si>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</si>
  <si>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</si>
  <si>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</si>
  <si>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</si>
  <si>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</si>
  <si>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</si>
  <si>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 xml:space="preserve">Quantités nettes à prévoir : Mater - Prim - Adul - Adul+  </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</si>
  <si>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</si>
  <si>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</si>
  <si>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</si>
  <si>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</si>
  <si>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</si>
  <si>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</si>
  <si>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</si>
  <si>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</si>
  <si>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</si>
  <si>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</si>
  <si>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</si>
  <si>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</si>
  <si>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</si>
  <si>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</si>
  <si>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</si>
  <si>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</si>
  <si>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</si>
  <si>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</si>
  <si>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</si>
  <si>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</si>
  <si>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</si>
  <si>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</si>
  <si>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</si>
  <si>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</si>
  <si>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</si>
  <si>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</si>
  <si>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</si>
  <si>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</si>
  <si>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</si>
  <si>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</si>
  <si>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</si>
  <si>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</si>
  <si>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</si>
  <si>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</si>
  <si>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</si>
  <si>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</si>
  <si>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j'ai volontairement ajouté cette colonne..si vous supprimez une ligne le tableau fonctionnera quand même</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</si>
  <si>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</si>
  <si>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</si>
  <si>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</si>
  <si>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</si>
  <si>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</si>
  <si>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</si>
  <si>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</si>
  <si>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</si>
  <si>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</si>
  <si>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</si>
  <si>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</si>
  <si>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</si>
  <si>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</si>
  <si>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</si>
  <si>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</si>
  <si>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</si>
  <si>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</si>
  <si>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</si>
  <si>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</si>
  <si>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</si>
  <si>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</si>
  <si>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</si>
  <si>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</si>
  <si>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</si>
  <si>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</si>
  <si>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</si>
  <si>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</si>
  <si>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</si>
  <si>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</si>
  <si>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</si>
  <si>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</si>
  <si>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</si>
  <si>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</si>
  <si>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</si>
  <si>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</si>
  <si>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</si>
  <si>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</si>
  <si>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</si>
  <si>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</si>
  <si>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</si>
  <si>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</si>
  <si>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</si>
  <si>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</si>
  <si>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</si>
  <si>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</si>
  <si>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</si>
  <si>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</si>
  <si>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1 = saisissez le poids dans un contenant (une louche -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</si>
  <si>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</si>
  <si>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</si>
  <si>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</si>
  <si>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</si>
  <si>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</si>
  <si>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</si>
  <si>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</si>
  <si>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</si>
  <si>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</si>
  <si>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</si>
  <si>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</si>
  <si>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</si>
  <si>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</si>
  <si>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</si>
  <si>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</si>
  <si>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</si>
  <si>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</si>
  <si>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</si>
  <si>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</si>
  <si>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</si>
  <si>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</si>
  <si>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</si>
  <si>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</si>
  <si>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</si>
  <si>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</si>
  <si>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</si>
  <si>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</si>
  <si>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 un gastro pour la cuisson  etc…</t>
  </si>
  <si>
    <t>Les Mx cela peut s'appliquer à des morceaux de bourguignon mais aussi des tomates farcies ou des oreillons de pêches au sirop pour le dessert etc..</t>
  </si>
  <si>
    <t>COMPLÉMENTS</t>
  </si>
  <si>
    <t>Mise à jour du 3 Janvier 2017</t>
  </si>
  <si>
    <t>QUANTITÉS A SERVIR OU A COMMANDER</t>
  </si>
  <si>
    <t>DESCRIPTIF</t>
  </si>
  <si>
    <t xml:space="preserve"> Saisissez vos effectifs - Saisissez vos quantités pour vos familles de convives et vous obtiendrez le net à servir. Avez-vous un pourcentage de perte (à l'épluchage -au parage - en cuisson ou autre)…saisissez le et vous obtiendrez les quantités brutes à commander</t>
  </si>
  <si>
    <t>Que traitez vous : des Kg des litres des pièces - des portions …des poires etc…</t>
  </si>
  <si>
    <t>Seniors</t>
  </si>
  <si>
    <t>Saisissez vos quantités nets à servir</t>
  </si>
  <si>
    <t>de moyenne</t>
  </si>
  <si>
    <t>Net à préparer :</t>
  </si>
  <si>
    <t>Collez une des unités suivante ou saisissez un nom de produit</t>
  </si>
  <si>
    <t>litres</t>
  </si>
  <si>
    <t>Pièce(s)</t>
  </si>
  <si>
    <t>si vous n'avez pas de perte ne saisissez rien</t>
  </si>
  <si>
    <t>Familles de convives :Mater = enfants Maternelles - Prim = enfants de l'enseignement Primaire - Adulte = sédentaire - Adulte + = travailleur de force - Seniors = nos Ainés - je classe les Adolescennts en Adultes +</t>
  </si>
  <si>
    <t>du 03-01-2017 -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</si>
  <si>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</si>
  <si>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</si>
  <si>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</si>
  <si>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</si>
  <si>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</si>
  <si>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</si>
  <si>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</si>
  <si>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</si>
  <si>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</si>
  <si>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</si>
  <si>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</si>
  <si>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</si>
  <si>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</si>
  <si>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</si>
  <si>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Aide à la décision</t>
  </si>
  <si>
    <t>Pourcentages NET / BRUT</t>
  </si>
  <si>
    <t>POIDS NET</t>
  </si>
  <si>
    <t>POIDS BRUT</t>
  </si>
  <si>
    <t>%  de PERTE</t>
  </si>
  <si>
    <t>POIDS de PERTE</t>
  </si>
  <si>
    <t xml:space="preserve"> POIDS DE PERTE</t>
  </si>
  <si>
    <t xml:space="preserve"> POIDS BRUT</t>
  </si>
  <si>
    <t xml:space="preserve"> POIDS NET</t>
  </si>
  <si>
    <t>RÉFLEXION SUR DES MODÈLE DE RÉPERTOIRE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</si>
  <si>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</si>
  <si>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</si>
  <si>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</si>
  <si>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</si>
  <si>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</si>
  <si>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</si>
  <si>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</si>
  <si>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</si>
  <si>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</si>
  <si>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 (Pâte à)</t>
  </si>
  <si>
    <t>Cracker - (Poudre à)</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</si>
  <si>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</si>
  <si>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</si>
  <si>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</si>
  <si>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</si>
  <si>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</si>
  <si>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</si>
  <si>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</si>
  <si>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</si>
  <si>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</si>
  <si>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</si>
  <si>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</si>
  <si>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</si>
  <si>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</si>
  <si>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</si>
  <si>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</si>
  <si>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 François Perret - Journal du Patissier N° 292 page 40</t>
  </si>
  <si>
    <t>Pièces individuelles</t>
  </si>
  <si>
    <t>Utilitaire pour supprimer les espace vides dans une phrase</t>
  </si>
  <si>
    <t>exemple de texte avec espaces</t>
  </si>
  <si>
    <t xml:space="preserve">•Contamination microbiologique (B)             •Multiplication des germes (B)      </t>
  </si>
  <si>
    <t>Collez votre texte dans la cellule blanche</t>
  </si>
  <si>
    <t>1° Cellule</t>
  </si>
  <si>
    <t>Caractères</t>
  </si>
  <si>
    <t xml:space="preserve">Récupérez votre texte dans la cellule verte </t>
  </si>
  <si>
    <t>2° Cellule</t>
  </si>
  <si>
    <t xml:space="preserve">cliquez sur Copier </t>
  </si>
  <si>
    <t xml:space="preserve">et pour coller dans votre document : </t>
  </si>
  <si>
    <t>collage spécial Valeur pour ne pas copier la formule</t>
  </si>
  <si>
    <t>les pages Facebook  :</t>
  </si>
  <si>
    <t xml:space="preserve"> UPRT</t>
  </si>
  <si>
    <t>ma page</t>
  </si>
  <si>
    <t>le site</t>
  </si>
  <si>
    <t>Bonne utilisation et… à chacun d'améliorer et d'adapter ces documents</t>
  </si>
  <si>
    <t xml:space="preserve">VOCABULAIRE PROFESSIONNEL " CUISINE DE COMPOSITION" </t>
  </si>
  <si>
    <t>VOCABULAIRE PROFESSIONNEL "La CUISINE DE REFERENCE" Michel MAINCENT</t>
  </si>
  <si>
    <t>P</t>
  </si>
  <si>
    <t>R</t>
  </si>
  <si>
    <t>H</t>
  </si>
  <si>
    <t>Abaisser la temp. à coeur</t>
  </si>
  <si>
    <t>①</t>
  </si>
  <si>
    <t>Egrener</t>
  </si>
  <si>
    <t>Parfumer</t>
  </si>
  <si>
    <t>Respecter le délai de 2 H</t>
  </si>
  <si>
    <t>Abaisser</t>
  </si>
  <si>
    <t>Dépouiller</t>
  </si>
  <si>
    <t>Habiller</t>
  </si>
  <si>
    <t>Réduire</t>
  </si>
  <si>
    <t>Accompagner</t>
  </si>
  <si>
    <t>②</t>
  </si>
  <si>
    <t>Eliminer</t>
  </si>
  <si>
    <t>Parsemer</t>
  </si>
  <si>
    <t>Retirer</t>
  </si>
  <si>
    <t>Abricoter</t>
  </si>
  <si>
    <t>Dérober</t>
  </si>
  <si>
    <t>Hacher</t>
  </si>
  <si>
    <t>Relever</t>
  </si>
  <si>
    <t>Additionner</t>
  </si>
  <si>
    <t>③</t>
  </si>
  <si>
    <t>Enfourner</t>
  </si>
  <si>
    <t>Peler</t>
  </si>
  <si>
    <t>Retourner</t>
  </si>
  <si>
    <t>Arroser</t>
  </si>
  <si>
    <t>Désosser</t>
  </si>
  <si>
    <t>Historier</t>
  </si>
  <si>
    <t>Remonter</t>
  </si>
  <si>
    <t>Adjoindre</t>
  </si>
  <si>
    <t>④</t>
  </si>
  <si>
    <t>Porter à ébullition</t>
  </si>
  <si>
    <t>Rincer</t>
  </si>
  <si>
    <t>Assaisonner</t>
  </si>
  <si>
    <t>Dessécher</t>
  </si>
  <si>
    <t>Revenir</t>
  </si>
  <si>
    <t>Agir rapidement</t>
  </si>
  <si>
    <t>⑤</t>
  </si>
  <si>
    <t>Etaler</t>
  </si>
  <si>
    <t>Préchauffer</t>
  </si>
  <si>
    <t>Détendre</t>
  </si>
  <si>
    <t>Inciser</t>
  </si>
  <si>
    <t>Rissoler</t>
  </si>
  <si>
    <t>Ajouter</t>
  </si>
  <si>
    <t>Prélever</t>
  </si>
  <si>
    <t>Saupoudrer</t>
  </si>
  <si>
    <t>Barder</t>
  </si>
  <si>
    <t>⑥</t>
  </si>
  <si>
    <t>Dorer</t>
  </si>
  <si>
    <t>Rompre</t>
  </si>
  <si>
    <t>Aplatir</t>
  </si>
  <si>
    <t>Faire bouillir</t>
  </si>
  <si>
    <t>Préparer</t>
  </si>
  <si>
    <t>Servir</t>
  </si>
  <si>
    <t>Beurrer</t>
  </si>
  <si>
    <t>⑦</t>
  </si>
  <si>
    <t>Dresser</t>
  </si>
  <si>
    <t>Lier</t>
  </si>
  <si>
    <t>Rôtir</t>
  </si>
  <si>
    <t>Protéger</t>
  </si>
  <si>
    <t>Snacker</t>
  </si>
  <si>
    <t>Blanchir</t>
  </si>
  <si>
    <t>Limoner</t>
  </si>
  <si>
    <t>Battre</t>
  </si>
  <si>
    <t>Garnir</t>
  </si>
  <si>
    <t>T</t>
  </si>
  <si>
    <t>Blondir</t>
  </si>
  <si>
    <t>Ebarber</t>
  </si>
  <si>
    <t>Lisser</t>
  </si>
  <si>
    <t>Saigner</t>
  </si>
  <si>
    <t>Réaliser</t>
  </si>
  <si>
    <t>Terminer</t>
  </si>
  <si>
    <t>Bouler</t>
  </si>
  <si>
    <t>Ecailler</t>
  </si>
  <si>
    <t>Lustrer</t>
  </si>
  <si>
    <t>Saisir</t>
  </si>
  <si>
    <t>Chauffer</t>
  </si>
  <si>
    <t>Incorporer</t>
  </si>
  <si>
    <t>Réchauffer en moins d'1 H</t>
  </si>
  <si>
    <t>Braiser</t>
  </si>
  <si>
    <t>Ecaler</t>
  </si>
  <si>
    <t>M</t>
  </si>
  <si>
    <t>Sangler</t>
  </si>
  <si>
    <t>Conserver</t>
  </si>
  <si>
    <t>Indications packaging</t>
  </si>
  <si>
    <t>Recouvrir</t>
  </si>
  <si>
    <t>Utiliser</t>
  </si>
  <si>
    <t>Brider</t>
  </si>
  <si>
    <t>Ecorcher</t>
  </si>
  <si>
    <t>Macérer</t>
  </si>
  <si>
    <t>Sauter</t>
  </si>
  <si>
    <t>Contrôler</t>
  </si>
  <si>
    <t>Rectifier</t>
  </si>
  <si>
    <t>V</t>
  </si>
  <si>
    <t>Ecosser</t>
  </si>
  <si>
    <t>Manchonner</t>
  </si>
  <si>
    <t>Serrer</t>
  </si>
  <si>
    <t>Jeter</t>
  </si>
  <si>
    <t>Refroidir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</si>
  <si>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</si>
  <si>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</si>
  <si>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</si>
  <si>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</si>
  <si>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</si>
  <si>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</si>
  <si>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</si>
  <si>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</si>
  <si>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</si>
  <si>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</si>
  <si>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</si>
  <si>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</si>
  <si>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</si>
  <si>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</si>
  <si>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</si>
  <si>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</si>
  <si>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⑧</t>
  </si>
  <si>
    <t>Effiler</t>
  </si>
  <si>
    <t>Masquer</t>
  </si>
  <si>
    <t>Disperser</t>
  </si>
  <si>
    <t>Remplacer</t>
  </si>
  <si>
    <t>Chaufroiter</t>
  </si>
  <si>
    <t>⑨</t>
  </si>
  <si>
    <t>Egermer</t>
  </si>
  <si>
    <t>Masser</t>
  </si>
  <si>
    <t>Tailler</t>
  </si>
  <si>
    <t>Disposer</t>
  </si>
  <si>
    <t>Maintenir en temp. sup à 63°</t>
  </si>
  <si>
    <t>Remuer</t>
  </si>
  <si>
    <t>Chemiser</t>
  </si>
  <si>
    <t>⑩</t>
  </si>
  <si>
    <t>Egoutter</t>
  </si>
  <si>
    <t>Meringuer</t>
  </si>
  <si>
    <t>Tamiser</t>
  </si>
  <si>
    <t>Manipuler</t>
  </si>
  <si>
    <t>Répartir</t>
  </si>
  <si>
    <t>Chiqueter</t>
  </si>
  <si>
    <t>⑪</t>
  </si>
  <si>
    <t>Egrapper</t>
  </si>
  <si>
    <t>Mijoter</t>
  </si>
  <si>
    <t>Tamponner</t>
  </si>
  <si>
    <t>Mélanger</t>
  </si>
  <si>
    <t>Repasser</t>
  </si>
  <si>
    <t>Ciseler</t>
  </si>
  <si>
    <t>⑫</t>
  </si>
  <si>
    <t>Monder</t>
  </si>
  <si>
    <t>Tapisser</t>
  </si>
  <si>
    <t>Mettre en cuisson</t>
  </si>
  <si>
    <t>Citronner</t>
  </si>
  <si>
    <t>⑬</t>
  </si>
  <si>
    <t>Emincer</t>
  </si>
  <si>
    <t>Monter</t>
  </si>
  <si>
    <t>Tourer</t>
  </si>
  <si>
    <t>Mixer</t>
  </si>
  <si>
    <t>Clarifier</t>
  </si>
  <si>
    <t>⑭</t>
  </si>
  <si>
    <t>Enrober</t>
  </si>
  <si>
    <t>Mortifier</t>
  </si>
  <si>
    <t>Tourner</t>
  </si>
  <si>
    <t>Coller</t>
  </si>
  <si>
    <t>⑮</t>
  </si>
  <si>
    <t>Eplucher</t>
  </si>
  <si>
    <t>Mouiller</t>
  </si>
  <si>
    <t>Travailler</t>
  </si>
  <si>
    <t>Compoter</t>
  </si>
  <si>
    <t>⑯</t>
  </si>
  <si>
    <t>Escaloper</t>
  </si>
  <si>
    <t>N</t>
  </si>
  <si>
    <t>Tremper</t>
  </si>
  <si>
    <t>Concasser</t>
  </si>
  <si>
    <t>⑰</t>
  </si>
  <si>
    <t>Etuver</t>
  </si>
  <si>
    <t>Nacrer</t>
  </si>
  <si>
    <t>Tronçonner</t>
  </si>
  <si>
    <t>Confire</t>
  </si>
  <si>
    <t>⑱</t>
  </si>
  <si>
    <t>Evider</t>
  </si>
  <si>
    <t>Napper</t>
  </si>
  <si>
    <t>Trousser</t>
  </si>
  <si>
    <t>Contiser</t>
  </si>
  <si>
    <t>⑲</t>
  </si>
  <si>
    <t>Exprimer</t>
  </si>
  <si>
    <t>Turbiner</t>
  </si>
  <si>
    <t>Corner</t>
  </si>
  <si>
    <t>Corser</t>
  </si>
  <si>
    <t>Farcir</t>
  </si>
  <si>
    <t>Paner</t>
  </si>
  <si>
    <t>Coucher</t>
  </si>
  <si>
    <t>Festonner</t>
  </si>
  <si>
    <t>Papilloter</t>
  </si>
  <si>
    <t>Vanner</t>
  </si>
  <si>
    <t>Flamber</t>
  </si>
  <si>
    <t>Passer</t>
  </si>
  <si>
    <t>Videler</t>
  </si>
  <si>
    <t>Crémer</t>
  </si>
  <si>
    <t>Flanquer</t>
  </si>
  <si>
    <t>Persiller</t>
  </si>
  <si>
    <t>Voiler</t>
  </si>
  <si>
    <t>Crever</t>
  </si>
  <si>
    <t>Fleurer</t>
  </si>
  <si>
    <t>Piler</t>
  </si>
  <si>
    <t>Cuire</t>
  </si>
  <si>
    <t>Foisonner</t>
  </si>
  <si>
    <t>Pincer</t>
  </si>
  <si>
    <t>Z</t>
  </si>
  <si>
    <t>Foncer</t>
  </si>
  <si>
    <t>Piquer</t>
  </si>
  <si>
    <t>Zester</t>
  </si>
  <si>
    <t>Décanter</t>
  </si>
  <si>
    <t>Fondre</t>
  </si>
  <si>
    <t>Pocher</t>
  </si>
  <si>
    <t>Décercler</t>
  </si>
  <si>
    <t>Fouler</t>
  </si>
  <si>
    <t>Poêler</t>
  </si>
  <si>
    <t>Décortiquer</t>
  </si>
  <si>
    <t>Fraiser</t>
  </si>
  <si>
    <t>Pousser</t>
  </si>
  <si>
    <t>Décuire</t>
  </si>
  <si>
    <t>Fileter</t>
  </si>
  <si>
    <t>Puncher</t>
  </si>
  <si>
    <t>Déffilandrer</t>
  </si>
  <si>
    <t>Frapper</t>
  </si>
  <si>
    <t>Q</t>
  </si>
  <si>
    <t>Déglacer</t>
  </si>
  <si>
    <t>Frémir</t>
  </si>
  <si>
    <t>Quadriller</t>
  </si>
  <si>
    <t>Dégorger</t>
  </si>
  <si>
    <t>Frire</t>
  </si>
  <si>
    <t>Dégourdir</t>
  </si>
  <si>
    <t>Dégraisser</t>
  </si>
  <si>
    <t>Glacer</t>
  </si>
  <si>
    <t>Rabattre</t>
  </si>
  <si>
    <t>Déhousser</t>
  </si>
  <si>
    <t>Gommer</t>
  </si>
  <si>
    <t>Rafraîchir</t>
  </si>
  <si>
    <t>Dénerver</t>
  </si>
  <si>
    <t>Graisser</t>
  </si>
  <si>
    <t>Raidir</t>
  </si>
  <si>
    <t>Dénoyauter</t>
  </si>
  <si>
    <t>Gratiner</t>
  </si>
  <si>
    <t>Rassir</t>
  </si>
  <si>
    <t>Denteler</t>
  </si>
  <si>
    <t>Griller</t>
  </si>
  <si>
    <t>Rayer</t>
  </si>
  <si>
    <t>Ces documents sont les fruits :</t>
  </si>
  <si>
    <t>de mon expérience et des utilitaires de la restauration collective</t>
  </si>
  <si>
    <t>de documents mis sur le net par des passionnés de cuisine</t>
  </si>
  <si>
    <t>Je les mets à disposition des professionnels et des jeunes cuisiniers en formation .</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</si>
  <si>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</si>
  <si>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</si>
  <si>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</si>
  <si>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</si>
  <si>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</si>
  <si>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</si>
  <si>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</si>
  <si>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</si>
  <si>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</si>
  <si>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</si>
  <si>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</si>
  <si>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</si>
  <si>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Nombre de portions</t>
  </si>
  <si>
    <t>poids pour 1 portion</t>
  </si>
  <si>
    <t>Recette éditée le</t>
  </si>
  <si>
    <t>Vous pouvez intervenir sur le poids portion en modifiant le nombre de portions</t>
  </si>
  <si>
    <t>Combien de Portions voulez vous faire</t>
  </si>
  <si>
    <t>% (hors produits à la pièce)</t>
  </si>
  <si>
    <t>P.m.</t>
  </si>
  <si>
    <t>PATE UTILISÉE</t>
  </si>
  <si>
    <t>Pâte sarrasin</t>
  </si>
  <si>
    <t xml:space="preserve">POIDS RECETTE </t>
  </si>
  <si>
    <t>5) Plier votre galette en chausson ouvert en laissant le jaune d'œuf apparent (œuf mirroir)</t>
  </si>
  <si>
    <t>6) Lustrer au beurre la galette et servir aussitôt</t>
  </si>
  <si>
    <t>Pâte de sarrasin</t>
  </si>
  <si>
    <t>2) Faire suer les oignons hachés avec le beurre, flamber au cognac, déglacer au vin</t>
  </si>
  <si>
    <t>blanc, ajouter le fond brun lié, la crème fraîche et laisser réduire</t>
  </si>
  <si>
    <t>5) Sur le bilig étaler la pâte, beurrer, laisser cuire quelques secondes</t>
  </si>
  <si>
    <t>P,m,</t>
  </si>
  <si>
    <t>9) Sur le bilig, étaler votre pâte, beurrer, laisser cuire quelque secondes et ajouter</t>
  </si>
  <si>
    <t xml:space="preserve">votre concassée de tomates oignons au centre et votre jambon coupé en lamelles </t>
  </si>
  <si>
    <t>Nombre de galettes</t>
  </si>
  <si>
    <t>poids  d' 1 galette</t>
  </si>
  <si>
    <t>Quel poids voulez vous faire</t>
  </si>
  <si>
    <t>ou travailler la pâte beaucoup plus longtemps afin d'accélérer la fermentation dans ce cas le temps de repos peut être ramener à 1 heures  (attention à la température du local)</t>
  </si>
  <si>
    <t>?</t>
  </si>
  <si>
    <t>Etaler la pâte</t>
  </si>
  <si>
    <t xml:space="preserve">largeur de colonne </t>
  </si>
  <si>
    <t xml:space="preserve"> GALETTES - Recettes A.F.P.A  St Nazaire / Jean-Marc CATTEAU- Agents de Restauration</t>
  </si>
  <si>
    <t>u</t>
  </si>
  <si>
    <t>TABLEAU DE SAISIE</t>
  </si>
  <si>
    <t>Unité</t>
  </si>
  <si>
    <t>Mise à jour le 18/12/2016</t>
  </si>
  <si>
    <t>Ne rien saisir dans cette cellule</t>
  </si>
  <si>
    <t>Combien de portions voulez vous faire à vous de saisir un nombre de portions</t>
  </si>
  <si>
    <t>Saisissez l'intitulé de vos recettes et les quantités sur ce tableau - cellules fond bleu</t>
  </si>
  <si>
    <t>GARNITURES</t>
  </si>
  <si>
    <t>PATES A GALETTES</t>
  </si>
  <si>
    <t>Saisissez ci-dessous la liste des ingrédients et dans les colonnes de droite les quantités</t>
  </si>
  <si>
    <t>Ail</t>
  </si>
  <si>
    <t>Gousse</t>
  </si>
  <si>
    <t>Pièce</t>
  </si>
  <si>
    <t>Litre</t>
  </si>
  <si>
    <t>X</t>
  </si>
  <si>
    <t>LIENS ET RECETTES</t>
  </si>
  <si>
    <t>Les vraies recettes des crêpes et des galettes bretonnes</t>
  </si>
  <si>
    <t xml:space="preserve">Lucie de la Héronnière Boire &amp; manger 02.02.2015 - 16 h 37, mis à jour le 28.11.2016 à 18 h 14 </t>
  </si>
  <si>
    <t>http://www.slate.fr/story/97483/vraie-recette-crepes-galettes</t>
  </si>
  <si>
    <t>Tous les conseils du Maître-Crêpier Bertrand Denis, fondateur de l'école EMC2 à Rennes</t>
  </si>
  <si>
    <t>https://www.ideemiam.com/recettes/trucs-astuces/trucs-et-astuces-pour-reussir-les-crepes.html</t>
  </si>
  <si>
    <t>A quelle température ?</t>
  </si>
  <si>
    <t>Votre poêle doit être très chaude, à 220° pour les crêpes de froment et à 250° pour les galettes de sarrasin, autant dire que vous ne pouvez pas faire ces dernières sur des appareils du type « crêp’party ».</t>
  </si>
  <si>
    <t>Pour vérifier si votre poêle est chaude il suffit d’y faire tomber quelques gouttes d’eau, si ça grésille c’est bon, si l’eau s’évapore c’est trop chaud !</t>
  </si>
  <si>
    <t>Pensez à bien graisser votre poêle, de préférence à l’huile de pépins, qui supporte mieux les températures élevées.</t>
  </si>
  <si>
    <t>S’il nous reste de la pâte combien de temps pouvons-nous la conserver ?</t>
  </si>
  <si>
    <t xml:space="preserve">Pour la pâte à crêpes au froment conservez-la au frais maximum 48h et pas plus de 24h pour la pâte au sarrasin. </t>
  </si>
  <si>
    <t>Le mieux est donc de faire toutes vos crêpes d’un coup, de les laisser refroidir et ensuite de les empiler et de les recouvrir de papier cellophane.</t>
  </si>
  <si>
    <t>Les ingrédients pour réaliser 30 à 35 crêpes sucrées par Bertrand Denis</t>
  </si>
  <si>
    <t>Tout d’abord avez-vous des astuces pour réussir à tous les coups la pâte à crêpes ?</t>
  </si>
  <si>
    <t xml:space="preserve">Mon premier conseil est de séparer les ingrédients humides (lait, œuf, eau, bière…)  des ingrédients secs (farine, sel, sucre). Commencez donc par mélanger la farine fluide avec le sel et le sucre. </t>
  </si>
  <si>
    <t>Dans un autre plat battez les œufs et le lait, puis selon les recettes ajoutez de la bière, de l’eau de fleur d’oranger, du rhum….</t>
  </si>
  <si>
    <t>Incorporez ensuite doucement  les  ingrédients humides dans les secs (faites un creux au milieu de la farine) en prenant soin de bien mélanger au fur et à mesure de préférence avec un fouet, même électrique (mais battement le plus lent).</t>
  </si>
  <si>
    <t>faut-il laisser reposer la pâte  et si oui combien de temps ?</t>
  </si>
  <si>
    <t xml:space="preserve">Le temps de repos est primordial pour réussir de belles crêpes. Comptez au minimum 1h pour la pâte de froment, et ceci afin de permettre au gluten d’absorber l’humidité </t>
  </si>
  <si>
    <t>et au moins 5h pour permettre la fermentation du sarrasin.</t>
  </si>
  <si>
    <t>http://www.formatcrepe.com/pateblenoir.htm</t>
  </si>
  <si>
    <t>gros sel</t>
  </si>
  <si>
    <t>Recette n°1</t>
  </si>
  <si>
    <t>Recette n°2</t>
  </si>
  <si>
    <t>Recette n°3</t>
  </si>
  <si>
    <t>Recette n°4</t>
  </si>
  <si>
    <t>Recette n°5</t>
  </si>
  <si>
    <t>Proportions pour 30 à 40 crêpes</t>
  </si>
  <si>
    <t>Proportions pour 20 à 25 crêpes</t>
  </si>
  <si>
    <t>Proportions pour 12 à 15 galettes</t>
  </si>
  <si>
    <t>• 1 kg de farine de blé noir</t>
  </si>
  <si>
    <t>• 500 g de farine de blé noir</t>
  </si>
  <si>
    <t>• 250 g de farine de blé noir</t>
  </si>
  <si>
    <t>• 1 poignée de gros sel, 2 pincées de poivre</t>
  </si>
  <si>
    <t>• 100 g de farine de froment</t>
  </si>
  <si>
    <t>• 100 g de beurre fondu</t>
  </si>
  <si>
    <t>• 1 poignée de gros sel</t>
  </si>
  <si>
    <t>• 2 oeufs entiers</t>
  </si>
  <si>
    <t>• 1 c. à soupe de miel liquide</t>
  </si>
  <si>
    <t>• 1 litre d'eau</t>
  </si>
  <si>
    <t>• 50 g de crème fraîche</t>
  </si>
  <si>
    <t>• 1oeuf entier</t>
  </si>
  <si>
    <t>• 30 cl de cidre brut</t>
  </si>
  <si>
    <t>• 1 litre de lait environ</t>
  </si>
  <si>
    <t>• 2 litres d'eau environ</t>
  </si>
  <si>
    <t>• 70 cl d'eau environ</t>
  </si>
  <si>
    <t>• 2 c. à soupe d'huile</t>
  </si>
  <si>
    <t>• 50 cl d'eau environ</t>
  </si>
  <si>
    <t>• 20 g de gros sel</t>
  </si>
  <si>
    <t>• 1 oeuf entier</t>
  </si>
  <si>
    <t>La fabrication de crêpes de froment (gwinizh, blé tendre) et de crêpes / galettes de blé noir / sarrasin (gwinizh du, ed-du)</t>
  </si>
  <si>
    <t>Krampouz</t>
  </si>
  <si>
    <t>http://www.krampouz.com/img/cms/Notice%20Billig.pdf</t>
  </si>
  <si>
    <t>Ingrédients pour 12 à 15 galettes fines - poêle de Ø 20 cm</t>
  </si>
  <si>
    <t>http://ja6.free.fr/fichiers/f3911.htm</t>
  </si>
  <si>
    <t>Crêpes, gaufres, beignets &amp; cie...20 recettes</t>
  </si>
  <si>
    <t>https://lesucre-prod.s3.amazonaws.com/uploads/item/media/821/7841dd10-b376-4f68-8509-e5c37c248fa4.pdf</t>
  </si>
  <si>
    <t>La pâte à crêpes</t>
  </si>
  <si>
    <t>http://www.les-coccinelles.fr/lienpage1/lecture/lecture_recette/lecture_recette_crepes/recette_crepes_1_recette.pdf</t>
  </si>
  <si>
    <t>O les bonnes crêpes</t>
  </si>
  <si>
    <t>http://c3d.94.free.fr/ebooks/Desserts/O%20les%20bonnes%20crepes%20!%20Crepes,%20pancakes,%20blinis%20sucres%20ou%20sales%20-%20Marie-Laure%20Tombini.pdf</t>
  </si>
  <si>
    <t>Les crêpes de Sophie Dudemaine</t>
  </si>
  <si>
    <t>http://gerald.petitgand.free.fr/documents/recettes/Les%20Crepes%20De%20Sophie.pdf</t>
  </si>
  <si>
    <t>https://www.fichier-pdf.fr/2012/03/07/livre-de-crepes/livre-de-crepes.pdf</t>
  </si>
  <si>
    <t xml:space="preserve"> Réalisation des divers types de crêpes</t>
  </si>
  <si>
    <t>http://www.sbssa.ac-versailles.fr/IMG/pdf/Sequence_no2_livre_crepes_4eme.pdf</t>
  </si>
  <si>
    <t>Partiel d’algorithmique</t>
  </si>
  <si>
    <t>http://www.ens-lyon.fr/denif/data/algorithmique_enslyon/07-08-semestre1/td/partiel-corr.pdf</t>
  </si>
  <si>
    <t>Largeurs de colonnes</t>
  </si>
  <si>
    <t>https://www.nubel.be/fra/default.aspx</t>
  </si>
  <si>
    <t>POIDS MOYEN BRUT DE LA PIÈCE</t>
  </si>
  <si>
    <t>http://www.basesdelacuisine.com/Cadre1/z1/pp80.htm</t>
  </si>
  <si>
    <t>Fruits et légumes frais - Poids moyen d'une pièce</t>
  </si>
  <si>
    <t>http://lahalledepessac.com/content/14-fruits-et-legumes-frais-poids-moyen-d-une-piece</t>
  </si>
  <si>
    <t>TABLES DE GRAMMAGES</t>
  </si>
  <si>
    <t>http://etab.ac-poitiers.fr/lycee-hotelier-la-rochelle/IMG/pdf/Grammage_4.pdf</t>
  </si>
  <si>
    <t xml:space="preserve">POIDS MOYEN BRUT LEGUMES ET FRUITS </t>
  </si>
  <si>
    <t>http://dmcwilshim.canalblog.com/archives/2009/01/18/12131475.html</t>
  </si>
  <si>
    <t>Correspondance Calibre/ Poids fruits legumes</t>
  </si>
  <si>
    <r>
      <t xml:space="preserve">4.1. Poids et mesures </t>
    </r>
    <r>
      <rPr>
        <i/>
        <sz val="10"/>
        <rFont val="Arial"/>
        <family val="2"/>
      </rPr>
      <t>(A-C)</t>
    </r>
  </si>
  <si>
    <t>Aliment                             Mesure de capacité                  Poids</t>
  </si>
  <si>
    <t>Aliment                   Mesure de capacité                  Poids</t>
  </si>
  <si>
    <t>Ananas (frais)/ananas (boîte)</t>
  </si>
  <si>
    <t>1 tranche moyenne</t>
  </si>
  <si>
    <t>100 g/35 g</t>
  </si>
  <si>
    <t>Mandarine</t>
  </si>
  <si>
    <t>1 moyenne</t>
  </si>
  <si>
    <t>60 g</t>
  </si>
  <si>
    <t>Avocat</t>
  </si>
  <si>
    <t>1 moyen</t>
  </si>
  <si>
    <t>160 g</t>
  </si>
  <si>
    <t>Mangue</t>
  </si>
  <si>
    <t>200 g</t>
  </si>
  <si>
    <t>Abricot (sans noyau)</t>
  </si>
  <si>
    <t>150 g</t>
  </si>
  <si>
    <t>Maquereau fumé</t>
  </si>
  <si>
    <t>1 filet</t>
  </si>
  <si>
    <t>145 g</t>
  </si>
  <si>
    <t>Margarine</t>
  </si>
  <si>
    <t>1 cuillère</t>
  </si>
  <si>
    <t>18 g</t>
  </si>
  <si>
    <t>Bacon</t>
  </si>
  <si>
    <t>1 fine tranche</t>
  </si>
  <si>
    <t>11 g</t>
  </si>
  <si>
    <t>Mayonnaise</t>
  </si>
  <si>
    <t>25 g</t>
  </si>
  <si>
    <t>Banane</t>
  </si>
  <si>
    <t>130 g</t>
  </si>
  <si>
    <t>Melon</t>
  </si>
  <si>
    <t>540 g</t>
  </si>
  <si>
    <t>Merlan</t>
  </si>
  <si>
    <t>100 g</t>
  </si>
  <si>
    <t>Beurre de cacahuète</t>
  </si>
  <si>
    <t>15 g</t>
  </si>
  <si>
    <t>Miel</t>
  </si>
  <si>
    <t>27 g</t>
  </si>
  <si>
    <t>Bière (pils)</t>
  </si>
  <si>
    <t>1 verre à bière</t>
  </si>
  <si>
    <t>250 ml</t>
  </si>
  <si>
    <t>Milk-shake</t>
  </si>
  <si>
    <t>1 verre</t>
  </si>
  <si>
    <t>150 ml</t>
  </si>
  <si>
    <t>Biscotte blanche/complète</t>
  </si>
  <si>
    <t>8 g/10 g</t>
  </si>
  <si>
    <t>Moule</t>
  </si>
  <si>
    <t>1 pièce</t>
  </si>
  <si>
    <t>4 g</t>
  </si>
  <si>
    <t>Biscuit</t>
  </si>
  <si>
    <t>10 g</t>
  </si>
  <si>
    <t>Muesli</t>
  </si>
  <si>
    <t>1 tasse à café</t>
  </si>
  <si>
    <t>50 g</t>
  </si>
  <si>
    <t>Biscuit apéritif</t>
  </si>
  <si>
    <t>Biscuit au chocolat</t>
  </si>
  <si>
    <t>20 g</t>
  </si>
  <si>
    <t>Nectarine</t>
  </si>
  <si>
    <t>95 g</t>
  </si>
  <si>
    <t>Boudin blanc</t>
  </si>
  <si>
    <t>Noisettes</t>
  </si>
  <si>
    <t>10 pièces</t>
  </si>
  <si>
    <t>12 g</t>
  </si>
  <si>
    <t>Boudin noir</t>
  </si>
  <si>
    <t>Boudoir</t>
  </si>
  <si>
    <t>5,5 g</t>
  </si>
  <si>
    <t>Oeuf cuit</t>
  </si>
  <si>
    <t>Oignon</t>
  </si>
  <si>
    <t>115 g</t>
  </si>
  <si>
    <t>Cabillaud</t>
  </si>
  <si>
    <t>1 darne</t>
  </si>
  <si>
    <t>175 g</t>
  </si>
  <si>
    <t>Olive</t>
  </si>
  <si>
    <t>Cacahuètes</t>
  </si>
  <si>
    <t>1 cuillère/10 pièces</t>
  </si>
  <si>
    <t>20 g/20 g</t>
  </si>
  <si>
    <t>Omelette (1 œuf)</t>
  </si>
  <si>
    <t>Café/thé</t>
  </si>
  <si>
    <t>1 tasse</t>
  </si>
  <si>
    <t>125g</t>
  </si>
  <si>
    <t>Orange</t>
  </si>
  <si>
    <t>140 g</t>
  </si>
  <si>
    <t>Cake</t>
  </si>
  <si>
    <t>30 g</t>
  </si>
  <si>
    <t>Cake fourré aux fruits</t>
  </si>
  <si>
    <t>35 g</t>
  </si>
  <si>
    <t>Pain blanc/gris</t>
  </si>
  <si>
    <t>1 tranche carrée</t>
  </si>
  <si>
    <t>Canard/faisan</t>
  </si>
  <si>
    <t>1 portion</t>
  </si>
  <si>
    <t>125 g</t>
  </si>
  <si>
    <t>1 tranche ronde</t>
  </si>
  <si>
    <t>29 g</t>
  </si>
  <si>
    <t>Carambole</t>
  </si>
  <si>
    <t>155 g</t>
  </si>
  <si>
    <t>Pain complet</t>
  </si>
  <si>
    <t>Carotte</t>
  </si>
  <si>
    <t>45 g</t>
  </si>
  <si>
    <t>Céleri rave, cru</t>
  </si>
  <si>
    <t>85 g</t>
  </si>
  <si>
    <t>Pain grillé blanc/gris</t>
  </si>
  <si>
    <t>21 g</t>
  </si>
  <si>
    <t>Céréales de petit déjeuner</t>
  </si>
  <si>
    <t>40 g</t>
  </si>
  <si>
    <t>Pain d'épices</t>
  </si>
  <si>
    <t>1 tranche</t>
  </si>
  <si>
    <t>23 g</t>
  </si>
  <si>
    <t>Cerise (sans noyau)</t>
  </si>
  <si>
    <t>Pain de seigle</t>
  </si>
  <si>
    <t>Cervelas</t>
  </si>
  <si>
    <t>Pain de viande</t>
  </si>
  <si>
    <t>Champignon, cuit</t>
  </si>
  <si>
    <t>Pain français (baguette)</t>
  </si>
  <si>
    <t>260 g</t>
  </si>
  <si>
    <t>Chicon</t>
  </si>
  <si>
    <t>Pamplemousse</t>
  </si>
  <si>
    <t>Chips</t>
  </si>
  <si>
    <t>1 paquet</t>
  </si>
  <si>
    <t>Papaye</t>
  </si>
  <si>
    <t>Chocolat</t>
  </si>
  <si>
    <t>1 barre</t>
  </si>
  <si>
    <t>Parmesan</t>
  </si>
  <si>
    <t>Chou de Bruxelles, cuit</t>
  </si>
  <si>
    <t>Pastèque</t>
  </si>
  <si>
    <t>1125 g</t>
  </si>
  <si>
    <t>Chou-fleur/brocoli, cuit</t>
  </si>
  <si>
    <t>Pâte à tartiner (choco)</t>
  </si>
  <si>
    <t>33 g</t>
  </si>
  <si>
    <t>Citron</t>
  </si>
  <si>
    <t>70 g</t>
  </si>
  <si>
    <t>Pâté de foie</t>
  </si>
  <si>
    <t>Clémentine</t>
  </si>
  <si>
    <t>Pâtes, cuites</t>
  </si>
  <si>
    <t>210 g</t>
  </si>
  <si>
    <t>Compote de pommes</t>
  </si>
  <si>
    <t>Pâtes, sèches</t>
  </si>
  <si>
    <t>Concombre, cru</t>
  </si>
  <si>
    <t>Pêche (sans noyau)</t>
  </si>
  <si>
    <t>Confiture</t>
  </si>
  <si>
    <t>Pickles</t>
  </si>
  <si>
    <t>Corned-beef</t>
  </si>
  <si>
    <t>Pistolet</t>
  </si>
  <si>
    <t>Corn Flakes</t>
  </si>
  <si>
    <t>Plie</t>
  </si>
  <si>
    <t>135 g</t>
  </si>
  <si>
    <t>Couque à la crème</t>
  </si>
  <si>
    <t>80 g</t>
  </si>
  <si>
    <t>Poire</t>
  </si>
  <si>
    <t>Couque au beurre</t>
  </si>
  <si>
    <t>75 g</t>
  </si>
  <si>
    <t>Poireau, cuit</t>
  </si>
  <si>
    <t>Couque suisse</t>
  </si>
  <si>
    <t>1 longue / ronde</t>
  </si>
  <si>
    <t>75 g / 90 g</t>
  </si>
  <si>
    <t>Poivron vert/jaune/rouge</t>
  </si>
  <si>
    <t>185 g</t>
  </si>
  <si>
    <t>Courgette, cuite</t>
  </si>
  <si>
    <t>Pomme</t>
  </si>
  <si>
    <t>Cramique</t>
  </si>
  <si>
    <t>Pomme de terre, cuite (ovale)</t>
  </si>
  <si>
    <t>Crème</t>
  </si>
  <si>
    <t>24 g</t>
  </si>
  <si>
    <t>Pomme de terre, rôtie</t>
  </si>
  <si>
    <t>Crème à fouetter</t>
  </si>
  <si>
    <t>Porto</t>
  </si>
  <si>
    <t>1 petit verre</t>
  </si>
  <si>
    <t>75 ml</t>
  </si>
  <si>
    <t>Crème glacée</t>
  </si>
  <si>
    <t>1 boule</t>
  </si>
  <si>
    <t>Poulet, poitrine (sans peau)</t>
  </si>
  <si>
    <t>Crêpe</t>
  </si>
  <si>
    <t>Poulet, cuisse(sans peau)</t>
  </si>
  <si>
    <t>1 cuisse</t>
  </si>
  <si>
    <t>165 g</t>
  </si>
  <si>
    <t>Crevettes</t>
  </si>
  <si>
    <t>Praline</t>
  </si>
  <si>
    <t>Croissant</t>
  </si>
  <si>
    <t>Prune, sans noyau</t>
  </si>
  <si>
    <t>55 g</t>
  </si>
  <si>
    <t>Croque-monsieur</t>
  </si>
  <si>
    <t>Prune, sèche</t>
  </si>
  <si>
    <t>6 g</t>
  </si>
  <si>
    <t>Croquette de pomme de terre (c)</t>
  </si>
  <si>
    <t>Pudding</t>
  </si>
  <si>
    <t>125 g/200 g</t>
  </si>
  <si>
    <t>Purée de pommes de terre</t>
  </si>
  <si>
    <t>1 cuillère/portion</t>
  </si>
  <si>
    <t>50 g/160 g</t>
  </si>
  <si>
    <t>Datte sèche (sans noyau)</t>
  </si>
  <si>
    <t>9 g</t>
  </si>
  <si>
    <t>Radis</t>
  </si>
  <si>
    <t>Raisin</t>
  </si>
  <si>
    <t>7 g</t>
  </si>
  <si>
    <t>Éclair au chocolat</t>
  </si>
  <si>
    <t>Raisin, sec</t>
  </si>
  <si>
    <t>Edam jeune</t>
  </si>
  <si>
    <t>Ravioli</t>
  </si>
  <si>
    <t>400 g</t>
  </si>
  <si>
    <t>Riz au lait, vanille</t>
  </si>
  <si>
    <t>100 g/200 g</t>
  </si>
  <si>
    <t>Riz, cuit</t>
  </si>
  <si>
    <t>Fécule de pomme de terre</t>
  </si>
  <si>
    <t>Riz, non cuit</t>
  </si>
  <si>
    <t>1 sachet</t>
  </si>
  <si>
    <t>62,5 g</t>
  </si>
  <si>
    <t>Fenouil</t>
  </si>
  <si>
    <t>Fève de soja, cuite</t>
  </si>
  <si>
    <t>Salami</t>
  </si>
  <si>
    <t>Figue, sèche</t>
  </si>
  <si>
    <t>Sandwich sucré</t>
  </si>
  <si>
    <t>Filet d'Anvers</t>
  </si>
  <si>
    <t>Sardine</t>
  </si>
  <si>
    <t>Flétan, fumé</t>
  </si>
  <si>
    <t>Saumon</t>
  </si>
  <si>
    <t>180 g</t>
  </si>
  <si>
    <t>Flocons d'avoine</t>
  </si>
  <si>
    <t>Saumon, fumé</t>
  </si>
  <si>
    <t>Fraise</t>
  </si>
  <si>
    <t>Frangipane</t>
  </si>
  <si>
    <t>1 part</t>
  </si>
  <si>
    <t>Soupe</t>
  </si>
  <si>
    <t>1 tasse/1 assiette</t>
  </si>
  <si>
    <t>300 ml/250 ml</t>
  </si>
  <si>
    <t>Frites</t>
  </si>
  <si>
    <t>250 g</t>
  </si>
  <si>
    <t>Spaghetti, préparé</t>
  </si>
  <si>
    <t>1 assiette</t>
  </si>
  <si>
    <t>300 g</t>
  </si>
  <si>
    <t>Fromage frais</t>
  </si>
  <si>
    <t>Spéculoos</t>
  </si>
  <si>
    <t>Fromage fondu</t>
  </si>
  <si>
    <t>1 portion/cuillère</t>
  </si>
  <si>
    <t>20 g/15 g</t>
  </si>
  <si>
    <t>1 cuillère/morceau</t>
  </si>
  <si>
    <t>15 g/6 g</t>
  </si>
  <si>
    <t>Fruit de la passion</t>
  </si>
  <si>
    <t>Sucre impalpable</t>
  </si>
  <si>
    <t>Galette de riz</t>
  </si>
  <si>
    <t>Tarte à la confiture</t>
  </si>
  <si>
    <t>Gaufre au chocolat</t>
  </si>
  <si>
    <t>Tarte au riz</t>
  </si>
  <si>
    <t>Gaufre de Liège</t>
  </si>
  <si>
    <t>Tarte aux fruits</t>
  </si>
  <si>
    <t>Gouda</t>
  </si>
  <si>
    <t>Tarte aux mattons</t>
  </si>
  <si>
    <t>1 morceau</t>
  </si>
  <si>
    <t>120 g</t>
  </si>
  <si>
    <t>Graisse de cuisson</t>
  </si>
  <si>
    <t>Toast</t>
  </si>
  <si>
    <t>3 g</t>
  </si>
  <si>
    <t>Gruyère</t>
  </si>
  <si>
    <t>Tomate</t>
  </si>
  <si>
    <t>Gruyère, râpé</t>
  </si>
  <si>
    <t>Truite</t>
  </si>
  <si>
    <t>Hamburger + sandwich</t>
  </si>
  <si>
    <t>Viande de porc, côtelette</t>
  </si>
  <si>
    <t>1 avec/sans côte</t>
  </si>
  <si>
    <t>175g /160 g</t>
  </si>
  <si>
    <t>Haricot blanc, cuit /sec</t>
  </si>
  <si>
    <t>35 g/105 g</t>
  </si>
  <si>
    <t>Viande de porc, tranche</t>
  </si>
  <si>
    <t>Hareng/maatje</t>
  </si>
  <si>
    <t>Vin de table blanc/rouge</t>
  </si>
  <si>
    <t>125 ml</t>
  </si>
  <si>
    <t>Huile</t>
  </si>
  <si>
    <t>Yaourt</t>
  </si>
  <si>
    <t>Jambon, cru, fumé</t>
  </si>
  <si>
    <t>4. MESURES DE CAPACITE*</t>
  </si>
  <si>
    <t>Jambon, cuit</t>
  </si>
  <si>
    <t>Mesures de capacité calculées à partir d’eau             Poids en grammes</t>
  </si>
  <si>
    <t>Jambon de dinde</t>
  </si>
  <si>
    <t>Jambon de poulet</t>
  </si>
  <si>
    <t>Cuillère à café</t>
  </si>
  <si>
    <t>4,5 g</t>
  </si>
  <si>
    <t>Jus de pomme/jus d'orange</t>
  </si>
  <si>
    <t>Cuillère à soupe</t>
  </si>
  <si>
    <t>Ketchup</t>
  </si>
  <si>
    <t>Cuillère à dessert</t>
  </si>
  <si>
    <t>8 g</t>
  </si>
  <si>
    <t>Kiwi</t>
  </si>
  <si>
    <t>Cuillère à sauce</t>
  </si>
  <si>
    <t>Louche</t>
  </si>
  <si>
    <t>Tasse à ras bord</t>
  </si>
  <si>
    <t>Lait battu nature</t>
  </si>
  <si>
    <t>Tasse liquide</t>
  </si>
  <si>
    <t>Lait chocolaté</t>
  </si>
  <si>
    <t>1 petite bouteille</t>
  </si>
  <si>
    <t>200 ml</t>
  </si>
  <si>
    <t>Grande tasse à ras bord</t>
  </si>
  <si>
    <t>Lait concentré</t>
  </si>
  <si>
    <t>1 portion individuelle</t>
  </si>
  <si>
    <t>7,5 g</t>
  </si>
  <si>
    <t>Grande tasse liquide</t>
  </si>
  <si>
    <t>225 g</t>
  </si>
  <si>
    <t>Langue de bœuf</t>
  </si>
  <si>
    <t>Gobelet plastique à ras bord</t>
  </si>
  <si>
    <t>Lapin/lièvre (cuisse)</t>
  </si>
  <si>
    <t>Gobelet plastique liquide</t>
  </si>
  <si>
    <t>Lard fumé</t>
  </si>
  <si>
    <t>1 petite tranche</t>
  </si>
  <si>
    <t>Bol de soupe à ras bord</t>
  </si>
  <si>
    <t>Lasagne</t>
  </si>
  <si>
    <t>Bol de soupe liquide</t>
  </si>
  <si>
    <t>Levure fraîche</t>
  </si>
  <si>
    <t>1 petit paquet</t>
  </si>
  <si>
    <t>42 g</t>
  </si>
  <si>
    <t>Ravier à dessert</t>
  </si>
  <si>
    <t>Limonade/cola/eau</t>
  </si>
  <si>
    <t>Verre à limonade/eau</t>
  </si>
  <si>
    <t>Litchi</t>
  </si>
  <si>
    <t>Verre à limonade grand</t>
  </si>
  <si>
    <t>Verre à vin rouge</t>
  </si>
  <si>
    <t>Verre à vin blanc</t>
  </si>
  <si>
    <t>Verre à champagne</t>
  </si>
  <si>
    <t>Verre à bière petit</t>
  </si>
  <si>
    <t>Verre à bière grand</t>
  </si>
  <si>
    <t>330 g</t>
  </si>
  <si>
    <t>* Source:</t>
  </si>
  <si>
    <t>Groupe de travail « Poids et mesures », Conseil Supérieur d’Hygiène.</t>
  </si>
  <si>
    <t>https://portal.health.fgov.be/pls/portal/docs/PAGE/INTERNET_PG/HOMEPAGE_MENU/ABOUTUS1_MENU/INSTITUTIONSAPPARENTEES1_MENU/HOGEGEZONDHEIDSRAAD1_MENU/ADVIEZENENAANBEVELINGEN1_MENU/ADVIEZENENAANBEVELINGEN1_DOCS/6545-2_POIDSETMESURES_FR_2005_2.PDF</t>
  </si>
  <si>
    <t>Poids moyen (à la pièce, en grammes).  </t>
  </si>
  <si>
    <r>
      <t xml:space="preserve">Biscuit sec : </t>
    </r>
    <r>
      <rPr>
        <sz val="11"/>
        <color theme="1"/>
        <rFont val="Calibri"/>
        <family val="2"/>
        <scheme val="minor"/>
      </rPr>
      <t xml:space="preserve">10. </t>
    </r>
    <r>
      <rPr>
        <b/>
        <sz val="10"/>
        <rFont val="Arial"/>
        <family val="2"/>
      </rPr>
      <t xml:space="preserve">Biscotte : </t>
    </r>
    <r>
      <rPr>
        <sz val="11"/>
        <color theme="1"/>
        <rFont val="Calibri"/>
        <family val="2"/>
        <scheme val="minor"/>
      </rPr>
      <t xml:space="preserve">18. </t>
    </r>
    <r>
      <rPr>
        <b/>
        <sz val="10"/>
        <rFont val="Arial"/>
        <family val="2"/>
      </rPr>
      <t xml:space="preserve">Croissant : </t>
    </r>
    <r>
      <rPr>
        <sz val="11"/>
        <color theme="1"/>
        <rFont val="Calibri"/>
        <family val="2"/>
        <scheme val="minor"/>
      </rPr>
      <t xml:space="preserve">50. </t>
    </r>
    <r>
      <rPr>
        <b/>
        <sz val="10"/>
        <rFont val="Arial"/>
        <family val="2"/>
      </rPr>
      <t/>
    </r>
  </si>
  <si>
    <r>
      <t xml:space="preserve"> </t>
    </r>
    <r>
      <rPr>
        <b/>
        <sz val="10"/>
        <rFont val="Arial"/>
        <family val="2"/>
      </rPr>
      <t xml:space="preserve">Crustacés (entiers) : </t>
    </r>
    <r>
      <rPr>
        <sz val="11"/>
        <color theme="1"/>
        <rFont val="Calibri"/>
        <family val="2"/>
        <scheme val="minor"/>
      </rPr>
      <t xml:space="preserve">écrevisse 34, homard 885. </t>
    </r>
    <r>
      <rPr>
        <b/>
        <sz val="10"/>
        <rFont val="Arial"/>
        <family val="2"/>
      </rPr>
      <t/>
    </r>
  </si>
  <si>
    <r>
      <t xml:space="preserve"> </t>
    </r>
    <r>
      <rPr>
        <b/>
        <sz val="10"/>
        <rFont val="Arial"/>
        <family val="2"/>
      </rPr>
      <t xml:space="preserve">Fromages : </t>
    </r>
    <r>
      <rPr>
        <sz val="11"/>
        <color theme="1"/>
        <rFont val="Calibri"/>
        <family val="2"/>
        <scheme val="minor"/>
      </rPr>
      <t xml:space="preserve">camembert 250, livarot 500, pont-l'évêque 320, petit-suisse 25-30, yaourt (petit pot) 120-150. </t>
    </r>
    <r>
      <rPr>
        <b/>
        <sz val="10"/>
        <rFont val="Arial"/>
        <family val="2"/>
      </rPr>
      <t/>
    </r>
  </si>
  <si>
    <r>
      <t xml:space="preserve">Fruits : </t>
    </r>
    <r>
      <rPr>
        <sz val="11"/>
        <color theme="1"/>
        <rFont val="Calibri"/>
        <family val="2"/>
        <scheme val="minor"/>
      </rPr>
      <t xml:space="preserve">abricot 55, banane 150, citron 125, datte 10, figue sèche 42, figue fraîche 45, mandarine 100, noix 13, orange 180, pamplemousse 400, pêche 130, poire 180, pomme 120, pruneau 15. </t>
    </r>
    <r>
      <rPr>
        <b/>
        <sz val="10"/>
        <rFont val="Arial"/>
        <family val="2"/>
      </rPr>
      <t/>
    </r>
  </si>
  <si>
    <r>
      <t xml:space="preserve"> </t>
    </r>
    <r>
      <rPr>
        <b/>
        <sz val="10"/>
        <rFont val="Arial"/>
        <family val="2"/>
      </rPr>
      <t xml:space="preserve">Légumes : </t>
    </r>
    <r>
      <rPr>
        <sz val="11"/>
        <color theme="1"/>
        <rFont val="Calibri"/>
        <family val="2"/>
        <scheme val="minor"/>
      </rPr>
      <t xml:space="preserve">artichaut 250, aubergine 225, chou 1 000, chou-fleur 1 200, laitue 500, romaine 400, chicorée frisée 400, melon 700-1 000, radis (la botte) 350, tomate 100, oignon 125. </t>
    </r>
    <r>
      <rPr>
        <b/>
        <sz val="10"/>
        <rFont val="Arial"/>
        <family val="2"/>
      </rPr>
      <t/>
    </r>
  </si>
  <si>
    <r>
      <t xml:space="preserve"> </t>
    </r>
    <r>
      <rPr>
        <b/>
        <sz val="10"/>
        <rFont val="Arial"/>
        <family val="2"/>
      </rPr>
      <t xml:space="preserve">Poissons (entiers) : </t>
    </r>
    <r>
      <rPr>
        <sz val="11"/>
        <color theme="1"/>
        <rFont val="Calibri"/>
        <family val="2"/>
        <scheme val="minor"/>
      </rPr>
      <t xml:space="preserve">brochet 1 250, carpe 775, colin 2 000, daurade 600, églefin 350, hareng 170, saur 130, limande 150, maquereau 250, merlan 230, plie 160, sardine 45, truite 450, turbot 2 350. </t>
    </r>
    <r>
      <rPr>
        <b/>
        <sz val="10"/>
        <rFont val="Arial"/>
        <family val="2"/>
      </rPr>
      <t/>
    </r>
  </si>
  <si>
    <r>
      <t xml:space="preserve">Sucre </t>
    </r>
    <r>
      <rPr>
        <sz val="11"/>
        <color theme="1"/>
        <rFont val="Calibri"/>
        <family val="2"/>
        <scheme val="minor"/>
      </rPr>
      <t>(morceau) : 6.</t>
    </r>
  </si>
  <si>
    <r>
      <t xml:space="preserve">Viandes : </t>
    </r>
    <r>
      <rPr>
        <sz val="11"/>
        <color theme="1"/>
        <rFont val="Calibri"/>
        <family val="2"/>
        <scheme val="minor"/>
      </rPr>
      <t xml:space="preserve">lapin (vidé) 1 500 ; oie (entière) 5 500 ; poulet (entier) 1 800. </t>
    </r>
    <r>
      <rPr>
        <i/>
        <sz val="10"/>
        <rFont val="Arial"/>
        <family val="2"/>
      </rPr>
      <t xml:space="preserve">Cervelle : </t>
    </r>
    <r>
      <rPr>
        <sz val="11"/>
        <color theme="1"/>
        <rFont val="Calibri"/>
        <family val="2"/>
        <scheme val="minor"/>
      </rPr>
      <t>bœuf 500, veau 300, mouton 100, porc 110.</t>
    </r>
  </si>
  <si>
    <r>
      <t xml:space="preserve">Cœur : </t>
    </r>
    <r>
      <rPr>
        <sz val="11"/>
        <color theme="1"/>
        <rFont val="Calibri"/>
        <family val="2"/>
        <scheme val="minor"/>
      </rPr>
      <t xml:space="preserve">bœuf 2 750, veau 500, mouton 230, porc 225. </t>
    </r>
    <r>
      <rPr>
        <i/>
        <sz val="10"/>
        <rFont val="Arial"/>
        <family val="2"/>
      </rPr>
      <t xml:space="preserve">Foie : </t>
    </r>
    <r>
      <rPr>
        <sz val="11"/>
        <color theme="1"/>
        <rFont val="Calibri"/>
        <family val="2"/>
        <scheme val="minor"/>
      </rPr>
      <t xml:space="preserve">bœuf 8 500, veau 2 500, porc 750. </t>
    </r>
    <r>
      <rPr>
        <i/>
        <sz val="10"/>
        <rFont val="Arial"/>
        <family val="2"/>
      </rPr>
      <t/>
    </r>
  </si>
  <si>
    <r>
      <t xml:space="preserve"> </t>
    </r>
    <r>
      <rPr>
        <i/>
        <sz val="10"/>
        <rFont val="Arial"/>
        <family val="2"/>
      </rPr>
      <t xml:space="preserve">Langue : </t>
    </r>
    <r>
      <rPr>
        <sz val="11"/>
        <color theme="1"/>
        <rFont val="Calibri"/>
        <family val="2"/>
        <scheme val="minor"/>
      </rPr>
      <t xml:space="preserve">bœuf 4 000, veau 1 000. </t>
    </r>
    <r>
      <rPr>
        <i/>
        <sz val="10"/>
        <rFont val="Arial"/>
        <family val="2"/>
      </rPr>
      <t xml:space="preserve">Pied </t>
    </r>
    <r>
      <rPr>
        <sz val="11"/>
        <color theme="1"/>
        <rFont val="Calibri"/>
        <family val="2"/>
        <scheme val="minor"/>
      </rPr>
      <t xml:space="preserve">de porc 200. </t>
    </r>
    <r>
      <rPr>
        <i/>
        <sz val="10"/>
        <rFont val="Arial"/>
        <family val="2"/>
      </rPr>
      <t xml:space="preserve">Ris </t>
    </r>
    <r>
      <rPr>
        <sz val="11"/>
        <color theme="1"/>
        <rFont val="Calibri"/>
        <family val="2"/>
        <scheme val="minor"/>
      </rPr>
      <t xml:space="preserve">de veau 750. </t>
    </r>
    <r>
      <rPr>
        <i/>
        <sz val="10"/>
        <rFont val="Arial"/>
        <family val="2"/>
      </rPr>
      <t xml:space="preserve">Rognon : </t>
    </r>
    <r>
      <rPr>
        <sz val="11"/>
        <color theme="1"/>
        <rFont val="Calibri"/>
        <family val="2"/>
        <scheme val="minor"/>
      </rPr>
      <t>bœuf 1 000, veau 250, porc 170.</t>
    </r>
  </si>
  <si>
    <t>Modification.   Poids brut d'aliments résultant de la cuisson de:</t>
  </si>
  <si>
    <r>
      <t xml:space="preserve">100 g d'aliments crus. </t>
    </r>
    <r>
      <rPr>
        <b/>
        <sz val="10"/>
        <rFont val="Arial"/>
        <family val="2"/>
      </rPr>
      <t xml:space="preserve">Farineux : </t>
    </r>
    <r>
      <rPr>
        <sz val="11"/>
        <color theme="1"/>
        <rFont val="Calibri"/>
        <family val="2"/>
        <scheme val="minor"/>
      </rPr>
      <t xml:space="preserve">coquillettes 385, macaronis 400, nouilles 385, riz 295, spaghettis 385. </t>
    </r>
    <r>
      <rPr>
        <b/>
        <sz val="10"/>
        <rFont val="Arial"/>
        <family val="2"/>
      </rPr>
      <t/>
    </r>
  </si>
  <si>
    <r>
      <t>100 g d'aliments crus.</t>
    </r>
    <r>
      <rPr>
        <sz val="11"/>
        <color theme="1"/>
        <rFont val="Calibri"/>
        <family val="2"/>
        <scheme val="minor"/>
      </rPr>
      <t xml:space="preserve"> </t>
    </r>
    <r>
      <rPr>
        <b/>
        <sz val="10"/>
        <rFont val="Arial"/>
        <family val="2"/>
      </rPr>
      <t xml:space="preserve">Légumes frais : </t>
    </r>
    <r>
      <rPr>
        <sz val="11"/>
        <color theme="1"/>
        <rFont val="Calibri"/>
        <family val="2"/>
        <scheme val="minor"/>
      </rPr>
      <t xml:space="preserve">artichauts 87, asperges 87, bettes 90, betteraves rouges à l'eau 91, au four 57, carottes à l'eau 100, à l'étouffée 64, </t>
    </r>
  </si>
  <si>
    <r>
      <t>100 g d'aliments crus. l</t>
    </r>
    <r>
      <rPr>
        <b/>
        <sz val="10"/>
        <rFont val="Arial"/>
        <family val="2"/>
      </rPr>
      <t xml:space="preserve">égumes frais : </t>
    </r>
    <r>
      <rPr>
        <sz val="11"/>
        <color theme="1"/>
        <rFont val="Calibri"/>
        <family val="2"/>
        <scheme val="minor"/>
      </rPr>
      <t xml:space="preserve">, céleris (côtes) 94, raves cuites à l'eau 91, sautées 54, champignons de couche frits 83, </t>
    </r>
  </si>
  <si>
    <r>
      <t>100 g d'aliments crus. l</t>
    </r>
    <r>
      <rPr>
        <b/>
        <sz val="10"/>
        <rFont val="Arial"/>
        <family val="2"/>
      </rPr>
      <t xml:space="preserve">égumes frais : </t>
    </r>
    <r>
      <rPr>
        <sz val="11"/>
        <color theme="1"/>
        <rFont val="Calibri"/>
        <family val="2"/>
        <scheme val="minor"/>
      </rPr>
      <t xml:space="preserve"> chou vert, cuit à l'eau 92, à l'étouffée 64, de Bruxelles 86, -fleur 92, </t>
    </r>
  </si>
  <si>
    <r>
      <t>100 g d'aliments crus. l</t>
    </r>
    <r>
      <rPr>
        <b/>
        <sz val="10"/>
        <rFont val="Arial"/>
        <family val="2"/>
      </rPr>
      <t>égumes frais :</t>
    </r>
    <r>
      <rPr>
        <sz val="11"/>
        <color theme="1"/>
        <rFont val="Calibri"/>
        <family val="2"/>
        <scheme val="minor"/>
      </rPr>
      <t xml:space="preserve"> épinards cuits à l'eau ou au jus 83, haricots verts cuits à l'eau 104, à l'étouffée 90, navets, cuits à l'eau 95, à l'étouffée 92,</t>
    </r>
  </si>
  <si>
    <r>
      <t>100 g d'aliments crus. l</t>
    </r>
    <r>
      <rPr>
        <b/>
        <sz val="10"/>
        <rFont val="Arial"/>
        <family val="2"/>
      </rPr>
      <t>égumes frais :</t>
    </r>
    <r>
      <rPr>
        <sz val="11"/>
        <color theme="1"/>
        <rFont val="Calibri"/>
        <family val="2"/>
        <scheme val="minor"/>
      </rPr>
      <t xml:space="preserve"> poireaux 81, p. de terre en robe des champs 98, à l'anglaise 95, au four 80, en purée 119, en ragoût 154, frites 44 </t>
    </r>
    <r>
      <rPr>
        <vertAlign val="superscript"/>
        <sz val="10"/>
        <rFont val="Arial"/>
        <family val="2"/>
      </rPr>
      <t>1</t>
    </r>
    <r>
      <rPr>
        <sz val="11"/>
        <color theme="1"/>
        <rFont val="Calibri"/>
        <family val="2"/>
        <scheme val="minor"/>
      </rPr>
      <t xml:space="preserve">, </t>
    </r>
  </si>
  <si>
    <r>
      <t>100 g d'aliments crus. l</t>
    </r>
    <r>
      <rPr>
        <b/>
        <sz val="10"/>
        <rFont val="Arial"/>
        <family val="2"/>
      </rPr>
      <t>égumes frais :</t>
    </r>
    <r>
      <rPr>
        <sz val="11"/>
        <color theme="1"/>
        <rFont val="Calibri"/>
        <family val="2"/>
        <scheme val="minor"/>
      </rPr>
      <t xml:space="preserve"> </t>
    </r>
    <r>
      <rPr>
        <sz val="11"/>
        <color theme="1"/>
        <rFont val="Calibri"/>
        <family val="2"/>
        <scheme val="minor"/>
      </rPr>
      <t xml:space="preserve">, potiron 55, scarole 71, tomates frites 69. </t>
    </r>
    <r>
      <rPr>
        <b/>
        <sz val="10"/>
        <rFont val="Arial"/>
        <family val="2"/>
      </rPr>
      <t xml:space="preserve">Légumes secs : </t>
    </r>
    <r>
      <rPr>
        <sz val="11"/>
        <color theme="1"/>
        <rFont val="Calibri"/>
        <family val="2"/>
        <scheme val="minor"/>
      </rPr>
      <t>fèves 310, haricots 270,</t>
    </r>
  </si>
  <si>
    <r>
      <t>100 g d'aliments crus. l</t>
    </r>
    <r>
      <rPr>
        <b/>
        <sz val="10"/>
        <rFont val="Arial"/>
        <family val="2"/>
      </rPr>
      <t>égumes frais :</t>
    </r>
    <r>
      <rPr>
        <sz val="11"/>
        <color theme="1"/>
        <rFont val="Calibri"/>
        <family val="2"/>
        <scheme val="minor"/>
      </rPr>
      <t xml:space="preserve"> </t>
    </r>
    <r>
      <rPr>
        <sz val="11"/>
        <color theme="1"/>
        <rFont val="Calibri"/>
        <family val="2"/>
        <scheme val="minor"/>
      </rPr>
      <t>,</t>
    </r>
    <r>
      <rPr>
        <sz val="11"/>
        <color theme="1"/>
        <rFont val="Calibri"/>
        <family val="2"/>
        <scheme val="minor"/>
      </rPr>
      <t xml:space="preserve">, pois cassés 400. </t>
    </r>
    <r>
      <rPr>
        <b/>
        <sz val="10"/>
        <rFont val="Arial"/>
        <family val="2"/>
      </rPr>
      <t/>
    </r>
  </si>
  <si>
    <r>
      <t>100 g d'aliments crus. l</t>
    </r>
    <r>
      <rPr>
        <sz val="11"/>
        <color theme="1"/>
        <rFont val="Calibri"/>
        <family val="2"/>
        <scheme val="minor"/>
      </rPr>
      <t xml:space="preserve"> </t>
    </r>
    <r>
      <rPr>
        <b/>
        <sz val="10"/>
        <rFont val="Arial"/>
        <family val="2"/>
      </rPr>
      <t xml:space="preserve">Poissons : </t>
    </r>
    <r>
      <rPr>
        <sz val="11"/>
        <color theme="1"/>
        <rFont val="Calibri"/>
        <family val="2"/>
        <scheme val="minor"/>
      </rPr>
      <t xml:space="preserve">au court-bouillon 95, frits 81. </t>
    </r>
    <r>
      <rPr>
        <i/>
        <sz val="10"/>
        <rFont val="Arial"/>
        <family val="2"/>
      </rPr>
      <t xml:space="preserve">Crevettes : </t>
    </r>
    <r>
      <rPr>
        <sz val="11"/>
        <color theme="1"/>
        <rFont val="Calibri"/>
        <family val="2"/>
        <scheme val="minor"/>
      </rPr>
      <t xml:space="preserve">97. </t>
    </r>
    <r>
      <rPr>
        <b/>
        <sz val="10"/>
        <rFont val="Arial"/>
        <family val="2"/>
      </rPr>
      <t/>
    </r>
  </si>
  <si>
    <r>
      <t xml:space="preserve">100 g d'aliments crus. </t>
    </r>
    <r>
      <rPr>
        <sz val="11"/>
        <color theme="1"/>
        <rFont val="Calibri"/>
        <family val="2"/>
        <scheme val="minor"/>
      </rPr>
      <t xml:space="preserve"> </t>
    </r>
    <r>
      <rPr>
        <b/>
        <sz val="10"/>
        <rFont val="Arial"/>
        <family val="2"/>
      </rPr>
      <t xml:space="preserve">Viandes : </t>
    </r>
    <r>
      <rPr>
        <i/>
        <sz val="10"/>
        <rFont val="Arial"/>
        <family val="2"/>
      </rPr>
      <t xml:space="preserve">bœuf : </t>
    </r>
    <r>
      <rPr>
        <sz val="11"/>
        <color theme="1"/>
        <rFont val="Calibri"/>
        <family val="2"/>
        <scheme val="minor"/>
      </rPr>
      <t xml:space="preserve">bifteck grillé 88, au gril 83, au plat 88, rôti (1/2 h) 77, bouilli 83. </t>
    </r>
    <r>
      <rPr>
        <i/>
        <sz val="10"/>
        <rFont val="Arial"/>
        <family val="2"/>
      </rPr>
      <t/>
    </r>
  </si>
  <si>
    <r>
      <t xml:space="preserve">100 g d'aliments crus. </t>
    </r>
    <r>
      <rPr>
        <sz val="11"/>
        <color theme="1"/>
        <rFont val="Calibri"/>
        <family val="2"/>
        <scheme val="minor"/>
      </rPr>
      <t xml:space="preserve"> </t>
    </r>
    <r>
      <rPr>
        <b/>
        <sz val="10"/>
        <rFont val="Arial"/>
        <family val="2"/>
      </rPr>
      <t xml:space="preserve">Viandes : </t>
    </r>
    <r>
      <rPr>
        <sz val="11"/>
        <color theme="1"/>
        <rFont val="Calibri"/>
        <family val="2"/>
        <scheme val="minor"/>
      </rPr>
      <t xml:space="preserve"> </t>
    </r>
    <r>
      <rPr>
        <i/>
        <sz val="10"/>
        <rFont val="Arial"/>
        <family val="2"/>
      </rPr>
      <t xml:space="preserve">Veau : </t>
    </r>
    <r>
      <rPr>
        <sz val="11"/>
        <color theme="1"/>
        <rFont val="Calibri"/>
        <family val="2"/>
        <scheme val="minor"/>
      </rPr>
      <t xml:space="preserve">à la poêle 93, rôti (3/4 d'h) 74. </t>
    </r>
    <r>
      <rPr>
        <i/>
        <sz val="10"/>
        <rFont val="Arial"/>
        <family val="2"/>
      </rPr>
      <t xml:space="preserve">Mouton : </t>
    </r>
    <r>
      <rPr>
        <sz val="11"/>
        <color theme="1"/>
        <rFont val="Calibri"/>
        <family val="2"/>
        <scheme val="minor"/>
      </rPr>
      <t xml:space="preserve">rôti 73, sauté 69. </t>
    </r>
    <r>
      <rPr>
        <i/>
        <sz val="10"/>
        <rFont val="Arial"/>
        <family val="2"/>
      </rPr>
      <t/>
    </r>
  </si>
  <si>
    <r>
      <t xml:space="preserve">100 g d'aliments crus. </t>
    </r>
    <r>
      <rPr>
        <sz val="11"/>
        <color theme="1"/>
        <rFont val="Calibri"/>
        <family val="2"/>
        <scheme val="minor"/>
      </rPr>
      <t xml:space="preserve"> </t>
    </r>
    <r>
      <rPr>
        <b/>
        <sz val="10"/>
        <rFont val="Arial"/>
        <family val="2"/>
      </rPr>
      <t xml:space="preserve">Viandes : </t>
    </r>
    <r>
      <rPr>
        <sz val="11"/>
        <color theme="1"/>
        <rFont val="Calibri"/>
        <family val="2"/>
        <scheme val="minor"/>
      </rPr>
      <t xml:space="preserve"> </t>
    </r>
    <r>
      <rPr>
        <i/>
        <sz val="10"/>
        <rFont val="Arial"/>
        <family val="2"/>
      </rPr>
      <t xml:space="preserve">Porc : </t>
    </r>
    <r>
      <rPr>
        <sz val="11"/>
        <color theme="1"/>
        <rFont val="Calibri"/>
        <family val="2"/>
        <scheme val="minor"/>
      </rPr>
      <t xml:space="preserve">côtelette 83, rôti 64. </t>
    </r>
    <r>
      <rPr>
        <i/>
        <sz val="10"/>
        <rFont val="Arial"/>
        <family val="2"/>
      </rPr>
      <t xml:space="preserve">Cheval : </t>
    </r>
    <r>
      <rPr>
        <sz val="11"/>
        <color theme="1"/>
        <rFont val="Calibri"/>
        <family val="2"/>
        <scheme val="minor"/>
      </rPr>
      <t xml:space="preserve">bifteck à la poêle 93. </t>
    </r>
    <r>
      <rPr>
        <i/>
        <sz val="10"/>
        <rFont val="Arial"/>
        <family val="2"/>
      </rPr>
      <t xml:space="preserve">Foie : </t>
    </r>
    <r>
      <rPr>
        <sz val="11"/>
        <color theme="1"/>
        <rFont val="Calibri"/>
        <family val="2"/>
        <scheme val="minor"/>
      </rPr>
      <t xml:space="preserve">91. </t>
    </r>
    <r>
      <rPr>
        <i/>
        <sz val="10"/>
        <rFont val="Arial"/>
        <family val="2"/>
      </rPr>
      <t xml:space="preserve">Boudin : </t>
    </r>
    <r>
      <rPr>
        <sz val="11"/>
        <color theme="1"/>
        <rFont val="Calibri"/>
        <family val="2"/>
        <scheme val="minor"/>
      </rPr>
      <t xml:space="preserve">94. </t>
    </r>
    <r>
      <rPr>
        <i/>
        <sz val="10"/>
        <rFont val="Arial"/>
        <family val="2"/>
      </rPr>
      <t xml:space="preserve">Saucisse fraîche : </t>
    </r>
    <r>
      <rPr>
        <sz val="11"/>
        <color theme="1"/>
        <rFont val="Calibri"/>
        <family val="2"/>
        <scheme val="minor"/>
      </rPr>
      <t>92.</t>
    </r>
  </si>
  <si>
    <t>Verres</t>
  </si>
  <si>
    <t>Petit verre à eau/limonade, rempli normalement 150</t>
  </si>
  <si>
    <t>Grand verre à eau/limonade, rempli normalement 250</t>
  </si>
  <si>
    <t>Verre à vin: blanc/rouge, rempli normalement 125</t>
  </si>
  <si>
    <t>Verre à mousseux, rempli normalement 100</t>
  </si>
  <si>
    <t>Verre à bière, rempli normalement 250</t>
  </si>
  <si>
    <t>et 330</t>
  </si>
  <si>
    <t>Lors de l’établissement du poids des denrées alimentaires liquides (boissons alcoolisées,</t>
  </si>
  <si>
    <t>lait, lait chocolaté et lait de soja, milkshake et yaourt) les "ml" ont été assimilés aux "g"</t>
  </si>
  <si>
    <t>(source 7.104).</t>
  </si>
  <si>
    <t>Pour la crème glacée et la mousse, le facteur de conversion est mentionné dans la colonne</t>
  </si>
  <si>
    <t>précisions.</t>
  </si>
  <si>
    <r>
      <t>Nota :</t>
    </r>
    <r>
      <rPr>
        <sz val="11"/>
        <color theme="1"/>
        <rFont val="Calibri"/>
        <family val="2"/>
        <scheme val="minor"/>
      </rPr>
      <t> (1) En cuisant, les pommes frites absorbent 8 à 10 % de matières grasses.</t>
    </r>
  </si>
  <si>
    <t>Besoins journaliers (limites moyennes)</t>
  </si>
  <si>
    <t>En grammes</t>
  </si>
  <si>
    <t>En milligrammes</t>
  </si>
  <si>
    <t>Protides</t>
  </si>
  <si>
    <t>Lipides</t>
  </si>
  <si>
    <t>Glucides</t>
  </si>
  <si>
    <r>
      <t>Calcium </t>
    </r>
    <r>
      <rPr>
        <b/>
        <vertAlign val="superscript"/>
        <sz val="10"/>
        <rFont val="Arial"/>
        <family val="2"/>
      </rPr>
      <t>7</t>
    </r>
  </si>
  <si>
    <t>Phosphore</t>
  </si>
  <si>
    <t>Fer</t>
  </si>
  <si>
    <t>Vit. C</t>
  </si>
  <si>
    <t>Jeunes</t>
  </si>
  <si>
    <t> 2 à 4 ans</t>
  </si>
  <si>
    <t>30/35</t>
  </si>
  <si>
    <t>200/250</t>
  </si>
  <si>
    <t>700/750</t>
  </si>
  <si>
    <t>650/700</t>
  </si>
  <si>
    <t>40/60</t>
  </si>
  <si>
    <t> 4 à 6 ans</t>
  </si>
  <si>
    <t>35/40</t>
  </si>
  <si>
    <t>600/800</t>
  </si>
  <si>
    <t> 6 à 10 ans</t>
  </si>
  <si>
    <t>45/55</t>
  </si>
  <si>
    <t>300/340</t>
  </si>
  <si>
    <t>850/950</t>
  </si>
  <si>
    <t>10 à 12 ans (filles 9 à 11)</t>
  </si>
  <si>
    <t>60/65</t>
  </si>
  <si>
    <r>
      <t>350/400 </t>
    </r>
    <r>
      <rPr>
        <b/>
        <vertAlign val="superscript"/>
        <sz val="10"/>
        <rFont val="Arial"/>
        <family val="2"/>
      </rPr>
      <t>1</t>
    </r>
  </si>
  <si>
    <t>1 000/1 200</t>
  </si>
  <si>
    <t>1 100/1 300</t>
  </si>
  <si>
    <t>20/30</t>
  </si>
  <si>
    <t>60/100</t>
  </si>
  <si>
    <t>12 à 15 ans (filles 11 à 13)</t>
  </si>
  <si>
    <r>
      <t>5/9 </t>
    </r>
    <r>
      <rPr>
        <b/>
        <vertAlign val="superscript"/>
        <sz val="10"/>
        <rFont val="Arial"/>
        <family val="2"/>
      </rPr>
      <t>2</t>
    </r>
  </si>
  <si>
    <r>
      <t>440/550 </t>
    </r>
    <r>
      <rPr>
        <b/>
        <vertAlign val="superscript"/>
        <sz val="10"/>
        <rFont val="Arial"/>
        <family val="2"/>
      </rPr>
      <t>3</t>
    </r>
  </si>
  <si>
    <t>1 200/1 400</t>
  </si>
  <si>
    <t>1 300/1 500</t>
  </si>
  <si>
    <t>15 à 20 ans (filles 13 à 18)</t>
  </si>
  <si>
    <r>
      <t>75/100 </t>
    </r>
    <r>
      <rPr>
        <b/>
        <vertAlign val="superscript"/>
        <sz val="10"/>
        <rFont val="Arial"/>
        <family val="2"/>
      </rPr>
      <t>4</t>
    </r>
  </si>
  <si>
    <r>
      <t>550/600 </t>
    </r>
    <r>
      <rPr>
        <b/>
        <vertAlign val="superscript"/>
        <sz val="10"/>
        <rFont val="Arial"/>
        <family val="2"/>
      </rPr>
      <t>5</t>
    </r>
  </si>
  <si>
    <t>1 400/1 600</t>
  </si>
  <si>
    <t>1 500/1 700</t>
  </si>
  <si>
    <t>Hommes</t>
  </si>
  <si>
    <t>Vie sédentaire</t>
  </si>
  <si>
    <r>
      <t>75/85 </t>
    </r>
    <r>
      <rPr>
        <b/>
        <vertAlign val="superscript"/>
        <sz val="10"/>
        <rFont val="Arial"/>
        <family val="2"/>
      </rPr>
      <t>4</t>
    </r>
  </si>
  <si>
    <t>400/500</t>
  </si>
  <si>
    <t>800/900</t>
  </si>
  <si>
    <t>18/20</t>
  </si>
  <si>
    <t>70/80</t>
  </si>
  <si>
    <t>Travail de force</t>
  </si>
  <si>
    <r>
      <t> 4</t>
    </r>
    <r>
      <rPr>
        <vertAlign val="superscript"/>
        <sz val="10"/>
        <rFont val="Arial"/>
        <family val="2"/>
      </rPr>
      <t>e</t>
    </r>
    <r>
      <rPr>
        <sz val="11"/>
        <color theme="1"/>
        <rFont val="Calibri"/>
        <family val="2"/>
        <scheme val="minor"/>
      </rPr>
      <t xml:space="preserve"> et 3</t>
    </r>
    <r>
      <rPr>
        <vertAlign val="superscript"/>
        <sz val="10"/>
        <rFont val="Arial"/>
        <family val="2"/>
      </rPr>
      <t>e</t>
    </r>
    <r>
      <rPr>
        <sz val="11"/>
        <color theme="1"/>
        <rFont val="Calibri"/>
        <family val="2"/>
        <scheme val="minor"/>
      </rPr>
      <t> cat.</t>
    </r>
  </si>
  <si>
    <t>85/110</t>
  </si>
  <si>
    <t>550/700</t>
  </si>
  <si>
    <t>1 500/1 800</t>
  </si>
  <si>
    <t>23/26</t>
  </si>
  <si>
    <t>90/110</t>
  </si>
  <si>
    <r>
      <t> 2</t>
    </r>
    <r>
      <rPr>
        <vertAlign val="superscript"/>
        <sz val="10"/>
        <rFont val="Arial"/>
        <family val="2"/>
      </rPr>
      <t>e</t>
    </r>
    <r>
      <rPr>
        <sz val="11"/>
        <color theme="1"/>
        <rFont val="Calibri"/>
        <family val="2"/>
        <scheme val="minor"/>
      </rPr>
      <t xml:space="preserve"> et 1</t>
    </r>
    <r>
      <rPr>
        <vertAlign val="superscript"/>
        <sz val="10"/>
        <rFont val="Arial"/>
        <family val="2"/>
      </rPr>
      <t>re</t>
    </r>
    <r>
      <rPr>
        <sz val="11"/>
        <color theme="1"/>
        <rFont val="Calibri"/>
        <family val="2"/>
        <scheme val="minor"/>
      </rPr>
      <t> cat.</t>
    </r>
  </si>
  <si>
    <t>100/110</t>
  </si>
  <si>
    <t>850/1 000</t>
  </si>
  <si>
    <t>2 000/2 400</t>
  </si>
  <si>
    <t>30/45</t>
  </si>
  <si>
    <t>130/150</t>
  </si>
  <si>
    <t>Femmes</t>
  </si>
  <si>
    <r>
      <t>65/75 </t>
    </r>
    <r>
      <rPr>
        <b/>
        <vertAlign val="superscript"/>
        <sz val="10"/>
        <rFont val="Arial"/>
        <family val="2"/>
      </rPr>
      <t>4</t>
    </r>
  </si>
  <si>
    <t>350/400</t>
  </si>
  <si>
    <t>15/20</t>
  </si>
  <si>
    <t>60/70</t>
  </si>
  <si>
    <r>
      <t>Enceintes (5</t>
    </r>
    <r>
      <rPr>
        <vertAlign val="superscript"/>
        <sz val="10"/>
        <rFont val="Arial"/>
        <family val="2"/>
      </rPr>
      <t>e</t>
    </r>
    <r>
      <rPr>
        <sz val="11"/>
        <color theme="1"/>
        <rFont val="Calibri"/>
        <family val="2"/>
        <scheme val="minor"/>
      </rPr>
      <t>-9</t>
    </r>
    <r>
      <rPr>
        <vertAlign val="superscript"/>
        <sz val="10"/>
        <rFont val="Arial"/>
        <family val="2"/>
      </rPr>
      <t>e</t>
    </r>
    <r>
      <rPr>
        <sz val="11"/>
        <color theme="1"/>
        <rFont val="Calibri"/>
        <family val="2"/>
        <scheme val="minor"/>
      </rPr>
      <t> mois) </t>
    </r>
    <r>
      <rPr>
        <b/>
        <vertAlign val="superscript"/>
        <sz val="10"/>
        <rFont val="Arial"/>
        <family val="2"/>
      </rPr>
      <t>6</t>
    </r>
  </si>
  <si>
    <t>500/550</t>
  </si>
  <si>
    <t>1 500/2 000</t>
  </si>
  <si>
    <t>20/25</t>
  </si>
  <si>
    <t>100/150</t>
  </si>
  <si>
    <r>
      <t>Allaitant </t>
    </r>
    <r>
      <rPr>
        <b/>
        <vertAlign val="superscript"/>
        <sz val="10"/>
        <rFont val="Arial"/>
        <family val="2"/>
      </rPr>
      <t>6</t>
    </r>
    <r>
      <rPr>
        <b/>
        <sz val="10"/>
        <rFont val="Arial"/>
        <family val="2"/>
      </rPr>
      <t xml:space="preserve"> </t>
    </r>
  </si>
  <si>
    <r>
      <t>Vieillards</t>
    </r>
    <r>
      <rPr>
        <sz val="11"/>
        <color theme="1"/>
        <rFont val="Calibri"/>
        <family val="2"/>
        <scheme val="minor"/>
      </rPr>
      <t> </t>
    </r>
    <r>
      <rPr>
        <b/>
        <vertAlign val="superscript"/>
        <sz val="10"/>
        <rFont val="Arial"/>
        <family val="2"/>
      </rPr>
      <t>6</t>
    </r>
    <r>
      <rPr>
        <b/>
        <sz val="10"/>
        <rFont val="Arial"/>
        <family val="2"/>
      </rPr>
      <t xml:space="preserve"> </t>
    </r>
  </si>
  <si>
    <t>300/400</t>
  </si>
  <si>
    <t>900/1 000</t>
  </si>
  <si>
    <t>14/16</t>
  </si>
  <si>
    <t>50/60</t>
  </si>
  <si>
    <r>
      <t>Nota :</t>
    </r>
    <r>
      <rPr>
        <sz val="11"/>
        <color theme="1"/>
        <rFont val="Calibri"/>
        <family val="2"/>
        <scheme val="minor"/>
      </rPr>
      <t xml:space="preserve"> Pour les filles : </t>
    </r>
    <r>
      <rPr>
        <b/>
        <sz val="10"/>
        <rFont val="Arial"/>
        <family val="2"/>
      </rPr>
      <t>(1)</t>
    </r>
    <r>
      <rPr>
        <sz val="11"/>
        <color theme="1"/>
        <rFont val="Calibri"/>
        <family val="2"/>
        <scheme val="minor"/>
      </rPr>
      <t xml:space="preserve"> 330/350, </t>
    </r>
    <r>
      <rPr>
        <b/>
        <sz val="10"/>
        <rFont val="Arial"/>
        <family val="2"/>
      </rPr>
      <t>(2)</t>
    </r>
    <r>
      <rPr>
        <sz val="11"/>
        <color theme="1"/>
        <rFont val="Calibri"/>
        <family val="2"/>
        <scheme val="minor"/>
      </rPr>
      <t xml:space="preserve"> 80/85, </t>
    </r>
    <r>
      <rPr>
        <b/>
        <sz val="10"/>
        <rFont val="Arial"/>
        <family val="2"/>
      </rPr>
      <t>(3)</t>
    </r>
    <r>
      <rPr>
        <sz val="11"/>
        <color theme="1"/>
        <rFont val="Calibri"/>
        <family val="2"/>
        <scheme val="minor"/>
      </rPr>
      <t xml:space="preserve"> 400/500, </t>
    </r>
    <r>
      <rPr>
        <b/>
        <sz val="10"/>
        <rFont val="Arial"/>
        <family val="2"/>
      </rPr>
      <t>(4)</t>
    </r>
    <r>
      <rPr>
        <sz val="11"/>
        <color theme="1"/>
        <rFont val="Calibri"/>
        <family val="2"/>
        <scheme val="minor"/>
      </rPr>
      <t xml:space="preserve"> 85-90, </t>
    </r>
    <r>
      <rPr>
        <b/>
        <sz val="10"/>
        <rFont val="Arial"/>
        <family val="2"/>
      </rPr>
      <t>(5)</t>
    </r>
    <r>
      <rPr>
        <sz val="11"/>
        <color theme="1"/>
        <rFont val="Calibri"/>
        <family val="2"/>
        <scheme val="minor"/>
      </rPr>
      <t xml:space="preserve"> 500/550. </t>
    </r>
    <r>
      <rPr>
        <b/>
        <sz val="10"/>
        <rFont val="Arial"/>
        <family val="2"/>
      </rPr>
      <t>(6)</t>
    </r>
    <r>
      <rPr>
        <sz val="11"/>
        <color theme="1"/>
        <rFont val="Calibri"/>
        <family val="2"/>
        <scheme val="minor"/>
      </rPr>
      <t xml:space="preserve"> Vie sédentaire ou légère activité. </t>
    </r>
    <r>
      <rPr>
        <b/>
        <sz val="10"/>
        <rFont val="Arial"/>
        <family val="2"/>
      </rPr>
      <t>(7)</t>
    </r>
    <r>
      <rPr>
        <sz val="11"/>
        <color theme="1"/>
        <rFont val="Calibri"/>
        <family val="2"/>
        <scheme val="minor"/>
      </rPr>
      <t> Contenu surtout dans le fromage et le lait.</t>
    </r>
  </si>
  <si>
    <t>http://www.astro.ulg.ac.be/cours/magain/stat/stat52.html</t>
  </si>
  <si>
    <t>MODÈLES DE POSTITS</t>
  </si>
  <si>
    <t>MODE D'EMPLOI</t>
  </si>
  <si>
    <t>NOM de la recette a saisir ICI</t>
  </si>
  <si>
    <t>NE PAS SUPPRIMER CES LIGNES</t>
  </si>
  <si>
    <t>Auteur à saisir ICI</t>
  </si>
  <si>
    <t>Constituant des</t>
  </si>
  <si>
    <t>de quel plat oupréparation</t>
  </si>
  <si>
    <t>Nombre de plaques</t>
  </si>
  <si>
    <t>poids pour 1 plaque</t>
  </si>
  <si>
    <t>Recette prévue pour des plaques de 60 X 40</t>
  </si>
  <si>
    <t>Recette prévue pour ………</t>
  </si>
  <si>
    <t>Quel poids voulez vous faire à vous de saisir un poids</t>
  </si>
  <si>
    <t>Saisissez votre texte</t>
  </si>
  <si>
    <t>Supprimez les lignes inutiles</t>
  </si>
  <si>
    <t>POSTIT AVEC 1 COLONNE DE RECETTE service au poids</t>
  </si>
  <si>
    <t>AVANT de saisir quoique ce soit dans une cellule vérifiez bien qu'il n'y ait pas de formule en cliquant dessus</t>
  </si>
  <si>
    <t>cassonade l'antillaise</t>
  </si>
  <si>
    <t>bananes</t>
  </si>
  <si>
    <t>saisir vos produits ICI</t>
  </si>
  <si>
    <t>CRÈME FRANGIPANE</t>
  </si>
  <si>
    <t>Recettes Auteur</t>
  </si>
  <si>
    <t>Constituant de</t>
  </si>
  <si>
    <t>QUELLE RECETTE OU GATEAU ?</t>
  </si>
  <si>
    <t>POSTIT AVEC 2 COLONNES DE RECETTES service au poids</t>
  </si>
  <si>
    <t>Faire comme une crème d'amandes</t>
  </si>
  <si>
    <t>Ajouter la patissière</t>
  </si>
  <si>
    <t>Mickaël RABEAU - Formateur AFPA - Rochefort sur mer</t>
  </si>
  <si>
    <t>POSTIT AVEC 3 COLONNES DE RECETTES service au poids</t>
  </si>
  <si>
    <t>Recette 1</t>
  </si>
  <si>
    <t>Recette 2</t>
  </si>
  <si>
    <t>Recette 3</t>
  </si>
  <si>
    <t>Texte</t>
  </si>
  <si>
    <t>saisir vos produits dans cette colonne</t>
  </si>
  <si>
    <t>POSTIT AVEC 5 COLONNES DE RECETTES service au poids</t>
  </si>
  <si>
    <t>Recette 4</t>
  </si>
  <si>
    <t>Recette 5</t>
  </si>
  <si>
    <t>Fondant blanc</t>
  </si>
  <si>
    <t>Chocolat blanc</t>
  </si>
  <si>
    <t>saisir produits</t>
  </si>
  <si>
    <t>dans cette colonne</t>
  </si>
  <si>
    <t>POSTIT AVEC 1 COLONNE DE RECETTE service a la portion</t>
  </si>
  <si>
    <t>POMME</t>
  </si>
  <si>
    <t>SERVICE AU POIDS</t>
  </si>
  <si>
    <t>Convertissez  les volumes en poids sur la base de 1L = 1Kg  et le nombre de pièces en Kg</t>
  </si>
  <si>
    <t>Saisissez votre nombre d'unité (encre rouge)- Modifiez le poids unitaire (encre bleue) s'il n'est pas excact</t>
  </si>
  <si>
    <t>N°</t>
  </si>
  <si>
    <t>Produits</t>
  </si>
  <si>
    <t>Nb d'unités</t>
  </si>
  <si>
    <t>Poids unitaire</t>
  </si>
  <si>
    <t>Poids Brut</t>
  </si>
  <si>
    <t>Abricot</t>
  </si>
  <si>
    <t>Hareng</t>
  </si>
  <si>
    <t>Raisin sec Tasse thé de 15 cl</t>
  </si>
  <si>
    <t>Ail gousse</t>
  </si>
  <si>
    <t>Haricot sec Verre de 20 cl</t>
  </si>
  <si>
    <t>Riz long Verre de 20 cl</t>
  </si>
  <si>
    <t>Ail gousse moyenne</t>
  </si>
  <si>
    <t>Homard moyen</t>
  </si>
  <si>
    <t>Ail tête</t>
  </si>
  <si>
    <t>Homard petit</t>
  </si>
  <si>
    <t>Ananas</t>
  </si>
  <si>
    <t>Sel 1 pincée</t>
  </si>
  <si>
    <t>Artichaut</t>
  </si>
  <si>
    <t>Lapin vidé</t>
  </si>
  <si>
    <t>Sel fin 1 cuillère café rase</t>
  </si>
  <si>
    <t>Avocat 1/2</t>
  </si>
  <si>
    <t>Lentilles Verre de 20 cl</t>
  </si>
  <si>
    <t>Sel fin 1 cuillère soupe rase</t>
  </si>
  <si>
    <t>Avocat entier</t>
  </si>
  <si>
    <t>Sel fin 1 tasse</t>
  </si>
  <si>
    <t>Maizena 1 cuillère soupe</t>
  </si>
  <si>
    <t>Sel pour 1 Kg Blé</t>
  </si>
  <si>
    <t>Melon gros</t>
  </si>
  <si>
    <t>Sel pour 1 Kg Foie gras</t>
  </si>
  <si>
    <t>Baton de vanille</t>
  </si>
  <si>
    <t>Melon portion</t>
  </si>
  <si>
    <t>Sel pour 1 Kg Merguez</t>
  </si>
  <si>
    <t>Beurre 1 cuillère café</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</si>
  <si>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</si>
  <si>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</si>
  <si>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</si>
  <si>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</si>
  <si>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</si>
  <si>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</si>
  <si>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</si>
  <si>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</si>
  <si>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</si>
  <si>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</si>
  <si>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</si>
  <si>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</si>
  <si>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</si>
  <si>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</si>
  <si>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</si>
  <si>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</si>
  <si>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</si>
  <si>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</si>
  <si>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</si>
  <si>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</si>
  <si>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</si>
  <si>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</si>
  <si>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</si>
  <si>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</si>
  <si>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</si>
  <si>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</si>
  <si>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</si>
  <si>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</si>
  <si>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</si>
  <si>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</si>
  <si>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</si>
  <si>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</si>
  <si>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</si>
  <si>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</si>
  <si>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</si>
  <si>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</si>
  <si>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</si>
  <si>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</si>
  <si>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</si>
  <si>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</si>
  <si>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</si>
  <si>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</si>
  <si>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</si>
  <si>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</si>
  <si>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</si>
  <si>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Cacao Tasse thé de 15 cl</t>
  </si>
  <si>
    <t>Œufs 1 douzaine</t>
  </si>
  <si>
    <t>Tapioca Tasse thé de 15 cl</t>
  </si>
  <si>
    <t>Canard vidé</t>
  </si>
  <si>
    <t>Œufs blanc d'</t>
  </si>
  <si>
    <t>Thon boite 1/10</t>
  </si>
  <si>
    <t>Carotte moyenne</t>
  </si>
  <si>
    <t>Œufs entiers</t>
  </si>
  <si>
    <t>Thon boite 1/3 saladière</t>
  </si>
  <si>
    <t>Céléri 1 branche</t>
  </si>
  <si>
    <t>Œufs jaune</t>
  </si>
  <si>
    <t>Thon boite 1/5</t>
  </si>
  <si>
    <t>Céléri rave</t>
  </si>
  <si>
    <t>Oignon moyen</t>
  </si>
  <si>
    <t>Thon boite 1/6 basse</t>
  </si>
  <si>
    <t>Cerises</t>
  </si>
  <si>
    <t>Olives</t>
  </si>
  <si>
    <t>Thon boite 1/8</t>
  </si>
  <si>
    <t>Choux fleur</t>
  </si>
  <si>
    <t>Thon boite 4/4 saladière</t>
  </si>
  <si>
    <t>Choux vert</t>
  </si>
  <si>
    <t>Orange moyenne</t>
  </si>
  <si>
    <t>Tomate grosse</t>
  </si>
  <si>
    <t>Citron moyen</t>
  </si>
  <si>
    <t>Tomate moyenne</t>
  </si>
  <si>
    <t>Tomate petite</t>
  </si>
  <si>
    <t>Colin</t>
  </si>
  <si>
    <t>Pêche</t>
  </si>
  <si>
    <t>Truite portion</t>
  </si>
  <si>
    <t>Concombre</t>
  </si>
  <si>
    <t>Pied veau</t>
  </si>
  <si>
    <t>Turbot</t>
  </si>
  <si>
    <t>Coquillette Verre de 20 cl</t>
  </si>
  <si>
    <t>Poireau beau</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</si>
  <si>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</si>
  <si>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</si>
  <si>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</si>
  <si>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</si>
  <si>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</si>
  <si>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</si>
  <si>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</si>
  <si>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</si>
  <si>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</si>
  <si>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</si>
  <si>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</si>
  <si>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</si>
  <si>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Veau Foie</t>
  </si>
  <si>
    <t>Daurade</t>
  </si>
  <si>
    <t>Pomme de terre moyenne</t>
  </si>
  <si>
    <t>Veau langue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</si>
  <si>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</si>
  <si>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</si>
  <si>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</si>
  <si>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</si>
  <si>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</si>
  <si>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</si>
  <si>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</si>
  <si>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</si>
  <si>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</si>
  <si>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</si>
  <si>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</si>
  <si>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</si>
  <si>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</si>
  <si>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</si>
  <si>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</si>
  <si>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</si>
  <si>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</si>
  <si>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</si>
  <si>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</si>
  <si>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</si>
  <si>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</si>
  <si>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</si>
  <si>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</si>
  <si>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</si>
  <si>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</si>
  <si>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</si>
  <si>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</si>
  <si>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Poulet 4/4</t>
  </si>
  <si>
    <t>Poulet pac</t>
  </si>
  <si>
    <t>Pruneau</t>
  </si>
  <si>
    <t>hauteurs de lignes</t>
  </si>
  <si>
    <t xml:space="preserve">les valeurs #DIV/0!  indiquent seulement que les recettes sont "vierges" sur la feuille de saisie à partir de la ligne 215 </t>
  </si>
  <si>
    <t>Pas assez copieux : diminuez le ❺ nombre de galettes cela augmentera les grammages à la portion sur le tableau à imprimer</t>
  </si>
  <si>
    <t>Trop copieux : augmentez le ❺ nombre de galettes cela diminuera les grammages à la portion sur le tableau à imprimer</t>
  </si>
  <si>
    <t>votre recette N° 1</t>
  </si>
  <si>
    <t>votre recette N° 2</t>
  </si>
  <si>
    <t>❶ COMBIEN DE PORTION SERVIES PAR L'AUTEUR</t>
  </si>
  <si>
    <t>❷ COMBIEN DE PORTIONS VOULEZ VOUS PRÉPARER</t>
  </si>
  <si>
    <t>Recette de Galette de blé noir 1000 trous au levain</t>
  </si>
  <si>
    <t>Cette recette est issue de mon expérimentation personnelle, dans l'idée de retrouver le plaisir des vraies galettes bretonnes au blé noir, mais sans attendre les 12h à 24h nécessaires pour que la pâte lève !</t>
  </si>
  <si>
    <t>Le résultat est bluffant et le goût est bien meilleur que la plupart des galettes que vous pourrez manger en crêperies.</t>
  </si>
  <si>
    <t>Attention il s'agit bien de levain et non pas de levure. On confond les deux mais ce ne sont pas les mêmes ferments qui sont à l'oeuvre et le résultat n'est pas du tout le même !</t>
  </si>
  <si>
    <t>Ingrédients pour Galette de blé noir 1000 trous au levain</t>
  </si>
  <si>
    <t>Vous pouvez lire à propos de cette recette et de son histoire mon article sur le sujet !</t>
  </si>
  <si>
    <t>si vous n'utilisez pas toutes les lignes vous pouvez masquer cette valeur par une couleur de police BLANC</t>
  </si>
  <si>
    <t>Tableau réservé à la saisie</t>
  </si>
  <si>
    <t xml:space="preserve">déshydraté pour pain </t>
  </si>
  <si>
    <t xml:space="preserve"> au blé noir (en magasins bio)</t>
  </si>
  <si>
    <t>sachet</t>
  </si>
  <si>
    <t xml:space="preserve"> farine de blé noir</t>
  </si>
  <si>
    <t xml:space="preserve">sachet de levain de blé noir </t>
  </si>
  <si>
    <t>Pâte à galettes, les trous montrent l’activité de fermentation !</t>
  </si>
  <si>
    <t>Dans un grand saladier mélangez intimement la farine avec le levain et le sel.</t>
  </si>
  <si>
    <t>Ajoutez progressivement de l’eau et battez au fouet jusqu’à ce que la consistance atteigne celle d’une pâte à crêpes.</t>
  </si>
  <si>
    <t>Fouettez bien de façon à aérer la pâte.</t>
  </si>
  <si>
    <t>Couvrez d’un linge propre et laissez reposer au chaud (20° à 30°) pendant 3h environ.</t>
  </si>
  <si>
    <t>Quand la fermentation est bien partie, la pâte doit présenter des bulles, comme dans la photo ci-dessus.</t>
  </si>
  <si>
    <t>Faites chauffer du beurre dans une poêle, et versez une louche de pâte dans la poêle en répartissant bien.</t>
  </si>
  <si>
    <t>Faites cuire un côté, puis retournez et faites cuire  l’autre. A ce stade la galette ne doit pas colorer.</t>
  </si>
  <si>
    <t>Si la pâte est trop épaisse vous aurez des galettes trop épaisses, diluez alors avec un peu d’eau.</t>
  </si>
  <si>
    <t>Rassurez-vous la première est toujours ratée, c’est le temps que la poêle chauffe !</t>
  </si>
  <si>
    <t>galettes de bé noir levées</t>
  </si>
  <si>
    <t>Au moment de manger, refaites chauffer la poêle avec un morceau de beurre, posez une galette, puis la garniture par dessus (oeuf, fromage…)</t>
  </si>
  <si>
    <t>Quand la galette est bien dorée côté poêle, et la garniture cuite, repliez les bords de la galette en carré et servez !</t>
  </si>
  <si>
    <t>Voir aussi :</t>
  </si>
  <si>
    <t>Auteur : Christophe CERTAIN</t>
  </si>
  <si>
    <t>http://www.cuisine-pied-noir.com/recette/galette-de-ble-noir-1000-trous-au-levain/</t>
  </si>
  <si>
    <t xml:space="preserve">Lien internet  </t>
  </si>
  <si>
    <t>les valeurs #DIV/0!  indiquent seulement que les recettes sont "vierges" sur la feuille de saisie à partir de colonne N</t>
  </si>
  <si>
    <t>RECETTE A LA PORTION</t>
  </si>
  <si>
    <t>RECETTE AU POIDS</t>
  </si>
  <si>
    <t>La galette à 1000 trous ! (le retour)</t>
  </si>
  <si>
    <t>12 juin 2015 par Christophe Certain | Catégorie : Actualités |</t>
  </si>
  <si>
    <t xml:space="preserve"> la fameuse spécialité bretonne que tout le monde déguste dans les crêperies avec une bolée de cidre. </t>
  </si>
  <si>
    <t xml:space="preserve"> En effet, la vraie galette de blé noir n’est composée que de farine de blé noir, d’eau et de sel. </t>
  </si>
  <si>
    <t xml:space="preserve">J’avais donc à l’époque supposé qu’il se produisait une fermentation spontanée qui modifiait le goût et les propriétés de la pâte, </t>
  </si>
  <si>
    <t xml:space="preserve"> mais personne ne put me renseigner. Je laissai donc ce problème dans un coin de ma mémoire. </t>
  </si>
  <si>
    <t>C’est plus récemment, en m’intéressant de près à la lacto-fermentation (rien à voir avec le lait !)</t>
  </si>
  <si>
    <t>Tout liquide qui fermente fait des bulles, et on peut le voir aussi bien dans les concombres à l’aneth que dans le cidre, la bière, et… les galettes.</t>
  </si>
  <si>
    <t xml:space="preserve">que j’eus la conviction qu’il s’agissait d’une fermentation. En effet, ce phénomène est visible à l’oeil nu, car il dégage des bulles. </t>
  </si>
  <si>
    <t xml:space="preserve">ces immenses galettes qui n’étaient jamais aussi bonnes qu’avec une saucisse, le vrai hot-dog bas-breton. </t>
  </si>
  <si>
    <t xml:space="preserve"> Ces galettes, outre leur goût délicieux, étaient reconnaissables entre 1000 par les trous dont elles étaient constellées</t>
  </si>
  <si>
    <t xml:space="preserve">Impossible de les confondre avec les galettes frelatées de supermarché, ou les galettes faussaires de crêperies pour touristes. </t>
  </si>
  <si>
    <t xml:space="preserve"> Bref, c’est en me souvenant des trous de la galette bretonne que j’eus l’idée de faire une démonstration à l’envers </t>
  </si>
  <si>
    <t xml:space="preserve"> il y aurait de fortes présomptions pour que ce soit bien lié à ce phénomène.</t>
  </si>
  <si>
    <t xml:space="preserve">J’ajoutai donc du levain déshydraté à base de blé noir (que l’on trouve facilement en boutique bio), et j’en ajoutai un demi-sachet à ma pâte, </t>
  </si>
  <si>
    <t xml:space="preserve">constituée basiquement de farine, d’eau et de sel. Après avoir longuement brassé au fouet pour bien disperser le levain, </t>
  </si>
  <si>
    <t>je laissai le tout à température pendant 3 heures, sous un linge propre. En enlevant le tissu, je vis le saladier ci-dessous, en pleine ébullition !</t>
  </si>
  <si>
    <t>je passai alors à la phase finale en réalisant les galettes : on voit bien les 1000 trous de la galette</t>
  </si>
  <si>
    <t>galettes de blé noir levées</t>
  </si>
  <si>
    <t xml:space="preserve">Ne restait plus alors qu’à goûter, et je retrouvai bien le goût délicieux et inimitable des galettes de mon enfance … CQFD </t>
  </si>
  <si>
    <t xml:space="preserve"> Voici 3 idées  à déguster pour les repas de l’été !</t>
  </si>
  <si>
    <t>rouleau de galette à l’omelette, jambon et salade</t>
  </si>
  <si>
    <t xml:space="preserve">Il y a déjà quelques années, alors que j’écrivais mon livre sur la cuisine bretonne, </t>
  </si>
  <si>
    <t>j’avais contacté Hervé This, le célèbre inventeur de la “cuisine moléculaire” pour avoir ses lumières concernant la galette de blé noir</t>
  </si>
  <si>
    <t xml:space="preserve">Une amie employée dans une crêperie pourtant renommée de Nantes m’avait raconté qu’ils ajoutaient de l’oeuf et du caramel à la pâte </t>
  </si>
  <si>
    <t>pour qu’elle ait plus de tenue et de goût, ce qui leur permettait d’éviter de la faire reposer.</t>
  </si>
  <si>
    <t xml:space="preserve">qui est omniprésente dans la cuisine, et qui intervient aussi bien dans la préparation des anchois que du saucisson sec </t>
  </si>
  <si>
    <t xml:space="preserve">en passant par les cornichons et la choucroute, </t>
  </si>
  <si>
    <t>Je me souviens en effet des excellentes galettes de blé noir de mon enfance, quand j’allais en vacances à Massérac ou à Beslé-sur Vilaine,</t>
  </si>
  <si>
    <t xml:space="preserve">j’étais incapable de prouver que les galettes étaient fermentées, mais si toutefois j’arrivais à reproduire exactement le même résultat graphique </t>
  </si>
  <si>
    <t>et gustatif que ces galettes en ajoutant des ferments,</t>
  </si>
  <si>
    <t>(Les Algériens ont d’ailleurs la “crêpe 1000 trous” ou beghrir, qui est également une galette fermentée, mais réalisée à base de froment.</t>
  </si>
  <si>
    <t xml:space="preserve"> J’en reparlerai un de ces jours.) </t>
  </si>
  <si>
    <t xml:space="preserve">Au final, il apparaît que les galettes qui sont préparées après un temps de repos ont un goût différent de celles qui sont préparées aussitôt  </t>
  </si>
  <si>
    <t xml:space="preserve">(et elles sont bien meilleures) De plus la pâte n’a pas la même consistance. </t>
  </si>
  <si>
    <t>http://www.cuisine-pied-noir.com/recette/frankie-cest-bon-rouleau-de-ble-noir-au-curry-de-legumes/</t>
  </si>
  <si>
    <t>http://www.cuisine-pied-noir.com/recette/recette_rouleau-breton/</t>
  </si>
  <si>
    <t>http://www.cuisine-pied-noir.com/recette/rouleau-de-galette-au-jambon-et-omelette-aux-cives/</t>
  </si>
  <si>
    <t>http://www.cuisine-pied-noir.com/recette/galettes-de-pommes-de-terre-au-sesame/</t>
  </si>
  <si>
    <t>En attendant, pour changer un peu des galettes saucisses, savez-vous que les galettes froides sont aussi très bonnes</t>
  </si>
  <si>
    <t xml:space="preserve"> et qu’on peut s’en servir pour faire des choses très originales ? </t>
  </si>
  <si>
    <t>en attendant peut-être un jour  une confirmation scientifique si quelqu’un s’intéresse à ce phénomène !</t>
  </si>
  <si>
    <t>Pas besoin d’attendre 24h donc que la fermentation spontanée démarre, ma préparation semblait bien avoir reproduit</t>
  </si>
  <si>
    <t>le même résultat, mais en plus rapide !</t>
  </si>
  <si>
    <t>Rien de sorcier donc, mais, détail important, il est indispensable de bien mélanger la pâte et de la laisser reposer</t>
  </si>
  <si>
    <t>au moins une nuit avant de préparer les galettes.</t>
  </si>
  <si>
    <t>Le livre des Crêpes   Catherine Merdy-Goasdué</t>
  </si>
  <si>
    <t>Recette N° 1</t>
  </si>
  <si>
    <t>Auteur  Catherine Merdy-Goasdué</t>
  </si>
  <si>
    <t>Recette N° 2</t>
  </si>
  <si>
    <t>Recette N° 3</t>
  </si>
  <si>
    <t>Recette N° 4</t>
  </si>
  <si>
    <t>Recette N° 5</t>
  </si>
  <si>
    <t>de gros sel</t>
  </si>
  <si>
    <t>poivre</t>
  </si>
  <si>
    <t>miel liquide</t>
  </si>
  <si>
    <t>environ</t>
  </si>
  <si>
    <t>Galettes environ</t>
  </si>
  <si>
    <t>La pâte de blé noir se travaille à la main ou au robot-batteur-mélangeur</t>
  </si>
  <si>
    <t>Si vous la réalisez manuellement, disposez la farine et le gros sel dans la bassine prévue à cet usage.</t>
  </si>
  <si>
    <t xml:space="preserve">A ce moment,tapez la pâte les doigts écartés en mouvements circulaires vers le haut, afin de l'aérer. </t>
  </si>
  <si>
    <t>Vous obtenez alors un pâton lisse et homogène.</t>
  </si>
  <si>
    <t xml:space="preserve">Si elle vous semble trop lourde, vous pouvez rajouter un peu d'eau jusqu'à la limite de l'éclaboussure. </t>
  </si>
  <si>
    <t xml:space="preserve">Plus elle est battue, plus vos galettes sont légères. </t>
  </si>
  <si>
    <t xml:space="preserve">Le point de repère pour le temps de battage est le nombre et la tenue des bulles en surface. </t>
  </si>
  <si>
    <t>La pâte est plus mousseuse, plus souple qu'au départ.</t>
  </si>
  <si>
    <t>A ce stade, la pâte peut être mise au frais recouverte d'un peu d'eau.</t>
  </si>
  <si>
    <t>Elle se conserve ainsi plus longtemps (maximum 24 heures).</t>
  </si>
  <si>
    <t>Si dans votre recette vous avez des oeufs, de la crème ou du miel, additionnez-les ici préalablement mélangés à la fourchette avec un peu de pâte de blé noir.</t>
  </si>
  <si>
    <t>Il vous reste alors à ajouter tout le liquide prévu dans la recette.</t>
  </si>
  <si>
    <t>farine de froment</t>
  </si>
  <si>
    <t>poignée de gros sel</t>
  </si>
  <si>
    <t>pincées</t>
  </si>
  <si>
    <t>farine de blé noir</t>
  </si>
  <si>
    <t>beurre fondu</t>
  </si>
  <si>
    <t>cidre brut</t>
  </si>
  <si>
    <t>7</t>
  </si>
  <si>
    <t>lait</t>
  </si>
  <si>
    <t>crème fraîche</t>
  </si>
  <si>
    <r>
      <t xml:space="preserve">Pétrissez en ajoutant </t>
    </r>
    <r>
      <rPr>
        <b/>
        <i/>
        <sz val="12"/>
        <rFont val="Calibri"/>
        <family val="2"/>
        <scheme val="minor"/>
      </rPr>
      <t>(1 litre d'eau pour 1 kg de farine et 25 cl)</t>
    </r>
    <r>
      <rPr>
        <b/>
        <sz val="14"/>
        <rFont val="Calibri"/>
        <family val="2"/>
        <scheme val="minor"/>
      </rPr>
      <t xml:space="preserve"> pour les proportions ménagères. </t>
    </r>
  </si>
  <si>
    <t>https://www.google.fr/search?q=Catherine+Merdy-Goasdu%C3%A9&amp;client=firefox-b&amp;dcr=0&amp;source=lnms&amp;tbm=vid&amp;sa=X&amp;ved=0ahUKEwj-4pT37fXWAhVFuRoKHTY8AQQQ_AUIDSgE&amp;biw=1032&amp;bih=575</t>
  </si>
  <si>
    <t>du 16-10-2017- Annule et remplace les versions précédentes</t>
  </si>
  <si>
    <t>En pratique le fait de laisser reposer la pâte plusieurs heures (jusqu’à 24 heures) ôtera de l’acidité et en rendra la digestion plus facile. Pour ce qui est visible avant tout : c’est le changement de couleur que subiront vos galettes, elles seront brunes au lieu d’être grises</t>
  </si>
  <si>
    <t>oeuf entier de 50g</t>
  </si>
  <si>
    <t>"poignée"</t>
  </si>
  <si>
    <t>farine fluide</t>
  </si>
  <si>
    <t>œufs de 50g</t>
  </si>
  <si>
    <t>sel fin</t>
  </si>
  <si>
    <t>lait entier</t>
  </si>
  <si>
    <t>sucre poudre</t>
  </si>
  <si>
    <t>crêpes</t>
  </si>
  <si>
    <t>vous pouvez faire</t>
  </si>
  <si>
    <t>Si vous avez une poêle de 26/28 cm de diamètre comptez environ 6 à 7 cl de pâte</t>
  </si>
  <si>
    <t>Crêpes</t>
  </si>
  <si>
    <t>❺ Nb de Crêpes</t>
  </si>
  <si>
    <t>poids d'1 crêpe</t>
  </si>
  <si>
    <t>1 Kg de farine fluide   -     6/8 œufs</t>
  </si>
  <si>
    <t>20g de sel fin    -   1,8 Litre de lait entier</t>
  </si>
  <si>
    <t>50/100g de sucre en poudre    -   50 g de beurre fondu</t>
  </si>
  <si>
    <t>Une belle crêpe doit être fine et ne pas dépasser 3 à 4 millimètres d’épaisseur.</t>
  </si>
  <si>
    <t>Lien internet  Maître-Crêpier Bertrand Denis, fondateur de l'école EMC2 à Rennes</t>
  </si>
  <si>
    <t>N° 2</t>
  </si>
  <si>
    <t>Trucs et astuces pour réussir les crêpes au POIDS</t>
  </si>
  <si>
    <t>Trucs et astuces pour réussir les crêpes à la Portion</t>
  </si>
  <si>
    <t>Lien</t>
  </si>
  <si>
    <t>Voici une liste de liens complémentaires</t>
  </si>
  <si>
    <t>Bonne navigation</t>
  </si>
  <si>
    <t>http://crepier.info/</t>
  </si>
  <si>
    <t>Galette sarrasin d’Olivier Bellin</t>
  </si>
  <si>
    <t>❼ Recette saisissez votre nombre de crêpes à fabriquer</t>
  </si>
  <si>
    <t>❼ Recette saisissez votre poids à fabriquer</t>
  </si>
  <si>
    <t>eau après repos</t>
  </si>
  <si>
    <t>pour obtenir des pâtons "fermes" pour les conserver en rouleaux filmés : mettez moins d'eau pour allonger</t>
  </si>
  <si>
    <t>ce que vous ne mettrez pas pour "allonger" vous l'ajouterez après repos du pâton</t>
  </si>
  <si>
    <t>Poids d'Eau (détrempe)</t>
  </si>
  <si>
    <t>Poids d'eau après repos</t>
  </si>
  <si>
    <t xml:space="preserve">dans cette recette vous devez mettre un total de </t>
  </si>
  <si>
    <t>Après repos vous devrez ajouter</t>
  </si>
  <si>
    <t>saisissez le détail de la recette colonne M</t>
  </si>
  <si>
    <t>Aide à la décision Galettes de sarrazin</t>
  </si>
  <si>
    <t>"liaison" détail de la recette colonne M</t>
  </si>
  <si>
    <t>de liquide</t>
  </si>
  <si>
    <t>Quel poids d'eau et cidre mettez vous pour obtenir un pâton ferme ?</t>
  </si>
  <si>
    <t>Poids d'eau* pour allonger</t>
  </si>
  <si>
    <t>* de liquide eau - lait - cidre - bière etc…</t>
  </si>
  <si>
    <t>* Poids de cidre pour allonger</t>
  </si>
  <si>
    <t>* Poids d'eau pour allonger</t>
  </si>
  <si>
    <t>Quel poids de liquides mettez vous pour obtenir un pâton ferme ?</t>
  </si>
  <si>
    <t>de liquide(s) *</t>
  </si>
  <si>
    <t>* Poids de lait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</si>
</sst>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0&quot; g&quot;"/>
    <numFmt numFmtId="165" formatCode="0.000&quot; Kg&quot;"/>
    <numFmt numFmtId="166" formatCode="0.000"/>
    <numFmt numFmtId="167" formatCode="0.0"/>
    <numFmt numFmtId="168" formatCode="&quot;Poids portion&quot;\ 0.000&quot; Kg&quot;"/>
    <numFmt numFmtId="169" formatCode="0&quot; %&quot;"/>
    <numFmt numFmtId="170" formatCode="0.000&quot;Kg&quot;"/>
    <numFmt numFmtId="171" formatCode="0.00&quot;Kg&quot;"/>
    <numFmt numFmtId="172" formatCode="0.0&quot; g&quot;"/>
    <numFmt numFmtId="173" formatCode="0&quot;%&quot;"/>
    <numFmt numFmtId="174" formatCode="dddd\ dd\ mmmm\ yyyy"/>
    <numFmt numFmtId="175" formatCode="hh&quot;H&quot;:mm&quot; mn&quot;"/>
    <numFmt numFmtId="176" formatCode="0.0&quot;Kg&quot;"/>
    <numFmt numFmtId="177" formatCode="0&quot; Mx&quot;"/>
    <numFmt numFmtId="178" formatCode="0.00&quot; Mx&quot;"/>
    <numFmt numFmtId="179" formatCode="0.000&quot; L&quot;"/>
    <numFmt numFmtId="180" formatCode="#,##0.00\ &quot;€&quot;"/>
    <numFmt numFmtId="181" formatCode="0.0&quot; %&quot;"/>
    <numFmt numFmtId="182" formatCode="0&quot;Kg&quot;"/>
    <numFmt numFmtId="183" formatCode="dddd\ dd\ mmmm\ yyyy\-\ hh:mm"/>
    <numFmt numFmtId="184" formatCode="#,##0.000"/>
  </numFmts>
  <fonts count="34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tint="-0.249977111117893"/>
      <name val="Calibri"/>
      <family val="2"/>
      <scheme val="minor"/>
    </font>
    <font>
      <sz val="10"/>
      <name val="Arial"/>
      <family val="2"/>
    </font>
    <font>
      <b/>
      <sz val="22"/>
      <name val="Arial"/>
      <family val="2"/>
    </font>
    <font>
      <b/>
      <sz val="18"/>
      <color theme="1"/>
      <name val="Calibri"/>
      <family val="2"/>
      <scheme val="minor"/>
    </font>
    <font>
      <sz val="18"/>
      <color theme="1"/>
      <name val="Calibri"/>
      <family val="2"/>
      <scheme val="minor"/>
    </font>
    <font>
      <b/>
      <i/>
      <sz val="16"/>
      <color theme="1"/>
      <name val="Calibri"/>
      <family val="2"/>
      <scheme val="minor"/>
    </font>
    <font>
      <b/>
      <i/>
      <sz val="16"/>
      <color rgb="FF800080"/>
      <name val="Calibri"/>
      <family val="2"/>
      <scheme val="minor"/>
    </font>
    <font>
      <b/>
      <i/>
      <sz val="12"/>
      <color rgb="FF800080"/>
      <name val="Calibri"/>
      <family val="2"/>
      <scheme val="minor"/>
    </font>
    <font>
      <sz val="18"/>
      <color rgb="FFFF0000"/>
      <name val="Calibri"/>
      <family val="2"/>
      <scheme val="minor"/>
    </font>
    <font>
      <b/>
      <sz val="18"/>
      <name val="Calibri"/>
      <family val="2"/>
    </font>
    <font>
      <i/>
      <sz val="18"/>
      <color rgb="FF0070C0"/>
      <name val="Calibri"/>
      <family val="2"/>
      <scheme val="minor"/>
    </font>
    <font>
      <sz val="14"/>
      <color theme="1"/>
      <name val="Calibri"/>
      <family val="2"/>
      <scheme val="minor"/>
    </font>
    <font>
      <b/>
      <sz val="22"/>
      <color theme="1"/>
      <name val="Calibri"/>
      <family val="2"/>
      <scheme val="minor"/>
    </font>
    <font>
      <sz val="10"/>
      <name val="MS Sans Serif"/>
      <family val="2"/>
    </font>
    <font>
      <b/>
      <sz val="10"/>
      <color indexed="9"/>
      <name val="Arial"/>
      <family val="2"/>
    </font>
    <font>
      <sz val="14"/>
      <name val="Arial"/>
      <family val="2"/>
    </font>
    <font>
      <b/>
      <sz val="20"/>
      <name val="Arial"/>
      <family val="2"/>
    </font>
    <font>
      <b/>
      <sz val="14"/>
      <name val="Calibri"/>
      <family val="2"/>
    </font>
    <font>
      <b/>
      <sz val="13"/>
      <color rgb="FFC00000"/>
      <name val="Calibri"/>
      <family val="2"/>
    </font>
    <font>
      <b/>
      <sz val="14"/>
      <color rgb="FFC00000"/>
      <name val="Calibri"/>
      <family val="2"/>
    </font>
    <font>
      <b/>
      <sz val="20"/>
      <color rgb="FFC00000"/>
      <name val="Arial"/>
      <family val="2"/>
    </font>
    <font>
      <b/>
      <sz val="14"/>
      <name val="Calibri"/>
      <family val="2"/>
      <scheme val="minor"/>
    </font>
    <font>
      <b/>
      <sz val="12"/>
      <name val="Calibri"/>
      <family val="2"/>
    </font>
    <font>
      <b/>
      <sz val="11"/>
      <name val="Arial"/>
      <family val="2"/>
    </font>
    <font>
      <b/>
      <sz val="14"/>
      <color indexed="8"/>
      <name val="Calibri"/>
      <family val="2"/>
    </font>
    <font>
      <sz val="14"/>
      <color indexed="8"/>
      <name val="Calibri"/>
      <family val="2"/>
    </font>
    <font>
      <b/>
      <sz val="18"/>
      <color indexed="8"/>
      <name val="Calibri"/>
      <family val="2"/>
      <scheme val="minor"/>
    </font>
    <font>
      <sz val="12"/>
      <color indexed="8"/>
      <name val="Calibri"/>
      <family val="2"/>
    </font>
    <font>
      <b/>
      <sz val="18"/>
      <color rgb="FF0070C0"/>
      <name val="Calibri"/>
      <family val="2"/>
      <scheme val="minor"/>
    </font>
    <font>
      <b/>
      <sz val="14"/>
      <name val="Arial"/>
      <family val="2"/>
    </font>
    <font>
      <b/>
      <sz val="14"/>
      <color theme="1" tint="0.499984740745262"/>
      <name val="Calibri"/>
      <family val="2"/>
      <scheme val="minor"/>
    </font>
    <font>
      <b/>
      <sz val="12"/>
      <color theme="1" tint="0.499984740745262"/>
      <name val="Calibri"/>
      <family val="2"/>
      <scheme val="minor"/>
    </font>
    <font>
      <b/>
      <sz val="12"/>
      <color theme="1" tint="0.499984740745262"/>
      <name val="Calibri"/>
      <family val="2"/>
    </font>
    <font>
      <b/>
      <sz val="14"/>
      <color theme="1"/>
      <name val="Calibri"/>
      <family val="2"/>
      <scheme val="minor"/>
    </font>
    <font>
      <sz val="8"/>
      <name val="Calibri"/>
      <family val="2"/>
    </font>
    <font>
      <sz val="11"/>
      <name val="Calibri"/>
      <family val="2"/>
    </font>
    <font>
      <sz val="11"/>
      <color theme="4"/>
      <name val="Calibri"/>
      <family val="2"/>
      <scheme val="minor"/>
    </font>
    <font>
      <b/>
      <sz val="20"/>
      <color indexed="9"/>
      <name val="Arial"/>
      <family val="2"/>
    </font>
    <font>
      <b/>
      <sz val="12"/>
      <color rgb="FFC00000"/>
      <name val="Arial"/>
      <family val="2"/>
    </font>
    <font>
      <b/>
      <sz val="16"/>
      <name val="Arial"/>
      <family val="2"/>
    </font>
    <font>
      <b/>
      <sz val="16"/>
      <color rgb="FFC00000"/>
      <name val="Arial"/>
      <family val="2"/>
    </font>
    <font>
      <b/>
      <sz val="12"/>
      <color theme="0"/>
      <name val="Calibri"/>
      <family val="2"/>
      <scheme val="minor"/>
    </font>
    <font>
      <b/>
      <sz val="20"/>
      <color theme="0"/>
      <name val="Calibri"/>
      <family val="2"/>
      <scheme val="minor"/>
    </font>
    <font>
      <b/>
      <sz val="11"/>
      <color rgb="FF339966"/>
      <name val="Calibri"/>
      <family val="2"/>
      <scheme val="minor"/>
    </font>
    <font>
      <b/>
      <sz val="10"/>
      <color rgb="FF339966"/>
      <name val="Calibri"/>
      <family val="2"/>
      <scheme val="minor"/>
    </font>
    <font>
      <b/>
      <sz val="11"/>
      <color rgb="FF339966"/>
      <name val="Calibri"/>
      <family val="2"/>
    </font>
    <font>
      <b/>
      <sz val="8"/>
      <name val="Arial"/>
      <family val="2"/>
    </font>
    <font>
      <b/>
      <sz val="11"/>
      <name val="Calibri"/>
      <family val="2"/>
    </font>
    <font>
      <b/>
      <sz val="9"/>
      <name val="Arial"/>
      <family val="2"/>
    </font>
    <font>
      <b/>
      <sz val="11"/>
      <color rgb="FFFF0000"/>
      <name val="Calibri"/>
      <family val="2"/>
    </font>
    <font>
      <b/>
      <sz val="14"/>
      <color rgb="FFFF0000"/>
      <name val="Arial"/>
      <family val="2"/>
    </font>
    <font>
      <b/>
      <sz val="11"/>
      <color theme="0"/>
      <name val="Calibri"/>
      <family val="2"/>
    </font>
    <font>
      <b/>
      <sz val="10"/>
      <color theme="0"/>
      <name val="Calibri"/>
      <family val="2"/>
    </font>
    <font>
      <b/>
      <sz val="12"/>
      <color indexed="57"/>
      <name val="Calibri"/>
      <family val="2"/>
    </font>
    <font>
      <sz val="10"/>
      <color indexed="57"/>
      <name val="Calibri"/>
      <family val="2"/>
    </font>
    <font>
      <sz val="12"/>
      <color indexed="8"/>
      <name val="Arial"/>
      <family val="2"/>
    </font>
    <font>
      <b/>
      <sz val="12"/>
      <color rgb="FF339966"/>
      <name val="Calibri"/>
      <family val="2"/>
    </font>
    <font>
      <b/>
      <sz val="12"/>
      <name val="Arial"/>
      <family val="2"/>
    </font>
    <font>
      <sz val="11"/>
      <color rgb="FF800080"/>
      <name val="Calibri"/>
      <family val="2"/>
    </font>
    <font>
      <b/>
      <sz val="9"/>
      <color indexed="36"/>
      <name val="Calibri"/>
      <family val="2"/>
    </font>
    <font>
      <b/>
      <sz val="9"/>
      <color indexed="9"/>
      <name val="Calibri"/>
      <family val="2"/>
      <scheme val="minor"/>
    </font>
    <font>
      <b/>
      <sz val="12"/>
      <color theme="5"/>
      <name val="Calibri"/>
      <family val="2"/>
    </font>
    <font>
      <b/>
      <sz val="12"/>
      <color indexed="60"/>
      <name val="Calibri"/>
      <family val="2"/>
    </font>
    <font>
      <b/>
      <sz val="12"/>
      <color theme="9" tint="-0.249977111117893"/>
      <name val="Calibri"/>
      <family val="2"/>
    </font>
    <font>
      <b/>
      <sz val="12"/>
      <color rgb="FFFF6600"/>
      <name val="Calibri"/>
      <family val="2"/>
    </font>
    <font>
      <b/>
      <sz val="12"/>
      <color rgb="FFFF0000"/>
      <name val="Calibri"/>
      <family val="2"/>
    </font>
    <font>
      <b/>
      <sz val="11"/>
      <color rgb="FF800080"/>
      <name val="Calibri"/>
      <family val="2"/>
    </font>
    <font>
      <b/>
      <sz val="12"/>
      <color rgb="FFC00000"/>
      <name val="Calibri"/>
      <family val="2"/>
    </font>
    <font>
      <b/>
      <sz val="12"/>
      <color theme="8" tint="-0.249977111117893"/>
      <name val="Calibri"/>
      <family val="2"/>
      <scheme val="minor"/>
    </font>
    <font>
      <b/>
      <sz val="12"/>
      <name val="Calibri"/>
      <family val="2"/>
      <scheme val="minor"/>
    </font>
    <font>
      <b/>
      <sz val="11"/>
      <color indexed="8"/>
      <name val="Calibri"/>
      <family val="2"/>
    </font>
    <font>
      <i/>
      <sz val="11"/>
      <name val="Calibri"/>
      <family val="2"/>
    </font>
    <font>
      <b/>
      <sz val="11"/>
      <color rgb="FF0070C0"/>
      <name val="Calibri"/>
      <family val="2"/>
      <scheme val="minor"/>
    </font>
    <font>
      <b/>
      <sz val="12"/>
      <color rgb="FF9966FF"/>
      <name val="Calibri"/>
      <family val="2"/>
    </font>
    <font>
      <b/>
      <sz val="14"/>
      <color rgb="FF800080"/>
      <name val="Calibri"/>
      <family val="2"/>
    </font>
    <font>
      <b/>
      <sz val="20"/>
      <color rgb="FF800080"/>
      <name val="Arial"/>
      <family val="2"/>
    </font>
    <font>
      <b/>
      <sz val="12"/>
      <color rgb="FFFF0000"/>
      <name val="Calibri"/>
      <family val="2"/>
      <scheme val="minor"/>
    </font>
    <font>
      <b/>
      <sz val="12"/>
      <color rgb="FF0070C0"/>
      <name val="Calibri"/>
      <family val="2"/>
      <scheme val="minor"/>
    </font>
    <font>
      <b/>
      <sz val="12"/>
      <color theme="1"/>
      <name val="Calibri"/>
      <family val="2"/>
      <scheme val="minor"/>
    </font>
    <font>
      <b/>
      <sz val="12"/>
      <color theme="0"/>
      <name val="Calibri"/>
      <family val="2"/>
    </font>
    <font>
      <b/>
      <sz val="12"/>
      <color indexed="8"/>
      <name val="Calibri"/>
      <family val="2"/>
    </font>
    <font>
      <b/>
      <sz val="16"/>
      <name val="Calibri"/>
      <family val="2"/>
    </font>
    <font>
      <b/>
      <sz val="16"/>
      <color indexed="8"/>
      <name val="Calibri"/>
      <family val="2"/>
      <scheme val="minor"/>
    </font>
    <font>
      <b/>
      <sz val="20"/>
      <color theme="0"/>
      <name val="Arial"/>
      <family val="2"/>
    </font>
    <font>
      <b/>
      <sz val="18"/>
      <name val="Arial"/>
      <family val="2"/>
    </font>
    <font>
      <b/>
      <sz val="13"/>
      <color rgb="FF0070C0"/>
      <name val="Calibri"/>
      <family val="2"/>
    </font>
    <font>
      <b/>
      <sz val="14"/>
      <color rgb="FF0070C0"/>
      <name val="Calibri"/>
      <family val="2"/>
    </font>
    <font>
      <b/>
      <sz val="20"/>
      <color rgb="FF0070C0"/>
      <name val="Arial"/>
      <family val="2"/>
    </font>
    <font>
      <b/>
      <sz val="10"/>
      <name val="Calibri"/>
      <family val="2"/>
      <scheme val="minor"/>
    </font>
    <font>
      <b/>
      <sz val="12"/>
      <color rgb="FF0070C0"/>
      <name val="Calibri"/>
      <family val="2"/>
    </font>
    <font>
      <b/>
      <sz val="16"/>
      <color rgb="FFFF0000"/>
      <name val="Calibri"/>
      <family val="2"/>
      <scheme val="minor"/>
    </font>
    <font>
      <b/>
      <sz val="12"/>
      <color indexed="8"/>
      <name val="Calibri"/>
      <family val="2"/>
      <scheme val="minor"/>
    </font>
    <font>
      <b/>
      <sz val="13"/>
      <color rgb="FF800080"/>
      <name val="Calibri"/>
      <family val="2"/>
    </font>
    <font>
      <b/>
      <sz val="11"/>
      <color theme="0" tint="-0.249977111117893"/>
      <name val="Calibri"/>
      <family val="2"/>
    </font>
    <font>
      <sz val="10"/>
      <name val="Calibri"/>
      <family val="2"/>
    </font>
    <font>
      <sz val="12"/>
      <name val="Arial"/>
      <family val="2"/>
    </font>
    <font>
      <b/>
      <sz val="10"/>
      <name val="Calibri"/>
      <family val="2"/>
    </font>
    <font>
      <sz val="12"/>
      <name val="Calibri"/>
      <family val="2"/>
    </font>
    <font>
      <b/>
      <sz val="10"/>
      <color theme="0" tint="-0.14999847407452621"/>
      <name val="Calibri"/>
      <family val="2"/>
      <scheme val="minor"/>
    </font>
    <font>
      <b/>
      <sz val="16"/>
      <color theme="1"/>
      <name val="Calibri"/>
      <family val="2"/>
      <scheme val="minor"/>
    </font>
    <font>
      <u/>
      <sz val="11"/>
      <color theme="10"/>
      <name val="Calibri"/>
      <family val="2"/>
      <scheme val="minor"/>
    </font>
    <font>
      <b/>
      <u/>
      <sz val="16"/>
      <color theme="10"/>
      <name val="Calibri"/>
      <family val="2"/>
      <scheme val="minor"/>
    </font>
    <font>
      <b/>
      <sz val="11"/>
      <name val="Calibri"/>
      <family val="2"/>
      <scheme val="minor"/>
    </font>
    <font>
      <b/>
      <sz val="18"/>
      <color theme="0"/>
      <name val="Calibri"/>
      <family val="2"/>
      <scheme val="minor"/>
    </font>
    <font>
      <b/>
      <sz val="16"/>
      <color theme="0"/>
      <name val="Calibri"/>
      <family val="2"/>
      <scheme val="minor"/>
    </font>
    <font>
      <b/>
      <sz val="11"/>
      <color indexed="9"/>
      <name val="Arial"/>
      <family val="2"/>
    </font>
    <font>
      <b/>
      <sz val="12"/>
      <color indexed="30"/>
      <name val="Calibri"/>
      <family val="2"/>
    </font>
    <font>
      <b/>
      <sz val="11"/>
      <color indexed="30"/>
      <name val="Calibri"/>
      <family val="2"/>
    </font>
    <font>
      <u/>
      <sz val="10"/>
      <color indexed="12"/>
      <name val="Arial"/>
      <family val="2"/>
    </font>
    <font>
      <b/>
      <sz val="14"/>
      <color theme="0"/>
      <name val="Calibri"/>
      <family val="2"/>
      <scheme val="minor"/>
    </font>
    <font>
      <sz val="10"/>
      <color indexed="8"/>
      <name val="Arial"/>
      <family val="2"/>
    </font>
    <font>
      <b/>
      <sz val="12"/>
      <color rgb="FF339966"/>
      <name val="Calibri"/>
      <family val="2"/>
      <scheme val="minor"/>
    </font>
    <font>
      <b/>
      <sz val="14"/>
      <color theme="0"/>
      <name val="Arial"/>
      <family val="2"/>
    </font>
    <font>
      <b/>
      <sz val="12"/>
      <name val="Comic Sans MS"/>
      <family val="4"/>
    </font>
    <font>
      <b/>
      <sz val="8"/>
      <name val="Comic Sans MS"/>
      <family val="4"/>
    </font>
    <font>
      <sz val="8"/>
      <name val="Comic Sans MS"/>
      <family val="4"/>
    </font>
    <font>
      <b/>
      <sz val="10"/>
      <name val="Arial"/>
      <family val="2"/>
    </font>
    <font>
      <b/>
      <sz val="9"/>
      <color indexed="81"/>
      <name val="Tahoma"/>
      <family val="2"/>
    </font>
    <font>
      <sz val="9"/>
      <color indexed="81"/>
      <name val="Tahoma"/>
      <family val="2"/>
    </font>
    <font>
      <b/>
      <sz val="11"/>
      <color theme="0" tint="-0.34998626667073579"/>
      <name val="Calibri"/>
      <family val="2"/>
    </font>
    <font>
      <b/>
      <sz val="16"/>
      <name val="Calibri"/>
      <family val="2"/>
      <scheme val="minor"/>
    </font>
    <font>
      <b/>
      <u/>
      <sz val="20"/>
      <color theme="10"/>
      <name val="Calibri"/>
      <family val="2"/>
      <scheme val="minor"/>
    </font>
    <font>
      <b/>
      <sz val="12"/>
      <color rgb="FFFF0000"/>
      <name val="Arial"/>
      <family val="2"/>
    </font>
    <font>
      <sz val="10"/>
      <color rgb="FFFF0000"/>
      <name val="Arial"/>
      <family val="2"/>
    </font>
    <font>
      <b/>
      <sz val="11"/>
      <color rgb="FF339966"/>
      <name val="Arial"/>
      <family val="2"/>
    </font>
    <font>
      <sz val="11"/>
      <name val="Arial"/>
      <family val="2"/>
    </font>
    <font>
      <sz val="12"/>
      <color indexed="50"/>
      <name val="Calibri"/>
      <family val="2"/>
    </font>
    <font>
      <sz val="12"/>
      <name val="Calibri"/>
      <family val="2"/>
      <scheme val="minor"/>
    </font>
    <font>
      <b/>
      <sz val="16"/>
      <color rgb="FF339966"/>
      <name val="Arial"/>
      <family val="2"/>
    </font>
    <font>
      <b/>
      <u/>
      <sz val="12"/>
      <color theme="10"/>
      <name val="Calibri"/>
      <family val="2"/>
      <scheme val="minor"/>
    </font>
    <font>
      <u/>
      <sz val="11"/>
      <color theme="10"/>
      <name val="Calibri"/>
      <family val="2"/>
    </font>
    <font>
      <b/>
      <u/>
      <sz val="11"/>
      <color theme="10"/>
      <name val="Calibri"/>
      <family val="2"/>
      <scheme val="minor"/>
    </font>
    <font>
      <sz val="16"/>
      <name val="Arial"/>
      <family val="2"/>
    </font>
    <font>
      <b/>
      <u/>
      <sz val="12"/>
      <color indexed="12"/>
      <name val="Calibri"/>
      <family val="2"/>
      <scheme val="minor"/>
    </font>
    <font>
      <b/>
      <sz val="11"/>
      <color theme="0"/>
      <name val="Arial"/>
      <family val="2"/>
    </font>
    <font>
      <b/>
      <sz val="12"/>
      <color rgb="FFC00000"/>
      <name val="Calibri"/>
      <family val="2"/>
      <scheme val="minor"/>
    </font>
    <font>
      <b/>
      <sz val="28"/>
      <color rgb="FF0070C0"/>
      <name val="Calibri"/>
      <family val="2"/>
      <scheme val="minor"/>
    </font>
    <font>
      <sz val="12"/>
      <color theme="1"/>
      <name val="Calibri"/>
      <family val="2"/>
      <scheme val="minor"/>
    </font>
    <font>
      <sz val="8"/>
      <name val="Arial"/>
      <family val="2"/>
    </font>
    <font>
      <b/>
      <u/>
      <sz val="12"/>
      <name val="Arial"/>
      <family val="2"/>
    </font>
    <font>
      <i/>
      <sz val="12"/>
      <color indexed="12"/>
      <name val="Arial"/>
      <family val="2"/>
    </font>
    <font>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i/>
      <sz val="11"/>
      <color indexed="9"/>
      <name val="Arial"/>
      <family val="2"/>
    </font>
    <font>
      <sz val="11"/>
      <color indexed="9"/>
      <name val="Arial"/>
      <family val="2"/>
    </font>
    <font>
      <b/>
      <sz val="10"/>
      <color theme="0"/>
      <name val="Arial"/>
      <family val="2"/>
    </font>
    <font>
      <sz val="16"/>
      <color theme="0"/>
      <name val="Arial"/>
      <family val="2"/>
    </font>
    <font>
      <sz val="11"/>
      <color rgb="FF303030"/>
      <name val="Calibri"/>
      <family val="2"/>
      <scheme val="minor"/>
    </font>
    <font>
      <b/>
      <sz val="12"/>
      <color indexed="10"/>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b/>
      <sz val="12"/>
      <color indexed="9"/>
      <name val="Arial"/>
      <family val="2"/>
    </font>
    <font>
      <sz val="8"/>
      <color indexed="22"/>
      <name val="Arial"/>
      <family val="2"/>
    </font>
    <font>
      <b/>
      <sz val="10"/>
      <color indexed="17"/>
      <name val="Arial"/>
      <family val="2"/>
    </font>
    <font>
      <sz val="10"/>
      <color indexed="22"/>
      <name val="Arial"/>
      <family val="2"/>
    </font>
    <font>
      <b/>
      <sz val="11"/>
      <color rgb="FFFF0000"/>
      <name val="Calibri"/>
      <family val="2"/>
      <scheme val="minor"/>
    </font>
    <font>
      <sz val="8"/>
      <name val="MS Sans Serif"/>
      <family val="2"/>
    </font>
    <font>
      <b/>
      <sz val="20"/>
      <color indexed="12"/>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color indexed="49"/>
      <name val="Arial"/>
      <family val="2"/>
    </font>
    <font>
      <sz val="14"/>
      <name val="Rockwell"/>
      <family val="1"/>
    </font>
    <font>
      <sz val="11"/>
      <color indexed="10"/>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1"/>
      <color theme="9"/>
      <name val="Calibri"/>
      <family val="2"/>
      <scheme val="minor"/>
    </font>
    <font>
      <b/>
      <sz val="11"/>
      <color theme="8"/>
      <name val="Calibri"/>
      <family val="2"/>
      <scheme val="minor"/>
    </font>
    <font>
      <b/>
      <sz val="16"/>
      <color indexed="8"/>
      <name val="Calibri"/>
      <family val="2"/>
    </font>
    <font>
      <sz val="8"/>
      <color indexed="53"/>
      <name val="Arial"/>
      <family val="2"/>
    </font>
    <font>
      <b/>
      <sz val="14"/>
      <color indexed="9"/>
      <name val="Arial"/>
      <family val="2"/>
    </font>
    <font>
      <sz val="12"/>
      <color indexed="9"/>
      <name val="Arial"/>
      <family val="2"/>
    </font>
    <font>
      <sz val="12"/>
      <name val="Times New Roman"/>
      <family val="1"/>
    </font>
    <font>
      <b/>
      <u/>
      <sz val="14"/>
      <color indexed="30"/>
      <name val="Calibri"/>
      <family val="2"/>
    </font>
    <font>
      <b/>
      <u/>
      <sz val="14"/>
      <name val="Arial"/>
      <family val="2"/>
    </font>
    <font>
      <b/>
      <u/>
      <sz val="10"/>
      <name val="Arial"/>
      <family val="2"/>
    </font>
    <font>
      <sz val="10"/>
      <color indexed="81"/>
      <name val="Arial"/>
      <family val="2"/>
    </font>
    <font>
      <b/>
      <sz val="8"/>
      <color indexed="81"/>
      <name val="Tahoma"/>
      <family val="2"/>
    </font>
    <font>
      <sz val="8"/>
      <color indexed="81"/>
      <name val="Tahoma"/>
      <family val="2"/>
    </font>
    <font>
      <sz val="10"/>
      <name val="Calibri"/>
      <family val="2"/>
      <scheme val="minor"/>
    </font>
    <font>
      <b/>
      <sz val="18"/>
      <name val="Calibri"/>
      <family val="2"/>
      <scheme val="minor"/>
    </font>
    <font>
      <sz val="22"/>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sz val="18"/>
      <name val="Calibri"/>
      <family val="2"/>
      <scheme val="minor"/>
    </font>
    <font>
      <sz val="14"/>
      <name val="Calibri"/>
      <family val="2"/>
      <scheme val="minor"/>
    </font>
    <font>
      <sz val="18"/>
      <color theme="8" tint="-0.249977111117893"/>
      <name val="Calibri"/>
      <family val="2"/>
      <scheme val="minor"/>
    </font>
    <font>
      <b/>
      <sz val="18"/>
      <color theme="4" tint="-0.249977111117893"/>
      <name val="Calibri"/>
      <family val="2"/>
      <scheme val="minor"/>
    </font>
    <font>
      <sz val="18"/>
      <color rgb="FF7030A0"/>
      <name val="Calibri"/>
      <family val="2"/>
      <scheme val="minor"/>
    </font>
    <font>
      <b/>
      <sz val="18"/>
      <color rgb="FF7030A0"/>
      <name val="Calibri"/>
      <family val="2"/>
      <scheme val="minor"/>
    </font>
    <font>
      <sz val="18"/>
      <color theme="9" tint="-0.249977111117893"/>
      <name val="Calibri"/>
      <family val="2"/>
      <scheme val="minor"/>
    </font>
    <font>
      <b/>
      <sz val="18"/>
      <color theme="9" tint="-0.249977111117893"/>
      <name val="Calibri"/>
      <family val="2"/>
      <scheme val="minor"/>
    </font>
    <font>
      <sz val="22"/>
      <color theme="9" tint="-0.249977111117893"/>
      <name val="Calibri"/>
      <family val="2"/>
      <scheme val="minor"/>
    </font>
    <font>
      <sz val="22"/>
      <color theme="4" tint="-0.249977111117893"/>
      <name val="Calibri"/>
      <family val="2"/>
      <scheme val="minor"/>
    </font>
    <font>
      <sz val="22"/>
      <color rgb="FF7030A0"/>
      <name val="Calibri"/>
      <family val="2"/>
      <scheme val="minor"/>
    </font>
    <font>
      <sz val="22"/>
      <color theme="8" tint="-0.249977111117893"/>
      <name val="Calibri"/>
      <family val="2"/>
      <scheme val="minor"/>
    </font>
    <font>
      <sz val="10"/>
      <color rgb="FF00B050"/>
      <name val="Calibri"/>
      <family val="2"/>
      <scheme val="minor"/>
    </font>
    <font>
      <sz val="10"/>
      <color theme="9" tint="-0.249977111117893"/>
      <name val="Calibri"/>
      <family val="2"/>
      <scheme val="minor"/>
    </font>
    <font>
      <b/>
      <sz val="10"/>
      <color theme="9" tint="-0.249977111117893"/>
      <name val="Calibri"/>
      <family val="2"/>
      <scheme val="minor"/>
    </font>
    <font>
      <b/>
      <sz val="22"/>
      <color rgb="FF92D050"/>
      <name val="Verdana"/>
      <family val="2"/>
    </font>
    <font>
      <sz val="22"/>
      <color theme="0"/>
      <name val="Verdana"/>
      <family val="2"/>
    </font>
    <font>
      <sz val="18"/>
      <color rgb="FF7030A0"/>
      <name val="Arial"/>
      <family val="2"/>
    </font>
    <font>
      <u/>
      <sz val="24"/>
      <color indexed="12"/>
      <name val="Arial"/>
      <family val="2"/>
    </font>
    <font>
      <sz val="22"/>
      <color theme="1"/>
      <name val="Verdana"/>
      <family val="2"/>
    </font>
    <font>
      <b/>
      <sz val="22"/>
      <color rgb="FF92D050"/>
      <name val="Arial"/>
      <family val="2"/>
    </font>
    <font>
      <b/>
      <sz val="22"/>
      <color theme="9"/>
      <name val="Arial"/>
      <family val="2"/>
    </font>
    <font>
      <b/>
      <sz val="22"/>
      <color theme="0"/>
      <name val="Arial"/>
      <family val="2"/>
    </font>
    <font>
      <sz val="22"/>
      <color indexed="9"/>
      <name val="Arial"/>
      <family val="2"/>
    </font>
    <font>
      <sz val="22"/>
      <color theme="0"/>
      <name val="Arial"/>
      <family val="2"/>
    </font>
    <font>
      <b/>
      <sz val="18"/>
      <color theme="0"/>
      <name val="Arial"/>
      <family val="2"/>
    </font>
    <font>
      <i/>
      <sz val="12"/>
      <name val="Arial"/>
      <family val="2"/>
    </font>
    <font>
      <b/>
      <sz val="14"/>
      <color rgb="FF7030A0"/>
      <name val="Arial"/>
      <family val="2"/>
    </font>
    <font>
      <sz val="12"/>
      <color rgb="FF0070C0"/>
      <name val="Calibri"/>
      <family val="2"/>
      <scheme val="minor"/>
    </font>
    <font>
      <sz val="12"/>
      <color rgb="FFFF0000"/>
      <name val="Calibri"/>
      <family val="2"/>
      <scheme val="minor"/>
    </font>
    <font>
      <b/>
      <sz val="14"/>
      <color rgb="FF0070C0"/>
      <name val="Arial"/>
      <family val="2"/>
    </font>
    <font>
      <b/>
      <sz val="14"/>
      <color theme="5" tint="-0.249977111117893"/>
      <name val="Arial"/>
      <family val="2"/>
    </font>
    <font>
      <b/>
      <sz val="16"/>
      <color rgb="FFFF0000"/>
      <name val="Arial"/>
      <family val="2"/>
    </font>
    <font>
      <b/>
      <sz val="12"/>
      <color theme="1"/>
      <name val="Arial"/>
      <family val="2"/>
    </font>
    <font>
      <b/>
      <i/>
      <sz val="14"/>
      <name val="Arial"/>
      <family val="2"/>
    </font>
    <font>
      <b/>
      <i/>
      <sz val="10"/>
      <name val="Arial"/>
      <family val="2"/>
    </font>
    <font>
      <i/>
      <sz val="14"/>
      <name val="Arial"/>
      <family val="2"/>
    </font>
    <font>
      <sz val="11"/>
      <name val="Calibri"/>
      <family val="2"/>
      <scheme val="minor"/>
    </font>
    <font>
      <b/>
      <sz val="14"/>
      <color theme="1"/>
      <name val="Arial"/>
      <family val="2"/>
    </font>
    <font>
      <b/>
      <i/>
      <sz val="12"/>
      <color rgb="FFC00000"/>
      <name val="Calibri"/>
      <family val="2"/>
      <scheme val="minor"/>
    </font>
    <font>
      <i/>
      <sz val="12"/>
      <name val="Calibri"/>
      <family val="2"/>
      <scheme val="minor"/>
    </font>
    <font>
      <sz val="12"/>
      <color theme="8" tint="-0.499984740745262"/>
      <name val="Calibri"/>
      <family val="2"/>
      <scheme val="minor"/>
    </font>
    <font>
      <sz val="12"/>
      <color theme="0"/>
      <name val="Calibri"/>
      <family val="2"/>
      <scheme val="minor"/>
    </font>
    <font>
      <sz val="14"/>
      <color theme="0"/>
      <name val="Arial"/>
      <family val="2"/>
    </font>
    <font>
      <i/>
      <sz val="11"/>
      <name val="Calibri"/>
      <family val="2"/>
      <scheme val="minor"/>
    </font>
    <font>
      <b/>
      <i/>
      <sz val="12"/>
      <name val="Calibri"/>
      <family val="2"/>
      <scheme val="minor"/>
    </font>
    <font>
      <b/>
      <sz val="10"/>
      <color theme="0"/>
      <name val="Calibri"/>
      <family val="2"/>
      <scheme val="minor"/>
    </font>
    <font>
      <i/>
      <sz val="10"/>
      <name val="Calibri"/>
      <family val="2"/>
      <scheme val="minor"/>
    </font>
    <font>
      <b/>
      <sz val="10"/>
      <color theme="5" tint="-0.249977111117893"/>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b/>
      <sz val="10"/>
      <color rgb="FF0070C0"/>
      <name val="Calibri"/>
      <family val="2"/>
      <scheme val="minor"/>
    </font>
    <font>
      <b/>
      <i/>
      <sz val="10"/>
      <name val="Calibri"/>
      <family val="2"/>
      <scheme val="minor"/>
    </font>
    <font>
      <b/>
      <sz val="10"/>
      <color theme="7" tint="-0.249977111117893"/>
      <name val="Calibri"/>
      <family val="2"/>
      <scheme val="minor"/>
    </font>
    <font>
      <sz val="10"/>
      <color theme="7" tint="-0.249977111117893"/>
      <name val="Calibri"/>
      <family val="2"/>
      <scheme val="minor"/>
    </font>
    <font>
      <sz val="12"/>
      <color theme="7" tint="-0.249977111117893"/>
      <name val="Calibri"/>
      <family val="2"/>
      <scheme val="minor"/>
    </font>
    <font>
      <b/>
      <sz val="20"/>
      <color theme="8" tint="-0.249977111117893"/>
      <name val="Calibri"/>
      <family val="2"/>
      <scheme val="minor"/>
    </font>
    <font>
      <b/>
      <sz val="16"/>
      <color theme="8" tint="-0.249977111117893"/>
      <name val="Wingdings 3"/>
      <family val="1"/>
      <charset val="2"/>
    </font>
    <font>
      <b/>
      <sz val="20"/>
      <color theme="8" tint="-0.249977111117893"/>
      <name val="Arial"/>
      <family val="2"/>
    </font>
    <font>
      <b/>
      <sz val="26"/>
      <color theme="1"/>
      <name val="Calibri"/>
      <family val="2"/>
      <scheme val="minor"/>
    </font>
    <font>
      <b/>
      <sz val="20"/>
      <color rgb="FFFF0000"/>
      <name val="Calibri"/>
      <family val="2"/>
      <scheme val="minor"/>
    </font>
    <font>
      <b/>
      <sz val="16"/>
      <color rgb="FFFF0000"/>
      <name val="Wingdings 3"/>
      <family val="1"/>
      <charset val="2"/>
    </font>
    <font>
      <b/>
      <sz val="20"/>
      <color rgb="FFFF0000"/>
      <name val="Arial"/>
      <family val="2"/>
    </font>
    <font>
      <sz val="14"/>
      <color indexed="12"/>
      <name val="Arial"/>
      <family val="2"/>
    </font>
    <font>
      <b/>
      <sz val="20"/>
      <color theme="9" tint="-0.499984740745262"/>
      <name val="Calibri"/>
      <family val="2"/>
      <scheme val="minor"/>
    </font>
    <font>
      <b/>
      <sz val="16"/>
      <color theme="9" tint="-0.499984740745262"/>
      <name val="Wingdings 3"/>
      <family val="1"/>
      <charset val="2"/>
    </font>
    <font>
      <b/>
      <sz val="16"/>
      <color theme="9" tint="-0.499984740745262"/>
      <name val="Arial"/>
      <family val="2"/>
    </font>
    <font>
      <b/>
      <sz val="10"/>
      <color theme="3"/>
      <name val="Arial"/>
      <family val="2"/>
    </font>
    <font>
      <sz val="12"/>
      <color theme="4"/>
      <name val="Calibri"/>
      <family val="2"/>
      <scheme val="minor"/>
    </font>
    <font>
      <b/>
      <sz val="20"/>
      <color theme="1"/>
      <name val="Calibri"/>
      <family val="2"/>
      <scheme val="minor"/>
    </font>
    <font>
      <b/>
      <sz val="12"/>
      <color theme="8" tint="-0.499984740745262"/>
      <name val="Calibri"/>
      <family val="2"/>
      <scheme val="minor"/>
    </font>
    <font>
      <sz val="11"/>
      <color theme="8" tint="-0.499984740745262"/>
      <name val="Calibri"/>
      <family val="2"/>
      <scheme val="minor"/>
    </font>
    <font>
      <b/>
      <sz val="12"/>
      <color indexed="12"/>
      <name val="Tahoma"/>
      <family val="2"/>
    </font>
    <font>
      <b/>
      <sz val="12"/>
      <color indexed="10"/>
      <name val="Tahoma"/>
      <family val="2"/>
    </font>
    <font>
      <b/>
      <sz val="14"/>
      <color rgb="FFC00000"/>
      <name val="Arial"/>
      <family val="2"/>
    </font>
    <font>
      <u/>
      <sz val="12"/>
      <color indexed="12"/>
      <name val="Arial"/>
      <family val="2"/>
    </font>
    <font>
      <u/>
      <sz val="14"/>
      <color indexed="12"/>
      <name val="Arial"/>
      <family val="2"/>
    </font>
    <font>
      <b/>
      <u/>
      <sz val="10"/>
      <color rgb="FF800000"/>
      <name val="Calibri"/>
      <family val="2"/>
    </font>
    <font>
      <u/>
      <sz val="16"/>
      <color indexed="12"/>
      <name val="Arial"/>
      <family val="2"/>
    </font>
    <font>
      <i/>
      <sz val="10"/>
      <name val="Arial"/>
      <family val="2"/>
    </font>
    <font>
      <vertAlign val="superscript"/>
      <sz val="10"/>
      <name val="Arial"/>
      <family val="2"/>
    </font>
    <font>
      <i/>
      <sz val="7.5"/>
      <name val="Arial"/>
      <family val="2"/>
    </font>
    <font>
      <b/>
      <vertAlign val="superscript"/>
      <sz val="10"/>
      <name val="Arial"/>
      <family val="2"/>
    </font>
    <font>
      <b/>
      <sz val="22"/>
      <color rgb="FF20759D"/>
      <name val="Arial"/>
      <family val="2"/>
    </font>
    <font>
      <b/>
      <sz val="14"/>
      <color theme="7" tint="-0.249977111117893"/>
      <name val="Arial"/>
      <family val="2"/>
    </font>
    <font>
      <sz val="9"/>
      <color theme="0"/>
      <name val="Calibri"/>
      <family val="2"/>
      <scheme val="minor"/>
    </font>
    <font>
      <sz val="9"/>
      <name val="Calibri"/>
      <family val="2"/>
      <scheme val="minor"/>
    </font>
    <font>
      <sz val="10"/>
      <color theme="1"/>
      <name val="Calibri"/>
      <family val="2"/>
      <scheme val="minor"/>
    </font>
    <font>
      <b/>
      <sz val="12"/>
      <color theme="7" tint="-0.249977111117893"/>
      <name val="Calibri"/>
      <family val="2"/>
      <scheme val="minor"/>
    </font>
    <font>
      <b/>
      <i/>
      <sz val="11"/>
      <color rgb="FF0070C0"/>
      <name val="Calibri"/>
      <family val="2"/>
      <scheme val="minor"/>
    </font>
    <font>
      <b/>
      <sz val="14"/>
      <color rgb="FFC00000"/>
      <name val="Calibri"/>
      <family val="2"/>
      <scheme val="minor"/>
    </font>
    <font>
      <sz val="12"/>
      <color rgb="FFB1A0C7"/>
      <name val="Calibri"/>
      <family val="2"/>
      <scheme val="minor"/>
    </font>
    <font>
      <b/>
      <sz val="14"/>
      <color rgb="FF00B0F0"/>
      <name val="Arial"/>
      <family val="2"/>
    </font>
    <font>
      <b/>
      <sz val="10"/>
      <color rgb="FFC00000"/>
      <name val="Calibri"/>
      <family val="2"/>
      <scheme val="minor"/>
    </font>
    <font>
      <b/>
      <sz val="10"/>
      <color theme="4" tint="-0.249977111117893"/>
      <name val="Calibri"/>
      <family val="2"/>
      <scheme val="minor"/>
    </font>
    <font>
      <b/>
      <sz val="16"/>
      <color theme="9" tint="-0.249977111117893"/>
      <name val="Arial"/>
      <family val="2"/>
    </font>
    <font>
      <b/>
      <sz val="11"/>
      <color rgb="FFC00000"/>
      <name val="Calibri"/>
      <family val="2"/>
      <scheme val="minor"/>
    </font>
    <font>
      <b/>
      <sz val="11"/>
      <color theme="4" tint="-0.249977111117893"/>
      <name val="Calibri"/>
      <family val="2"/>
      <scheme val="minor"/>
    </font>
    <font>
      <b/>
      <sz val="9"/>
      <color theme="9" tint="-0.249977111117893"/>
      <name val="Arial"/>
      <family val="2"/>
    </font>
    <font>
      <b/>
      <sz val="16"/>
      <color theme="6" tint="-0.249977111117893"/>
      <name val="Arial"/>
      <family val="2"/>
    </font>
    <font>
      <b/>
      <sz val="9"/>
      <color theme="6" tint="-0.249977111117893"/>
      <name val="Arial"/>
      <family val="2"/>
    </font>
    <font>
      <sz val="14"/>
      <name val="Calibri"/>
      <family val="2"/>
    </font>
    <font>
      <sz val="8"/>
      <color theme="1" tint="0.499984740745262"/>
      <name val="Calibri"/>
      <family val="2"/>
      <scheme val="minor"/>
    </font>
    <font>
      <sz val="11"/>
      <color theme="1" tint="0.499984740745262"/>
      <name val="Calibri"/>
      <family val="2"/>
      <scheme val="minor"/>
    </font>
    <font>
      <b/>
      <sz val="12"/>
      <color theme="8"/>
      <name val="Calibri"/>
      <family val="2"/>
    </font>
    <font>
      <sz val="12"/>
      <color indexed="8"/>
      <name val="Calibri"/>
      <family val="2"/>
      <scheme val="minor"/>
    </font>
    <font>
      <b/>
      <u/>
      <sz val="14"/>
      <color theme="10"/>
      <name val="Calibri"/>
      <family val="2"/>
      <scheme val="minor"/>
    </font>
    <font>
      <b/>
      <sz val="14"/>
      <color rgb="FFFF0000"/>
      <name val="Calibri"/>
      <family val="2"/>
      <scheme val="minor"/>
    </font>
    <font>
      <b/>
      <sz val="12"/>
      <color rgb="FF7030A0"/>
      <name val="Calibri"/>
      <family val="2"/>
    </font>
    <font>
      <sz val="14"/>
      <color theme="1"/>
      <name val="Arial"/>
      <family val="2"/>
    </font>
    <font>
      <u/>
      <sz val="14"/>
      <color theme="10"/>
      <name val="Arial"/>
      <family val="2"/>
    </font>
    <font>
      <u/>
      <sz val="14"/>
      <color theme="10"/>
      <name val="Calibri"/>
      <family val="2"/>
      <scheme val="minor"/>
    </font>
    <font>
      <b/>
      <sz val="12"/>
      <color indexed="36"/>
      <name val="Calibri"/>
      <family val="2"/>
    </font>
    <font>
      <b/>
      <u/>
      <sz val="14"/>
      <color indexed="12"/>
      <name val="Arial"/>
      <family val="2"/>
    </font>
    <font>
      <b/>
      <sz val="14"/>
      <color rgb="FF0070C0"/>
      <name val="Calibri"/>
      <family val="2"/>
      <scheme val="minor"/>
    </font>
    <font>
      <b/>
      <sz val="14"/>
      <color theme="8"/>
      <name val="Calibri"/>
      <family val="2"/>
      <scheme val="minor"/>
    </font>
    <font>
      <b/>
      <sz val="12"/>
      <color theme="0" tint="-0.14999847407452621"/>
      <name val="Calibri"/>
      <family val="2"/>
      <scheme val="minor"/>
    </font>
    <font>
      <sz val="12"/>
      <color theme="0" tint="-0.14999847407452621"/>
      <name val="Calibri"/>
      <family val="2"/>
      <scheme val="minor"/>
    </font>
    <font>
      <sz val="11"/>
      <color theme="0" tint="-0.14999847407452621"/>
      <name val="Calibri"/>
      <family val="2"/>
      <scheme val="minor"/>
    </font>
    <font>
      <b/>
      <sz val="14"/>
      <color theme="0" tint="-0.14999847407452621"/>
      <name val="Calibri"/>
      <family val="2"/>
      <scheme val="minor"/>
    </font>
  </fonts>
  <fills count="87">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indexed="36"/>
        <bgColor indexed="50"/>
      </patternFill>
    </fill>
    <fill>
      <patternFill patternType="solid">
        <fgColor rgb="FFFFFFCC"/>
        <bgColor indexed="64"/>
      </patternFill>
    </fill>
    <fill>
      <patternFill patternType="solid">
        <fgColor theme="2"/>
        <bgColor indexed="64"/>
      </patternFill>
    </fill>
    <fill>
      <patternFill patternType="solid">
        <fgColor theme="0"/>
        <bgColor indexed="50"/>
      </patternFill>
    </fill>
    <fill>
      <patternFill patternType="solid">
        <fgColor theme="9" tint="0.59999389629810485"/>
        <bgColor indexed="64"/>
      </patternFill>
    </fill>
    <fill>
      <patternFill patternType="solid">
        <fgColor theme="0"/>
        <bgColor indexed="9"/>
      </patternFill>
    </fill>
    <fill>
      <patternFill patternType="solid">
        <fgColor theme="0" tint="-0.249977111117893"/>
        <bgColor indexed="64"/>
      </patternFill>
    </fill>
    <fill>
      <patternFill patternType="solid">
        <fgColor theme="0" tint="-0.249977111117893"/>
        <bgColor indexed="9"/>
      </patternFill>
    </fill>
    <fill>
      <patternFill patternType="solid">
        <fgColor rgb="FFFF6600"/>
        <bgColor indexed="64"/>
      </patternFill>
    </fill>
    <fill>
      <patternFill patternType="solid">
        <fgColor rgb="FFFF6600"/>
        <bgColor indexed="50"/>
      </patternFill>
    </fill>
    <fill>
      <patternFill patternType="solid">
        <fgColor rgb="FFFFFF99"/>
        <bgColor indexed="64"/>
      </patternFill>
    </fill>
    <fill>
      <patternFill patternType="solid">
        <fgColor rgb="FFCCFFCC"/>
        <bgColor indexed="64"/>
      </patternFill>
    </fill>
    <fill>
      <patternFill patternType="lightUp">
        <fgColor indexed="9"/>
        <bgColor rgb="FFFFFF99"/>
      </patternFill>
    </fill>
    <fill>
      <patternFill patternType="solid">
        <fgColor indexed="42"/>
        <bgColor indexed="64"/>
      </patternFill>
    </fill>
    <fill>
      <patternFill patternType="solid">
        <fgColor indexed="9"/>
        <bgColor indexed="64"/>
      </patternFill>
    </fill>
    <fill>
      <patternFill patternType="lightUp">
        <fgColor indexed="9"/>
        <bgColor theme="0" tint="-0.14999847407452621"/>
      </patternFill>
    </fill>
    <fill>
      <patternFill patternType="lightUp">
        <fgColor indexed="9"/>
        <bgColor indexed="47"/>
      </patternFill>
    </fill>
    <fill>
      <patternFill patternType="solid">
        <fgColor indexed="47"/>
        <bgColor indexed="64"/>
      </patternFill>
    </fill>
    <fill>
      <patternFill patternType="solid">
        <fgColor rgb="FFFFCC99"/>
        <bgColor indexed="64"/>
      </patternFill>
    </fill>
    <fill>
      <patternFill patternType="solid">
        <fgColor theme="0" tint="-0.34998626667073579"/>
        <bgColor indexed="50"/>
      </patternFill>
    </fill>
    <fill>
      <patternFill patternType="solid">
        <fgColor theme="0" tint="-0.34998626667073579"/>
        <bgColor indexed="64"/>
      </patternFill>
    </fill>
    <fill>
      <patternFill patternType="lightUp">
        <fgColor indexed="9"/>
        <bgColor rgb="FFFFCC99"/>
      </patternFill>
    </fill>
    <fill>
      <patternFill patternType="lightUp">
        <fgColor indexed="9"/>
        <bgColor rgb="FFFFFF00"/>
      </patternFill>
    </fill>
    <fill>
      <patternFill patternType="solid">
        <fgColor indexed="22"/>
        <bgColor indexed="64"/>
      </patternFill>
    </fill>
    <fill>
      <patternFill patternType="solid">
        <fgColor rgb="FF7030A0"/>
        <bgColor indexed="64"/>
      </patternFill>
    </fill>
    <fill>
      <patternFill patternType="solid">
        <fgColor theme="7" tint="0.59999389629810485"/>
        <bgColor indexed="64"/>
      </patternFill>
    </fill>
    <fill>
      <patternFill patternType="solid">
        <fgColor rgb="FFCC99FF"/>
        <bgColor indexed="64"/>
      </patternFill>
    </fill>
    <fill>
      <patternFill patternType="solid">
        <fgColor theme="0" tint="-0.249977111117893"/>
        <bgColor indexed="50"/>
      </patternFill>
    </fill>
    <fill>
      <patternFill patternType="lightUp">
        <fgColor indexed="9"/>
        <bgColor theme="0"/>
      </patternFill>
    </fill>
    <fill>
      <patternFill patternType="solid">
        <fgColor theme="0" tint="-4.9989318521683403E-2"/>
        <bgColor indexed="64"/>
      </patternFill>
    </fill>
    <fill>
      <patternFill patternType="solid">
        <fgColor rgb="FFCC66FF"/>
        <bgColor indexed="64"/>
      </patternFill>
    </fill>
    <fill>
      <patternFill patternType="solid">
        <fgColor theme="0" tint="-0.14999847407452621"/>
        <bgColor indexed="64"/>
      </patternFill>
    </fill>
    <fill>
      <patternFill patternType="solid">
        <fgColor rgb="FF339966"/>
        <bgColor indexed="64"/>
      </patternFill>
    </fill>
    <fill>
      <patternFill patternType="solid">
        <fgColor rgb="FF339966"/>
        <bgColor indexed="50"/>
      </patternFill>
    </fill>
    <fill>
      <patternFill patternType="solid">
        <fgColor rgb="FF339966"/>
        <bgColor indexed="9"/>
      </patternFill>
    </fill>
    <fill>
      <patternFill patternType="solid">
        <fgColor indexed="36"/>
        <bgColor indexed="64"/>
      </patternFill>
    </fill>
    <fill>
      <patternFill patternType="solid">
        <fgColor indexed="43"/>
        <bgColor indexed="64"/>
      </patternFill>
    </fill>
    <fill>
      <patternFill patternType="solid">
        <fgColor indexed="13"/>
        <bgColor indexed="64"/>
      </patternFill>
    </fill>
    <fill>
      <patternFill patternType="solid">
        <fgColor theme="4" tint="0.79998168889431442"/>
        <bgColor indexed="64"/>
      </patternFill>
    </fill>
    <fill>
      <patternFill patternType="solid">
        <fgColor rgb="FF00B0F0"/>
        <bgColor indexed="64"/>
      </patternFill>
    </fill>
    <fill>
      <patternFill patternType="solid">
        <fgColor theme="1" tint="0.34998626667073579"/>
        <bgColor indexed="64"/>
      </patternFill>
    </fill>
    <fill>
      <patternFill patternType="solid">
        <fgColor rgb="FF92D050"/>
        <bgColor indexed="64"/>
      </patternFill>
    </fill>
    <fill>
      <patternFill patternType="solid">
        <fgColor theme="1" tint="0.499984740745262"/>
        <bgColor indexed="64"/>
      </patternFill>
    </fill>
    <fill>
      <patternFill patternType="solid">
        <fgColor indexed="26"/>
        <bgColor indexed="64"/>
      </patternFill>
    </fill>
    <fill>
      <patternFill patternType="solid">
        <fgColor theme="4"/>
        <bgColor indexed="64"/>
      </patternFill>
    </fill>
    <fill>
      <patternFill patternType="solid">
        <fgColor indexed="53"/>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rgb="FF7030A0"/>
        <bgColor indexed="50"/>
      </patternFill>
    </fill>
    <fill>
      <patternFill patternType="solid">
        <fgColor rgb="FFB1A0C7"/>
        <bgColor indexed="64"/>
      </patternFill>
    </fill>
    <fill>
      <patternFill patternType="lightUp">
        <fgColor theme="0"/>
        <bgColor rgb="FF33CC33"/>
      </patternFill>
    </fill>
    <fill>
      <patternFill patternType="lightUp">
        <fgColor theme="0"/>
        <bgColor rgb="FFCCFFCC"/>
      </patternFill>
    </fill>
    <fill>
      <patternFill patternType="solid">
        <fgColor rgb="FFD9E1F2"/>
        <bgColor indexed="64"/>
      </patternFill>
    </fill>
    <fill>
      <patternFill patternType="solid">
        <fgColor rgb="FFC00000"/>
        <bgColor indexed="64"/>
      </patternFill>
    </fill>
    <fill>
      <patternFill patternType="lightUp">
        <fgColor theme="0"/>
        <bgColor theme="0"/>
      </patternFill>
    </fill>
    <fill>
      <patternFill patternType="solid">
        <fgColor theme="9" tint="0.79998168889431442"/>
        <bgColor indexed="64"/>
      </patternFill>
    </fill>
    <fill>
      <patternFill patternType="solid">
        <fgColor rgb="FF00CCFF"/>
        <bgColor indexed="64"/>
      </patternFill>
    </fill>
    <fill>
      <patternFill patternType="solid">
        <fgColor rgb="FF993300"/>
        <bgColor indexed="64"/>
      </patternFill>
    </fill>
    <fill>
      <patternFill patternType="solid">
        <fgColor rgb="FFFF99CC"/>
        <bgColor indexed="64"/>
      </patternFill>
    </fill>
    <fill>
      <patternFill patternType="solid">
        <fgColor rgb="FFFF00FF"/>
        <bgColor indexed="64"/>
      </patternFill>
    </fill>
    <fill>
      <patternFill patternType="solid">
        <fgColor indexed="60"/>
        <bgColor indexed="64"/>
      </patternFill>
    </fill>
    <fill>
      <patternFill patternType="solid">
        <fgColor rgb="FFFF9900"/>
        <bgColor indexed="64"/>
      </patternFill>
    </fill>
    <fill>
      <patternFill patternType="solid">
        <fgColor rgb="FFED7D3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tint="-0.14999847407452621"/>
        <bgColor indexed="50"/>
      </patternFill>
    </fill>
    <fill>
      <patternFill patternType="solid">
        <fgColor rgb="FFFFC000"/>
        <bgColor indexed="64"/>
      </patternFill>
    </fill>
    <fill>
      <patternFill patternType="solid">
        <fgColor rgb="FFFF0000"/>
        <bgColor indexed="64"/>
      </patternFill>
    </fill>
    <fill>
      <patternFill patternType="solid">
        <fgColor theme="4" tint="0.59999389629810485"/>
        <bgColor indexed="9"/>
      </patternFill>
    </fill>
    <fill>
      <patternFill patternType="solid">
        <fgColor theme="0" tint="-4.9989318521683403E-2"/>
        <bgColor indexed="9"/>
      </patternFill>
    </fill>
    <fill>
      <patternFill patternType="solid">
        <fgColor rgb="FFC0C0C0"/>
        <bgColor indexed="64"/>
      </patternFill>
    </fill>
    <fill>
      <patternFill patternType="solid">
        <fgColor theme="4" tint="0.59999389629810485"/>
        <bgColor indexed="50"/>
      </patternFill>
    </fill>
    <fill>
      <patternFill patternType="solid">
        <fgColor rgb="FFFFFFCC"/>
        <bgColor indexed="50"/>
      </patternFill>
    </fill>
  </fills>
  <borders count="214">
    <border>
      <left/>
      <right/>
      <top/>
      <bottom/>
      <diagonal/>
    </border>
    <border>
      <left style="thin">
        <color auto="1"/>
      </left>
      <right/>
      <top/>
      <bottom/>
      <diagonal/>
    </border>
    <border>
      <left style="thin">
        <color auto="1"/>
      </left>
      <right/>
      <top style="medium">
        <color auto="1"/>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style="medium">
        <color auto="1"/>
      </top>
      <bottom/>
      <diagonal/>
    </border>
    <border>
      <left style="thin">
        <color indexed="64"/>
      </left>
      <right style="thin">
        <color indexed="64"/>
      </right>
      <top/>
      <bottom/>
      <diagonal/>
    </border>
    <border>
      <left/>
      <right style="thin">
        <color auto="1"/>
      </right>
      <top/>
      <bottom/>
      <diagonal/>
    </border>
    <border>
      <left/>
      <right/>
      <top/>
      <bottom style="hair">
        <color indexed="64"/>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bottom style="hair">
        <color indexed="64"/>
      </bottom>
      <diagonal/>
    </border>
    <border>
      <left/>
      <right/>
      <top style="thin">
        <color auto="1"/>
      </top>
      <bottom style="thin">
        <color auto="1"/>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thin">
        <color auto="1"/>
      </left>
      <right/>
      <top style="hair">
        <color auto="1"/>
      </top>
      <bottom/>
      <diagonal/>
    </border>
    <border>
      <left/>
      <right/>
      <top style="hair">
        <color auto="1"/>
      </top>
      <bottom/>
      <diagonal/>
    </border>
    <border>
      <left style="thin">
        <color auto="1"/>
      </left>
      <right/>
      <top style="dashed">
        <color indexed="64"/>
      </top>
      <bottom/>
      <diagonal/>
    </border>
    <border>
      <left/>
      <right/>
      <top style="dashed">
        <color indexed="64"/>
      </top>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dashDot">
        <color indexed="64"/>
      </top>
      <bottom/>
      <diagonal/>
    </border>
    <border>
      <left/>
      <right/>
      <top style="dashDot">
        <color auto="1"/>
      </top>
      <bottom/>
      <diagonal/>
    </border>
    <border>
      <left/>
      <right style="medium">
        <color indexed="64"/>
      </right>
      <top style="dashDot">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style="medium">
        <color auto="1"/>
      </bottom>
      <diagonal/>
    </border>
    <border>
      <left/>
      <right style="medium">
        <color indexed="64"/>
      </right>
      <top/>
      <bottom style="medium">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auto="1"/>
      </right>
      <top/>
      <bottom style="hair">
        <color auto="1"/>
      </bottom>
      <diagonal/>
    </border>
    <border>
      <left/>
      <right style="thin">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30"/>
      </left>
      <right/>
      <top style="medium">
        <color indexed="30"/>
      </top>
      <bottom/>
      <diagonal/>
    </border>
    <border>
      <left/>
      <right/>
      <top style="medium">
        <color indexed="30"/>
      </top>
      <bottom/>
      <diagonal/>
    </border>
    <border>
      <left style="medium">
        <color indexed="30"/>
      </left>
      <right/>
      <top/>
      <bottom style="medium">
        <color indexed="30"/>
      </bottom>
      <diagonal/>
    </border>
    <border>
      <left/>
      <right/>
      <top/>
      <bottom style="medium">
        <color indexed="30"/>
      </bottom>
      <diagonal/>
    </border>
    <border>
      <left/>
      <right/>
      <top style="medium">
        <color rgb="FF0070C0"/>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medium">
        <color indexed="8"/>
      </left>
      <right style="medium">
        <color indexed="8"/>
      </right>
      <top style="medium">
        <color indexed="8"/>
      </top>
      <bottom/>
      <diagonal/>
    </border>
    <border>
      <left/>
      <right style="medium">
        <color indexed="8"/>
      </right>
      <top/>
      <bottom/>
      <diagonal/>
    </border>
    <border>
      <left style="medium">
        <color rgb="FF800000"/>
      </left>
      <right/>
      <top/>
      <bottom/>
      <diagonal/>
    </border>
    <border>
      <left/>
      <right style="medium">
        <color auto="1"/>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style="double">
        <color theme="8"/>
      </top>
      <bottom/>
      <diagonal/>
    </border>
    <border>
      <left/>
      <right/>
      <top style="double">
        <color theme="8"/>
      </top>
      <bottom/>
      <diagonal/>
    </border>
    <border>
      <left/>
      <right style="thick">
        <color indexed="64"/>
      </right>
      <top style="double">
        <color theme="8"/>
      </top>
      <bottom/>
      <diagonal/>
    </border>
    <border>
      <left/>
      <right style="thick">
        <color indexed="64"/>
      </right>
      <top/>
      <bottom/>
      <diagonal/>
    </border>
    <border>
      <left style="medium">
        <color indexed="64"/>
      </left>
      <right/>
      <top/>
      <bottom style="double">
        <color rgb="FFFF0000"/>
      </bottom>
      <diagonal/>
    </border>
    <border>
      <left/>
      <right/>
      <top/>
      <bottom style="double">
        <color rgb="FFFF0000"/>
      </bottom>
      <diagonal/>
    </border>
    <border>
      <left/>
      <right style="thick">
        <color indexed="64"/>
      </right>
      <top/>
      <bottom style="double">
        <color rgb="FFFF0000"/>
      </bottom>
      <diagonal/>
    </border>
    <border>
      <left/>
      <right style="thick">
        <color indexed="64"/>
      </right>
      <top style="double">
        <color rgb="FFFF0000"/>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bottom style="thin">
        <color theme="0" tint="-0.24994659260841701"/>
      </bottom>
      <diagonal/>
    </border>
    <border>
      <left style="hair">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hair">
        <color theme="1" tint="0.499984740745262"/>
      </right>
      <top/>
      <bottom style="thin">
        <color indexed="64"/>
      </bottom>
      <diagonal/>
    </border>
    <border>
      <left style="hair">
        <color theme="1" tint="0.499984740745262"/>
      </left>
      <right/>
      <top/>
      <bottom style="thin">
        <color indexed="64"/>
      </bottom>
      <diagonal/>
    </border>
    <border>
      <left style="thin">
        <color auto="1"/>
      </left>
      <right/>
      <top style="hair">
        <color indexed="64"/>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auto="1"/>
      </left>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auto="1"/>
      </right>
      <top/>
      <bottom style="thin">
        <color auto="1"/>
      </bottom>
      <diagonal/>
    </border>
  </borders>
  <cellStyleXfs count="18">
    <xf numFmtId="0" fontId="0" fillId="0" borderId="0"/>
    <xf numFmtId="0" fontId="1" fillId="0" borderId="0"/>
    <xf numFmtId="0" fontId="5" fillId="0" borderId="0"/>
    <xf numFmtId="0" fontId="5" fillId="0" borderId="0"/>
    <xf numFmtId="0" fontId="17" fillId="0" borderId="0"/>
    <xf numFmtId="0" fontId="104" fillId="0" borderId="0" applyNumberFormat="0" applyFill="0" applyBorder="0" applyAlignment="0" applyProtection="0"/>
    <xf numFmtId="0" fontId="1" fillId="0" borderId="0"/>
    <xf numFmtId="0" fontId="112" fillId="0" borderId="0" applyNumberFormat="0" applyFill="0" applyBorder="0" applyAlignment="0" applyProtection="0"/>
    <xf numFmtId="0" fontId="5" fillId="0" borderId="0"/>
    <xf numFmtId="0" fontId="112" fillId="0" borderId="0" applyNumberFormat="0" applyFill="0" applyBorder="0" applyAlignment="0" applyProtection="0">
      <alignment vertical="top"/>
      <protection locked="0"/>
    </xf>
    <xf numFmtId="0" fontId="104" fillId="0" borderId="0" applyNumberFormat="0" applyFill="0" applyBorder="0" applyAlignment="0" applyProtection="0"/>
    <xf numFmtId="0" fontId="17" fillId="0" borderId="0"/>
    <xf numFmtId="0" fontId="142" fillId="0" borderId="0"/>
    <xf numFmtId="0" fontId="5" fillId="0" borderId="0"/>
    <xf numFmtId="0" fontId="212" fillId="0" borderId="0"/>
    <xf numFmtId="0" fontId="5" fillId="0" borderId="0"/>
    <xf numFmtId="0" fontId="5" fillId="0" borderId="0"/>
    <xf numFmtId="0" fontId="5" fillId="0" borderId="0"/>
  </cellStyleXfs>
  <cellXfs count="2229">
    <xf numFmtId="0" fontId="0" fillId="0" borderId="0" xfId="0"/>
    <xf numFmtId="2" fontId="4" fillId="0" borderId="0" xfId="1" applyNumberFormat="1" applyFont="1" applyFill="1" applyAlignment="1">
      <alignment horizontal="center" vertical="center"/>
    </xf>
    <xf numFmtId="0" fontId="0" fillId="3" borderId="0" xfId="0" applyFill="1"/>
    <xf numFmtId="0" fontId="7" fillId="2" borderId="0" xfId="0" applyFont="1" applyFill="1" applyAlignment="1">
      <alignment horizontal="center"/>
    </xf>
    <xf numFmtId="0" fontId="8" fillId="3" borderId="0" xfId="0" applyFont="1" applyFill="1"/>
    <xf numFmtId="0" fontId="9" fillId="3" borderId="0" xfId="0" applyFont="1" applyFill="1"/>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xf numFmtId="164" fontId="13" fillId="3" borderId="0" xfId="3" applyNumberFormat="1" applyFont="1" applyFill="1" applyBorder="1" applyAlignment="1">
      <alignment horizontal="center" vertical="center"/>
    </xf>
    <xf numFmtId="165" fontId="13" fillId="3" borderId="0" xfId="3" applyNumberFormat="1" applyFont="1" applyFill="1" applyBorder="1" applyAlignment="1">
      <alignment horizontal="center" vertical="center"/>
    </xf>
    <xf numFmtId="0" fontId="14" fillId="3" borderId="0" xfId="0" applyFont="1" applyFill="1"/>
    <xf numFmtId="0" fontId="7" fillId="3" borderId="0" xfId="0" applyFont="1" applyFill="1"/>
    <xf numFmtId="0" fontId="15" fillId="3" borderId="0" xfId="0" applyFont="1" applyFill="1"/>
    <xf numFmtId="0" fontId="16" fillId="4" borderId="0" xfId="0" applyFont="1" applyFill="1"/>
    <xf numFmtId="0" fontId="8" fillId="4" borderId="0" xfId="0" applyFont="1" applyFill="1"/>
    <xf numFmtId="0" fontId="18" fillId="5" borderId="2" xfId="4" applyFont="1" applyFill="1" applyBorder="1" applyAlignment="1">
      <alignment vertical="center"/>
    </xf>
    <xf numFmtId="0" fontId="18" fillId="5" borderId="6" xfId="4" applyFont="1" applyFill="1" applyBorder="1" applyAlignment="1">
      <alignment vertical="center"/>
    </xf>
    <xf numFmtId="0" fontId="22" fillId="3" borderId="1" xfId="2" applyFont="1" applyFill="1" applyBorder="1" applyAlignment="1">
      <alignment vertical="center"/>
    </xf>
    <xf numFmtId="0" fontId="23" fillId="3" borderId="0" xfId="2" applyFont="1" applyFill="1" applyBorder="1" applyAlignment="1">
      <alignment horizontal="right" vertical="center"/>
    </xf>
    <xf numFmtId="0" fontId="21" fillId="3" borderId="1" xfId="2" applyFont="1" applyFill="1" applyBorder="1" applyAlignment="1" applyProtection="1">
      <alignment vertical="center"/>
      <protection hidden="1"/>
    </xf>
    <xf numFmtId="0" fontId="21" fillId="3" borderId="0" xfId="2" applyFont="1" applyFill="1" applyBorder="1" applyAlignment="1" applyProtection="1">
      <alignment horizontal="right" vertical="center"/>
      <protection hidden="1"/>
    </xf>
    <xf numFmtId="0" fontId="26" fillId="3" borderId="12" xfId="2" applyFont="1" applyFill="1" applyBorder="1" applyAlignment="1" applyProtection="1">
      <alignment horizontal="center" vertical="center" wrapText="1"/>
      <protection hidden="1"/>
    </xf>
    <xf numFmtId="167" fontId="28" fillId="3" borderId="1" xfId="1" applyNumberFormat="1" applyFont="1" applyFill="1" applyBorder="1" applyAlignment="1">
      <alignment horizontal="right" vertical="center"/>
    </xf>
    <xf numFmtId="0" fontId="29" fillId="3" borderId="0" xfId="1" applyFont="1" applyFill="1" applyBorder="1" applyAlignment="1">
      <alignment horizontal="left" vertical="center"/>
    </xf>
    <xf numFmtId="0" fontId="30" fillId="3" borderId="0" xfId="1" applyFont="1" applyFill="1" applyBorder="1" applyAlignment="1">
      <alignment horizontal="left" vertical="center"/>
    </xf>
    <xf numFmtId="0" fontId="30" fillId="3" borderId="8" xfId="1" applyFont="1" applyFill="1" applyBorder="1" applyAlignment="1">
      <alignment horizontal="left" vertical="center"/>
    </xf>
    <xf numFmtId="0" fontId="31" fillId="3" borderId="0" xfId="1" applyFont="1" applyFill="1" applyBorder="1" applyAlignment="1">
      <alignment horizontal="left" vertical="center"/>
    </xf>
    <xf numFmtId="0" fontId="30" fillId="4" borderId="0" xfId="1" applyFont="1" applyFill="1" applyBorder="1" applyAlignment="1">
      <alignment horizontal="left" vertical="center"/>
    </xf>
    <xf numFmtId="0" fontId="30" fillId="9" borderId="0" xfId="1" applyFont="1" applyFill="1" applyBorder="1" applyAlignment="1">
      <alignment horizontal="left" vertical="center"/>
    </xf>
    <xf numFmtId="165" fontId="13" fillId="9" borderId="0" xfId="3" applyNumberFormat="1" applyFont="1" applyFill="1" applyBorder="1" applyAlignment="1">
      <alignment horizontal="center" vertical="center"/>
    </xf>
    <xf numFmtId="167" fontId="28" fillId="3" borderId="14" xfId="1" applyNumberFormat="1" applyFont="1" applyFill="1" applyBorder="1" applyAlignment="1">
      <alignment horizontal="right" vertical="center"/>
    </xf>
    <xf numFmtId="0" fontId="31" fillId="3" borderId="15" xfId="1" applyFont="1" applyFill="1" applyBorder="1" applyAlignment="1">
      <alignment horizontal="left" vertical="center"/>
    </xf>
    <xf numFmtId="165" fontId="13" fillId="3" borderId="15" xfId="3" applyNumberFormat="1" applyFont="1" applyFill="1" applyBorder="1" applyAlignment="1">
      <alignment horizontal="center" vertical="center"/>
    </xf>
    <xf numFmtId="0" fontId="30" fillId="3" borderId="15" xfId="1" applyFont="1" applyFill="1" applyBorder="1" applyAlignment="1">
      <alignment horizontal="left" vertical="center"/>
    </xf>
    <xf numFmtId="0" fontId="30" fillId="3" borderId="16" xfId="1" applyFont="1" applyFill="1" applyBorder="1" applyAlignment="1">
      <alignment horizontal="left" vertical="center"/>
    </xf>
    <xf numFmtId="0" fontId="29" fillId="3" borderId="15" xfId="1" applyFont="1" applyFill="1" applyBorder="1" applyAlignment="1">
      <alignment horizontal="left" vertical="center"/>
    </xf>
    <xf numFmtId="0" fontId="32" fillId="3" borderId="0" xfId="0" applyFont="1" applyFill="1"/>
    <xf numFmtId="0" fontId="34" fillId="3" borderId="17" xfId="2" applyFont="1" applyFill="1" applyBorder="1" applyAlignment="1">
      <alignment vertical="center" wrapText="1"/>
    </xf>
    <xf numFmtId="0" fontId="34" fillId="3" borderId="9" xfId="2" applyFont="1" applyFill="1" applyBorder="1" applyAlignment="1" applyProtection="1">
      <alignment vertical="center"/>
      <protection hidden="1"/>
    </xf>
    <xf numFmtId="0" fontId="34" fillId="3" borderId="9" xfId="2" applyFont="1" applyFill="1" applyBorder="1" applyAlignment="1">
      <alignment vertical="center" wrapText="1"/>
    </xf>
    <xf numFmtId="0" fontId="34" fillId="3" borderId="10" xfId="2" applyFont="1" applyFill="1" applyBorder="1" applyAlignment="1">
      <alignment vertical="center" wrapText="1"/>
    </xf>
    <xf numFmtId="0" fontId="35" fillId="3" borderId="0" xfId="2" applyFont="1" applyFill="1" applyBorder="1" applyAlignment="1" applyProtection="1">
      <alignment horizontal="left" vertical="center"/>
      <protection hidden="1"/>
    </xf>
    <xf numFmtId="0" fontId="36" fillId="3" borderId="0" xfId="2" applyFont="1" applyFill="1" applyBorder="1" applyAlignment="1" applyProtection="1">
      <alignment horizontal="right" vertical="center"/>
      <protection hidden="1"/>
    </xf>
    <xf numFmtId="0" fontId="36" fillId="3" borderId="0" xfId="2" applyFont="1" applyFill="1" applyBorder="1" applyAlignment="1" applyProtection="1">
      <alignment horizontal="center" vertical="center"/>
      <protection hidden="1"/>
    </xf>
    <xf numFmtId="0" fontId="34" fillId="3" borderId="0" xfId="0" applyFont="1" applyFill="1" applyBorder="1" applyAlignment="1" applyProtection="1">
      <alignment vertical="center"/>
      <protection locked="0"/>
    </xf>
    <xf numFmtId="0" fontId="25" fillId="3" borderId="1" xfId="2" applyFont="1" applyFill="1" applyBorder="1" applyAlignment="1" applyProtection="1">
      <alignment horizontal="left" vertical="center"/>
      <protection hidden="1"/>
    </xf>
    <xf numFmtId="0" fontId="25" fillId="3" borderId="0" xfId="2" applyFont="1" applyFill="1" applyBorder="1" applyAlignment="1" applyProtection="1">
      <alignment horizontal="right" vertical="center"/>
      <protection hidden="1"/>
    </xf>
    <xf numFmtId="0" fontId="37" fillId="3" borderId="0" xfId="0" applyFont="1" applyFill="1" applyBorder="1" applyAlignment="1" applyProtection="1">
      <alignment vertical="center"/>
      <protection locked="0"/>
    </xf>
    <xf numFmtId="0" fontId="37" fillId="3" borderId="8" xfId="0" applyFont="1" applyFill="1" applyBorder="1" applyAlignment="1" applyProtection="1">
      <alignment vertical="center"/>
      <protection locked="0"/>
    </xf>
    <xf numFmtId="0" fontId="37" fillId="3" borderId="0" xfId="0" applyFont="1" applyFill="1" applyBorder="1" applyAlignment="1" applyProtection="1">
      <alignment horizontal="left" vertical="center"/>
      <protection locked="0"/>
    </xf>
    <xf numFmtId="0" fontId="37" fillId="3" borderId="0"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25" fillId="3" borderId="0" xfId="2" applyFont="1" applyFill="1" applyBorder="1" applyAlignment="1" applyProtection="1">
      <alignment horizontal="center" vertical="center"/>
      <protection hidden="1"/>
    </xf>
    <xf numFmtId="0" fontId="25" fillId="3" borderId="14" xfId="2" applyFont="1" applyFill="1" applyBorder="1" applyAlignment="1" applyProtection="1">
      <alignment horizontal="left" vertical="center"/>
      <protection hidden="1"/>
    </xf>
    <xf numFmtId="0" fontId="25" fillId="3" borderId="15" xfId="2" applyFont="1" applyFill="1" applyBorder="1" applyAlignment="1" applyProtection="1">
      <alignment horizontal="right" vertical="center"/>
      <protection hidden="1"/>
    </xf>
    <xf numFmtId="0" fontId="37" fillId="3" borderId="15" xfId="0" applyFont="1" applyFill="1" applyBorder="1" applyAlignment="1" applyProtection="1">
      <alignment vertical="center"/>
      <protection locked="0"/>
    </xf>
    <xf numFmtId="0" fontId="37" fillId="3" borderId="16" xfId="0" applyFont="1" applyFill="1" applyBorder="1" applyAlignment="1" applyProtection="1">
      <alignment vertical="center"/>
      <protection locked="0"/>
    </xf>
    <xf numFmtId="0" fontId="18" fillId="8" borderId="0" xfId="4" applyFont="1" applyFill="1" applyBorder="1" applyAlignment="1">
      <alignment vertical="center"/>
    </xf>
    <xf numFmtId="0" fontId="26" fillId="3" borderId="18" xfId="1" applyFont="1" applyFill="1" applyBorder="1" applyAlignment="1">
      <alignment vertical="center" wrapText="1"/>
    </xf>
    <xf numFmtId="166" fontId="38" fillId="10" borderId="18" xfId="2" applyNumberFormat="1" applyFont="1" applyFill="1" applyBorder="1" applyAlignment="1">
      <alignment horizontal="center" vertical="center"/>
    </xf>
    <xf numFmtId="165" fontId="39" fillId="3" borderId="18" xfId="3" applyNumberFormat="1" applyFont="1" applyFill="1" applyBorder="1" applyAlignment="1">
      <alignment horizontal="center" vertical="center"/>
    </xf>
    <xf numFmtId="0" fontId="26" fillId="11" borderId="4" xfId="1" applyFont="1" applyFill="1" applyBorder="1" applyAlignment="1">
      <alignment vertical="center" wrapText="1"/>
    </xf>
    <xf numFmtId="0" fontId="26" fillId="11" borderId="18" xfId="1" applyFont="1" applyFill="1" applyBorder="1" applyAlignment="1">
      <alignment vertical="center" wrapText="1"/>
    </xf>
    <xf numFmtId="166" fontId="38" fillId="12" borderId="18" xfId="2" applyNumberFormat="1" applyFont="1" applyFill="1" applyBorder="1" applyAlignment="1">
      <alignment horizontal="center" vertical="center"/>
    </xf>
    <xf numFmtId="165" fontId="39" fillId="11" borderId="18" xfId="3" applyNumberFormat="1" applyFont="1" applyFill="1" applyBorder="1" applyAlignment="1">
      <alignment horizontal="center" vertical="center"/>
    </xf>
    <xf numFmtId="0" fontId="40" fillId="0" borderId="0" xfId="0" applyFont="1"/>
    <xf numFmtId="2" fontId="40" fillId="0" borderId="0" xfId="1" applyNumberFormat="1" applyFont="1" applyFill="1" applyAlignment="1">
      <alignment horizontal="center"/>
    </xf>
    <xf numFmtId="0" fontId="40" fillId="0" borderId="0" xfId="0" applyFont="1" applyAlignment="1">
      <alignment horizontal="right"/>
    </xf>
    <xf numFmtId="2" fontId="40" fillId="3" borderId="0" xfId="1" applyNumberFormat="1" applyFont="1" applyFill="1" applyAlignment="1">
      <alignment horizontal="center"/>
    </xf>
    <xf numFmtId="0" fontId="40" fillId="3" borderId="0" xfId="0" applyFont="1" applyFill="1"/>
    <xf numFmtId="0" fontId="43" fillId="15" borderId="0" xfId="3" applyNumberFormat="1" applyFont="1" applyFill="1" applyBorder="1" applyAlignment="1">
      <alignment vertical="center"/>
    </xf>
    <xf numFmtId="0" fontId="47" fillId="15" borderId="1" xfId="0" applyFont="1" applyFill="1" applyBorder="1" applyAlignment="1">
      <alignment vertical="center"/>
    </xf>
    <xf numFmtId="0" fontId="49" fillId="16" borderId="1" xfId="2" applyFont="1" applyFill="1" applyBorder="1" applyAlignment="1">
      <alignment horizontal="left" vertical="center"/>
    </xf>
    <xf numFmtId="0" fontId="50" fillId="16" borderId="0" xfId="2" applyFont="1" applyFill="1" applyBorder="1" applyAlignment="1">
      <alignment horizontal="center" vertical="center"/>
    </xf>
    <xf numFmtId="0" fontId="51" fillId="17" borderId="0" xfId="2" applyFont="1" applyFill="1" applyBorder="1" applyAlignment="1">
      <alignment horizontal="right" vertical="center"/>
    </xf>
    <xf numFmtId="165" fontId="52" fillId="15" borderId="8" xfId="1" applyNumberFormat="1" applyFont="1" applyFill="1" applyBorder="1" applyAlignment="1" applyProtection="1">
      <alignment horizontal="center" vertical="center"/>
      <protection locked="0"/>
    </xf>
    <xf numFmtId="0" fontId="53" fillId="17" borderId="0" xfId="2" applyFont="1" applyFill="1" applyBorder="1" applyAlignment="1">
      <alignment horizontal="right" vertical="center"/>
    </xf>
    <xf numFmtId="0" fontId="54" fillId="15" borderId="8" xfId="1" applyFont="1" applyFill="1" applyBorder="1" applyAlignment="1" applyProtection="1">
      <alignment horizontal="center" vertical="center"/>
      <protection locked="0"/>
    </xf>
    <xf numFmtId="0" fontId="55" fillId="13" borderId="17" xfId="2" applyFont="1" applyFill="1" applyBorder="1" applyAlignment="1" applyProtection="1">
      <alignment horizontal="center" vertical="center"/>
      <protection hidden="1"/>
    </xf>
    <xf numFmtId="0" fontId="55" fillId="13" borderId="9" xfId="2" applyFont="1" applyFill="1" applyBorder="1" applyAlignment="1" applyProtection="1">
      <alignment horizontal="center" vertical="center" wrapText="1"/>
      <protection hidden="1"/>
    </xf>
    <xf numFmtId="0" fontId="56" fillId="13" borderId="9" xfId="2" applyFont="1" applyFill="1" applyBorder="1" applyAlignment="1" applyProtection="1">
      <alignment horizontal="center" vertical="center"/>
      <protection hidden="1"/>
    </xf>
    <xf numFmtId="0" fontId="56" fillId="13" borderId="10" xfId="2" applyFont="1" applyFill="1" applyBorder="1" applyAlignment="1" applyProtection="1">
      <alignment horizontal="center" vertical="center"/>
      <protection hidden="1"/>
    </xf>
    <xf numFmtId="0" fontId="57" fillId="18" borderId="17" xfId="1" applyFont="1" applyFill="1" applyBorder="1" applyAlignment="1" applyProtection="1">
      <alignment horizontal="center" vertical="center"/>
      <protection locked="0"/>
    </xf>
    <xf numFmtId="166" fontId="58" fillId="16" borderId="19" xfId="1" applyNumberFormat="1" applyFont="1" applyFill="1" applyBorder="1" applyAlignment="1">
      <alignment horizontal="left" vertical="center" wrapText="1"/>
    </xf>
    <xf numFmtId="164" fontId="57" fillId="18" borderId="9" xfId="3" applyNumberFormat="1" applyFont="1" applyFill="1" applyBorder="1" applyAlignment="1">
      <alignment horizontal="center" vertical="center"/>
    </xf>
    <xf numFmtId="0" fontId="59" fillId="19" borderId="0" xfId="1" applyFont="1" applyFill="1" applyBorder="1" applyAlignment="1">
      <alignment horizontal="left" vertical="center"/>
    </xf>
    <xf numFmtId="166" fontId="38" fillId="20" borderId="8" xfId="2" applyNumberFormat="1" applyFont="1" applyFill="1" applyBorder="1" applyAlignment="1">
      <alignment horizontal="center" vertical="center"/>
    </xf>
    <xf numFmtId="166" fontId="58" fillId="18" borderId="9" xfId="1" applyNumberFormat="1" applyFont="1" applyFill="1" applyBorder="1" applyAlignment="1">
      <alignment horizontal="left" vertical="center" wrapText="1"/>
    </xf>
    <xf numFmtId="0" fontId="57" fillId="18" borderId="20" xfId="1" applyFont="1" applyFill="1" applyBorder="1" applyAlignment="1" applyProtection="1">
      <alignment horizontal="center" vertical="center"/>
      <protection locked="0"/>
    </xf>
    <xf numFmtId="166" fontId="58" fillId="18" borderId="19" xfId="1" applyNumberFormat="1" applyFont="1" applyFill="1" applyBorder="1" applyAlignment="1">
      <alignment horizontal="left" vertical="center" wrapText="1"/>
    </xf>
    <xf numFmtId="164" fontId="57" fillId="18" borderId="19" xfId="3" applyNumberFormat="1" applyFont="1" applyFill="1" applyBorder="1" applyAlignment="1">
      <alignment horizontal="center" vertical="center"/>
    </xf>
    <xf numFmtId="164" fontId="57" fillId="16" borderId="19" xfId="3" applyNumberFormat="1" applyFont="1" applyFill="1" applyBorder="1" applyAlignment="1">
      <alignment horizontal="center" vertical="center"/>
    </xf>
    <xf numFmtId="0" fontId="57" fillId="18" borderId="21" xfId="1" applyFont="1" applyFill="1" applyBorder="1" applyAlignment="1" applyProtection="1">
      <alignment horizontal="center" vertical="center"/>
      <protection locked="0"/>
    </xf>
    <xf numFmtId="166" fontId="58" fillId="18" borderId="22" xfId="1" applyNumberFormat="1" applyFont="1" applyFill="1" applyBorder="1" applyAlignment="1">
      <alignment horizontal="left" vertical="center" wrapText="1"/>
    </xf>
    <xf numFmtId="164" fontId="60" fillId="18" borderId="22" xfId="3" applyNumberFormat="1" applyFont="1" applyFill="1" applyBorder="1" applyAlignment="1">
      <alignment horizontal="center" vertical="center"/>
    </xf>
    <xf numFmtId="0" fontId="61" fillId="21" borderId="1" xfId="2" applyFont="1" applyFill="1" applyBorder="1" applyAlignment="1">
      <alignment vertical="center"/>
    </xf>
    <xf numFmtId="0" fontId="61" fillId="21" borderId="0" xfId="2" applyFont="1" applyFill="1" applyBorder="1" applyAlignment="1">
      <alignment vertical="center"/>
    </xf>
    <xf numFmtId="0" fontId="61" fillId="21" borderId="8" xfId="2" applyFont="1" applyFill="1" applyBorder="1" applyAlignment="1">
      <alignment vertical="center"/>
    </xf>
    <xf numFmtId="0" fontId="39" fillId="22" borderId="1" xfId="1" applyFont="1" applyFill="1" applyBorder="1" applyAlignment="1" applyProtection="1">
      <alignment horizontal="center" vertical="center"/>
      <protection locked="0"/>
    </xf>
    <xf numFmtId="166" fontId="39" fillId="22" borderId="0" xfId="1" applyNumberFormat="1" applyFont="1" applyFill="1" applyBorder="1" applyAlignment="1">
      <alignment vertical="center" wrapText="1"/>
    </xf>
    <xf numFmtId="165" fontId="39" fillId="23" borderId="0" xfId="3" applyNumberFormat="1" applyFont="1" applyFill="1" applyBorder="1" applyAlignment="1">
      <alignment horizontal="center" vertical="center"/>
    </xf>
    <xf numFmtId="0" fontId="0" fillId="23" borderId="0" xfId="0" applyFill="1" applyBorder="1"/>
    <xf numFmtId="165" fontId="39" fillId="22" borderId="8" xfId="3" applyNumberFormat="1" applyFont="1" applyFill="1" applyBorder="1" applyAlignment="1">
      <alignment horizontal="center" vertical="center"/>
    </xf>
    <xf numFmtId="0" fontId="18" fillId="24" borderId="0" xfId="4" applyFont="1" applyFill="1" applyBorder="1" applyAlignment="1">
      <alignment vertical="center"/>
    </xf>
    <xf numFmtId="0" fontId="16" fillId="4" borderId="0" xfId="0" applyFont="1" applyFill="1" applyBorder="1"/>
    <xf numFmtId="0" fontId="8" fillId="4" borderId="0" xfId="0" applyFont="1" applyFill="1" applyBorder="1"/>
    <xf numFmtId="0" fontId="0" fillId="3" borderId="0" xfId="0" applyFill="1" applyBorder="1"/>
    <xf numFmtId="0" fontId="26" fillId="3" borderId="15" xfId="1" applyFont="1" applyFill="1" applyBorder="1" applyAlignment="1">
      <alignment vertical="center" wrapText="1"/>
    </xf>
    <xf numFmtId="166" fontId="38" fillId="10" borderId="15" xfId="2" applyNumberFormat="1" applyFont="1" applyFill="1" applyBorder="1" applyAlignment="1">
      <alignment horizontal="center" vertical="center"/>
    </xf>
    <xf numFmtId="165" fontId="39" fillId="3" borderId="15" xfId="3" applyNumberFormat="1" applyFont="1" applyFill="1" applyBorder="1" applyAlignment="1">
      <alignment horizontal="center" vertical="center"/>
    </xf>
    <xf numFmtId="0" fontId="0" fillId="25" borderId="8" xfId="0" applyFill="1" applyBorder="1"/>
    <xf numFmtId="0" fontId="27" fillId="26" borderId="8" xfId="2" applyFont="1" applyFill="1" applyBorder="1" applyAlignment="1">
      <alignment horizontal="center" vertical="center"/>
    </xf>
    <xf numFmtId="0" fontId="64" fillId="24" borderId="0" xfId="4" applyFont="1" applyFill="1" applyBorder="1" applyAlignment="1">
      <alignment vertical="center"/>
    </xf>
    <xf numFmtId="0" fontId="65" fillId="3" borderId="1" xfId="1" applyFont="1" applyFill="1" applyBorder="1" applyAlignment="1">
      <alignment horizontal="left"/>
    </xf>
    <xf numFmtId="0" fontId="31" fillId="3" borderId="0" xfId="1" applyFont="1" applyFill="1" applyBorder="1" applyAlignment="1">
      <alignment horizontal="center"/>
    </xf>
    <xf numFmtId="0" fontId="66" fillId="3" borderId="0" xfId="1" applyFont="1" applyFill="1" applyBorder="1" applyAlignment="1">
      <alignment horizontal="right"/>
    </xf>
    <xf numFmtId="0" fontId="66" fillId="3" borderId="8" xfId="1" applyFont="1" applyFill="1" applyBorder="1" applyAlignment="1">
      <alignment horizontal="right"/>
    </xf>
    <xf numFmtId="0" fontId="26" fillId="3" borderId="1" xfId="0" applyFont="1" applyFill="1" applyBorder="1"/>
    <xf numFmtId="0" fontId="31" fillId="3" borderId="0" xfId="0" applyFont="1" applyFill="1" applyBorder="1" applyAlignment="1">
      <alignment horizontal="center"/>
    </xf>
    <xf numFmtId="0" fontId="31" fillId="3" borderId="8" xfId="0" applyFont="1" applyFill="1" applyBorder="1" applyAlignment="1">
      <alignment horizontal="center"/>
    </xf>
    <xf numFmtId="0" fontId="67" fillId="3" borderId="1" xfId="0" applyFont="1" applyFill="1" applyBorder="1"/>
    <xf numFmtId="0" fontId="68" fillId="3" borderId="1" xfId="0" applyFont="1" applyFill="1" applyBorder="1"/>
    <xf numFmtId="0" fontId="51" fillId="27" borderId="0" xfId="2" applyFont="1" applyFill="1" applyBorder="1" applyAlignment="1">
      <alignment horizontal="left" vertical="center"/>
    </xf>
    <xf numFmtId="0" fontId="0" fillId="4" borderId="0" xfId="0" applyFill="1" applyBorder="1"/>
    <xf numFmtId="0" fontId="31" fillId="4" borderId="0" xfId="0" applyFont="1" applyFill="1" applyBorder="1" applyAlignment="1">
      <alignment horizontal="center"/>
    </xf>
    <xf numFmtId="0" fontId="69" fillId="3" borderId="1" xfId="0" applyFont="1" applyFill="1" applyBorder="1"/>
    <xf numFmtId="0" fontId="70" fillId="3" borderId="1" xfId="2" applyFont="1" applyFill="1" applyBorder="1" applyAlignment="1" applyProtection="1">
      <alignment vertical="center"/>
      <protection hidden="1"/>
    </xf>
    <xf numFmtId="0" fontId="70" fillId="3" borderId="0" xfId="2" applyFont="1" applyFill="1" applyBorder="1" applyAlignment="1" applyProtection="1">
      <alignment vertical="center"/>
      <protection hidden="1"/>
    </xf>
    <xf numFmtId="0" fontId="70" fillId="3" borderId="8" xfId="2" applyFont="1" applyFill="1" applyBorder="1" applyAlignment="1" applyProtection="1">
      <alignment vertical="center"/>
      <protection hidden="1"/>
    </xf>
    <xf numFmtId="0" fontId="72" fillId="0" borderId="1" xfId="0" applyFont="1" applyBorder="1" applyAlignment="1"/>
    <xf numFmtId="0" fontId="73" fillId="0" borderId="0" xfId="0" applyFont="1" applyBorder="1" applyAlignment="1"/>
    <xf numFmtId="0" fontId="73" fillId="0" borderId="8" xfId="0" applyFont="1" applyBorder="1" applyAlignment="1"/>
    <xf numFmtId="165" fontId="75" fillId="22" borderId="23" xfId="3" applyNumberFormat="1" applyFont="1" applyFill="1" applyBorder="1" applyAlignment="1">
      <alignment vertical="center"/>
    </xf>
    <xf numFmtId="165" fontId="75" fillId="28" borderId="24" xfId="3" applyNumberFormat="1" applyFont="1" applyFill="1" applyBorder="1" applyAlignment="1">
      <alignment horizontal="left" vertical="center"/>
    </xf>
    <xf numFmtId="165" fontId="75" fillId="28" borderId="8" xfId="3" applyNumberFormat="1" applyFont="1" applyFill="1" applyBorder="1" applyAlignment="1">
      <alignment horizontal="left" vertical="center"/>
    </xf>
    <xf numFmtId="165" fontId="75" fillId="22" borderId="1" xfId="3" applyNumberFormat="1" applyFont="1" applyFill="1" applyBorder="1" applyAlignment="1">
      <alignment horizontal="left" vertical="center"/>
    </xf>
    <xf numFmtId="165" fontId="75" fillId="28" borderId="0" xfId="3" applyNumberFormat="1" applyFont="1" applyFill="1" applyBorder="1" applyAlignment="1">
      <alignment horizontal="left" vertical="center"/>
    </xf>
    <xf numFmtId="0" fontId="39" fillId="19" borderId="25" xfId="4" applyNumberFormat="1" applyFont="1" applyFill="1" applyBorder="1" applyAlignment="1">
      <alignment vertical="center"/>
    </xf>
    <xf numFmtId="0" fontId="39" fillId="19" borderId="26" xfId="4" applyNumberFormat="1" applyFont="1" applyFill="1" applyBorder="1" applyAlignment="1">
      <alignment vertical="center"/>
    </xf>
    <xf numFmtId="0" fontId="39" fillId="19" borderId="27" xfId="4" applyNumberFormat="1" applyFont="1" applyFill="1" applyBorder="1" applyAlignment="1">
      <alignment vertical="center"/>
    </xf>
    <xf numFmtId="0" fontId="55" fillId="29" borderId="17" xfId="2" applyFont="1" applyFill="1" applyBorder="1" applyAlignment="1" applyProtection="1">
      <alignment horizontal="center" vertical="center"/>
      <protection hidden="1"/>
    </xf>
    <xf numFmtId="0" fontId="55" fillId="29" borderId="9" xfId="2" applyFont="1" applyFill="1" applyBorder="1" applyAlignment="1" applyProtection="1">
      <alignment horizontal="center" vertical="center" wrapText="1"/>
      <protection hidden="1"/>
    </xf>
    <xf numFmtId="0" fontId="56" fillId="29" borderId="9" xfId="2" applyFont="1" applyFill="1" applyBorder="1" applyAlignment="1" applyProtection="1">
      <alignment horizontal="center" vertical="center"/>
      <protection hidden="1"/>
    </xf>
    <xf numFmtId="0" fontId="56" fillId="29" borderId="10" xfId="2" applyFont="1" applyFill="1" applyBorder="1" applyAlignment="1" applyProtection="1">
      <alignment horizontal="center" vertical="center"/>
      <protection hidden="1"/>
    </xf>
    <xf numFmtId="0" fontId="78" fillId="3" borderId="0" xfId="2" applyFont="1" applyFill="1" applyBorder="1" applyAlignment="1">
      <alignment horizontal="right" vertical="center"/>
    </xf>
    <xf numFmtId="166" fontId="58" fillId="16" borderId="9" xfId="1" applyNumberFormat="1" applyFont="1" applyFill="1" applyBorder="1" applyAlignment="1">
      <alignment horizontal="right" vertical="center" wrapText="1"/>
    </xf>
    <xf numFmtId="166" fontId="58" fillId="18" borderId="19" xfId="1" applyNumberFormat="1" applyFont="1" applyFill="1" applyBorder="1" applyAlignment="1">
      <alignment horizontal="center" vertical="center" wrapText="1"/>
    </xf>
    <xf numFmtId="167" fontId="84" fillId="3" borderId="14" xfId="1" applyNumberFormat="1" applyFont="1" applyFill="1" applyBorder="1" applyAlignment="1">
      <alignment horizontal="right" vertical="center"/>
    </xf>
    <xf numFmtId="164" fontId="85" fillId="3" borderId="15" xfId="3" applyNumberFormat="1" applyFont="1" applyFill="1" applyBorder="1" applyAlignment="1">
      <alignment horizontal="center" vertical="center"/>
    </xf>
    <xf numFmtId="0" fontId="86" fillId="3" borderId="15" xfId="1" applyFont="1" applyFill="1" applyBorder="1" applyAlignment="1">
      <alignment horizontal="left" vertical="center"/>
    </xf>
    <xf numFmtId="167" fontId="84" fillId="3" borderId="0" xfId="1" applyNumberFormat="1" applyFont="1" applyFill="1" applyBorder="1" applyAlignment="1">
      <alignment horizontal="right" vertical="center"/>
    </xf>
    <xf numFmtId="0" fontId="18" fillId="32" borderId="0" xfId="4" applyFont="1" applyFill="1" applyBorder="1" applyAlignment="1">
      <alignment vertical="center"/>
    </xf>
    <xf numFmtId="0" fontId="89" fillId="3" borderId="1" xfId="2" applyFont="1" applyFill="1" applyBorder="1" applyAlignment="1">
      <alignment vertical="center"/>
    </xf>
    <xf numFmtId="0" fontId="90" fillId="3" borderId="0" xfId="2" applyFont="1" applyFill="1" applyBorder="1" applyAlignment="1">
      <alignment horizontal="right" vertical="center"/>
    </xf>
    <xf numFmtId="166" fontId="92" fillId="3" borderId="8" xfId="3" applyNumberFormat="1" applyFont="1" applyFill="1" applyBorder="1" applyAlignment="1">
      <alignment horizontal="center" vertical="center" wrapText="1"/>
    </xf>
    <xf numFmtId="164" fontId="51" fillId="3" borderId="0" xfId="3" applyNumberFormat="1" applyFont="1" applyFill="1" applyBorder="1" applyAlignment="1">
      <alignment horizontal="center" vertical="center"/>
    </xf>
    <xf numFmtId="167" fontId="84" fillId="3" borderId="1" xfId="1" applyNumberFormat="1" applyFont="1" applyFill="1" applyBorder="1" applyAlignment="1">
      <alignment horizontal="right" vertical="center"/>
    </xf>
    <xf numFmtId="0" fontId="18" fillId="8" borderId="1" xfId="4" applyFont="1" applyFill="1" applyBorder="1" applyAlignment="1">
      <alignment vertical="center"/>
    </xf>
    <xf numFmtId="166" fontId="92" fillId="3" borderId="8" xfId="3" applyNumberFormat="1" applyFont="1" applyFill="1" applyBorder="1" applyAlignment="1">
      <alignment vertical="center" wrapText="1"/>
    </xf>
    <xf numFmtId="0" fontId="95" fillId="3" borderId="0" xfId="1" applyFont="1" applyFill="1" applyBorder="1" applyAlignment="1">
      <alignment horizontal="left" vertical="center"/>
    </xf>
    <xf numFmtId="0" fontId="84" fillId="3" borderId="0" xfId="1" applyFont="1" applyFill="1" applyBorder="1" applyAlignment="1">
      <alignment horizontal="left" vertical="center"/>
    </xf>
    <xf numFmtId="0" fontId="84" fillId="3" borderId="0" xfId="1" applyFont="1" applyFill="1" applyBorder="1" applyAlignment="1">
      <alignment horizontal="right" vertical="center"/>
    </xf>
    <xf numFmtId="164" fontId="26" fillId="3" borderId="0" xfId="3" applyNumberFormat="1" applyFont="1" applyFill="1" applyBorder="1" applyAlignment="1">
      <alignment horizontal="left" vertical="center"/>
    </xf>
    <xf numFmtId="0" fontId="96" fillId="3" borderId="1" xfId="2" applyFont="1" applyFill="1" applyBorder="1" applyAlignment="1">
      <alignment vertical="center"/>
    </xf>
    <xf numFmtId="166" fontId="25" fillId="3" borderId="8" xfId="3" applyNumberFormat="1" applyFont="1" applyFill="1" applyBorder="1" applyAlignment="1">
      <alignment vertical="center" wrapText="1"/>
    </xf>
    <xf numFmtId="0" fontId="26" fillId="7" borderId="20" xfId="2" applyFont="1" applyFill="1" applyBorder="1" applyAlignment="1" applyProtection="1">
      <alignment vertical="center"/>
      <protection hidden="1"/>
    </xf>
    <xf numFmtId="0" fontId="27" fillId="7" borderId="19" xfId="2" applyFont="1" applyFill="1" applyBorder="1" applyAlignment="1" applyProtection="1">
      <alignment vertical="center"/>
      <protection hidden="1"/>
    </xf>
    <xf numFmtId="0" fontId="27" fillId="7" borderId="30" xfId="2" applyFont="1" applyFill="1" applyBorder="1" applyAlignment="1" applyProtection="1">
      <alignment vertical="center"/>
      <protection hidden="1"/>
    </xf>
    <xf numFmtId="0" fontId="26" fillId="3" borderId="17" xfId="1" applyFont="1" applyFill="1" applyBorder="1" applyAlignment="1" applyProtection="1">
      <alignment horizontal="left" vertical="center"/>
      <protection locked="0"/>
    </xf>
    <xf numFmtId="166" fontId="98" fillId="3" borderId="9" xfId="1" applyNumberFormat="1" applyFont="1" applyFill="1" applyBorder="1" applyAlignment="1">
      <alignment horizontal="left" vertical="center" wrapText="1"/>
    </xf>
    <xf numFmtId="0" fontId="99" fillId="3" borderId="9" xfId="1" applyFont="1" applyFill="1" applyBorder="1" applyAlignment="1">
      <alignment horizontal="left" vertical="center"/>
    </xf>
    <xf numFmtId="0" fontId="86" fillId="15" borderId="0" xfId="1" applyFont="1" applyFill="1" applyBorder="1" applyAlignment="1">
      <alignment horizontal="center" vertical="center"/>
    </xf>
    <xf numFmtId="0" fontId="26" fillId="11" borderId="3" xfId="1" applyFont="1" applyFill="1" applyBorder="1" applyAlignment="1">
      <alignment vertical="center" wrapText="1"/>
    </xf>
    <xf numFmtId="165" fontId="75" fillId="22" borderId="28" xfId="3" applyNumberFormat="1" applyFont="1" applyFill="1" applyBorder="1" applyAlignment="1">
      <alignment vertical="center"/>
    </xf>
    <xf numFmtId="165" fontId="75" fillId="28" borderId="18" xfId="3" applyNumberFormat="1" applyFont="1" applyFill="1" applyBorder="1" applyAlignment="1">
      <alignment horizontal="left" vertical="center"/>
    </xf>
    <xf numFmtId="166" fontId="38" fillId="12" borderId="4" xfId="2" applyNumberFormat="1" applyFont="1" applyFill="1" applyBorder="1" applyAlignment="1">
      <alignment horizontal="center" vertical="center"/>
    </xf>
    <xf numFmtId="165" fontId="39" fillId="11" borderId="4" xfId="3" applyNumberFormat="1" applyFont="1" applyFill="1" applyBorder="1" applyAlignment="1">
      <alignment horizontal="center" vertical="center"/>
    </xf>
    <xf numFmtId="164" fontId="102" fillId="34" borderId="17" xfId="2" applyNumberFormat="1" applyFont="1" applyFill="1" applyBorder="1" applyAlignment="1">
      <alignment vertical="center" wrapText="1"/>
    </xf>
    <xf numFmtId="164" fontId="102" fillId="34" borderId="10" xfId="2" applyNumberFormat="1" applyFont="1" applyFill="1" applyBorder="1" applyAlignment="1">
      <alignment vertical="center" wrapText="1"/>
    </xf>
    <xf numFmtId="0" fontId="73" fillId="3" borderId="1" xfId="2" applyFont="1" applyFill="1" applyBorder="1" applyAlignment="1" applyProtection="1">
      <alignment horizontal="left" vertical="center"/>
      <protection hidden="1"/>
    </xf>
    <xf numFmtId="0" fontId="73" fillId="3" borderId="0" xfId="2" applyFont="1" applyFill="1" applyBorder="1" applyAlignment="1" applyProtection="1">
      <alignment vertical="center" wrapText="1"/>
      <protection hidden="1"/>
    </xf>
    <xf numFmtId="0" fontId="73" fillId="3" borderId="8" xfId="2" applyFont="1" applyFill="1" applyBorder="1" applyAlignment="1" applyProtection="1">
      <alignment vertical="center" wrapText="1"/>
      <protection hidden="1"/>
    </xf>
    <xf numFmtId="0" fontId="73" fillId="3" borderId="0" xfId="2" applyFont="1" applyFill="1" applyBorder="1" applyAlignment="1" applyProtection="1">
      <alignment vertical="center"/>
      <protection hidden="1"/>
    </xf>
    <xf numFmtId="0" fontId="73" fillId="3" borderId="8" xfId="2" applyFont="1" applyFill="1" applyBorder="1" applyAlignment="1" applyProtection="1">
      <alignment vertical="center"/>
      <protection hidden="1"/>
    </xf>
    <xf numFmtId="0" fontId="73" fillId="3" borderId="14" xfId="2" applyFont="1" applyFill="1" applyBorder="1" applyAlignment="1" applyProtection="1">
      <alignment vertical="center"/>
      <protection hidden="1"/>
    </xf>
    <xf numFmtId="0" fontId="73" fillId="3" borderId="15" xfId="2" applyFont="1" applyFill="1" applyBorder="1" applyAlignment="1" applyProtection="1">
      <alignment vertical="center" wrapText="1"/>
      <protection hidden="1"/>
    </xf>
    <xf numFmtId="0" fontId="73" fillId="3" borderId="16" xfId="2" applyFont="1" applyFill="1" applyBorder="1" applyAlignment="1" applyProtection="1">
      <alignment vertical="center" wrapText="1"/>
      <protection hidden="1"/>
    </xf>
    <xf numFmtId="0" fontId="73" fillId="3" borderId="1" xfId="2" applyFont="1" applyFill="1" applyBorder="1" applyAlignment="1" applyProtection="1">
      <alignment vertical="center"/>
      <protection hidden="1"/>
    </xf>
    <xf numFmtId="0" fontId="25" fillId="3" borderId="1" xfId="2" applyFont="1" applyFill="1" applyBorder="1" applyAlignment="1" applyProtection="1">
      <alignment vertical="center"/>
      <protection hidden="1"/>
    </xf>
    <xf numFmtId="0" fontId="103" fillId="4" borderId="0" xfId="0" applyFont="1" applyFill="1"/>
    <xf numFmtId="0" fontId="0" fillId="4" borderId="0" xfId="0" applyFill="1"/>
    <xf numFmtId="0" fontId="105" fillId="4" borderId="0" xfId="5" applyFont="1" applyFill="1"/>
    <xf numFmtId="0" fontId="103" fillId="0" borderId="0" xfId="0" applyFont="1"/>
    <xf numFmtId="0" fontId="25" fillId="3" borderId="0" xfId="2" applyFont="1" applyFill="1" applyBorder="1" applyAlignment="1" applyProtection="1">
      <alignment vertical="center"/>
      <protection hidden="1"/>
    </xf>
    <xf numFmtId="0" fontId="25" fillId="3" borderId="8" xfId="2" applyFont="1" applyFill="1" applyBorder="1" applyAlignment="1" applyProtection="1">
      <alignment vertical="center"/>
      <protection hidden="1"/>
    </xf>
    <xf numFmtId="0" fontId="25" fillId="3" borderId="0"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0" fontId="25" fillId="3" borderId="14" xfId="2" applyFont="1" applyFill="1" applyBorder="1" applyAlignment="1" applyProtection="1">
      <alignment vertical="center"/>
      <protection hidden="1"/>
    </xf>
    <xf numFmtId="0" fontId="25" fillId="3" borderId="15" xfId="2" applyFont="1" applyFill="1" applyBorder="1" applyAlignment="1" applyProtection="1">
      <alignment vertical="center"/>
      <protection hidden="1"/>
    </xf>
    <xf numFmtId="0" fontId="25" fillId="3" borderId="16" xfId="2" applyFont="1" applyFill="1" applyBorder="1" applyAlignment="1" applyProtection="1">
      <alignment vertical="center"/>
      <protection hidden="1"/>
    </xf>
    <xf numFmtId="164" fontId="60" fillId="18" borderId="19" xfId="3" applyNumberFormat="1" applyFont="1" applyFill="1" applyBorder="1" applyAlignment="1">
      <alignment horizontal="center" vertical="center"/>
    </xf>
    <xf numFmtId="165" fontId="39" fillId="23" borderId="0" xfId="3" applyNumberFormat="1" applyFont="1" applyFill="1" applyBorder="1" applyAlignment="1">
      <alignment horizontal="right" vertical="center"/>
    </xf>
    <xf numFmtId="164" fontId="39" fillId="23" borderId="15" xfId="3" applyNumberFormat="1" applyFont="1" applyFill="1" applyBorder="1" applyAlignment="1">
      <alignment horizontal="left" vertical="center"/>
    </xf>
    <xf numFmtId="164" fontId="39" fillId="23" borderId="16" xfId="3" applyNumberFormat="1" applyFont="1" applyFill="1" applyBorder="1" applyAlignment="1">
      <alignment horizontal="center" vertical="center"/>
    </xf>
    <xf numFmtId="0" fontId="26" fillId="37" borderId="18" xfId="1" applyFont="1" applyFill="1" applyBorder="1" applyAlignment="1">
      <alignment vertical="center" wrapText="1"/>
    </xf>
    <xf numFmtId="166" fontId="38" fillId="39" borderId="18" xfId="2" applyNumberFormat="1" applyFont="1" applyFill="1" applyBorder="1" applyAlignment="1">
      <alignment horizontal="center" vertical="center"/>
    </xf>
    <xf numFmtId="165" fontId="39" fillId="37" borderId="18" xfId="3" applyNumberFormat="1" applyFont="1" applyFill="1" applyBorder="1" applyAlignment="1">
      <alignment horizontal="center" vertical="center"/>
    </xf>
    <xf numFmtId="49" fontId="0" fillId="3" borderId="37"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38" xfId="0" applyNumberFormat="1" applyFill="1" applyBorder="1" applyAlignment="1">
      <alignment horizontal="center" vertical="center"/>
    </xf>
    <xf numFmtId="49" fontId="110" fillId="3" borderId="37" xfId="0" applyNumberFormat="1" applyFont="1" applyFill="1" applyBorder="1" applyAlignment="1">
      <alignment horizontal="center" vertical="center" wrapText="1"/>
    </xf>
    <xf numFmtId="49" fontId="110" fillId="3" borderId="0" xfId="0" applyNumberFormat="1" applyFont="1" applyFill="1" applyBorder="1" applyAlignment="1">
      <alignment horizontal="center" vertical="center" wrapText="1"/>
    </xf>
    <xf numFmtId="49" fontId="110" fillId="3" borderId="38" xfId="0" applyNumberFormat="1" applyFont="1" applyFill="1" applyBorder="1" applyAlignment="1">
      <alignment horizontal="center" vertical="center" wrapText="1"/>
    </xf>
    <xf numFmtId="49" fontId="26" fillId="19" borderId="44" xfId="6" applyNumberFormat="1" applyFont="1" applyFill="1" applyBorder="1" applyAlignment="1">
      <alignment horizontal="center" vertical="center"/>
    </xf>
    <xf numFmtId="49" fontId="51" fillId="19" borderId="45" xfId="6" applyNumberFormat="1" applyFont="1" applyFill="1" applyBorder="1" applyAlignment="1">
      <alignment horizontal="center" vertical="center"/>
    </xf>
    <xf numFmtId="49" fontId="51" fillId="19" borderId="46" xfId="6" applyNumberFormat="1" applyFont="1" applyFill="1" applyBorder="1" applyAlignment="1">
      <alignment horizontal="center" vertical="center"/>
    </xf>
    <xf numFmtId="49" fontId="2" fillId="3" borderId="37"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3" borderId="38" xfId="0" applyNumberFormat="1" applyFont="1" applyFill="1" applyBorder="1" applyAlignment="1">
      <alignment horizontal="center" vertical="center"/>
    </xf>
    <xf numFmtId="49" fontId="110" fillId="19" borderId="44" xfId="6" applyNumberFormat="1" applyFont="1" applyFill="1" applyBorder="1" applyAlignment="1">
      <alignment horizontal="center" vertical="center"/>
    </xf>
    <xf numFmtId="49" fontId="111" fillId="19" borderId="45" xfId="6" applyNumberFormat="1" applyFont="1" applyFill="1" applyBorder="1" applyAlignment="1">
      <alignment horizontal="center" vertical="center"/>
    </xf>
    <xf numFmtId="49" fontId="111" fillId="19" borderId="46" xfId="6" applyNumberFormat="1" applyFont="1" applyFill="1" applyBorder="1" applyAlignment="1">
      <alignment horizontal="center" vertical="center"/>
    </xf>
    <xf numFmtId="49" fontId="26" fillId="19" borderId="47" xfId="0" applyNumberFormat="1" applyFont="1" applyFill="1" applyBorder="1" applyAlignment="1">
      <alignment horizontal="right" vertical="center"/>
    </xf>
    <xf numFmtId="49" fontId="0" fillId="19" borderId="48" xfId="0" applyNumberFormat="1" applyFont="1" applyFill="1" applyBorder="1" applyAlignment="1">
      <alignment horizontal="center" vertical="center"/>
    </xf>
    <xf numFmtId="49" fontId="0" fillId="19" borderId="49" xfId="0" applyNumberFormat="1" applyFont="1" applyFill="1" applyBorder="1" applyAlignment="1">
      <alignment horizontal="center" vertical="center"/>
    </xf>
    <xf numFmtId="49" fontId="0" fillId="19" borderId="50" xfId="0" applyNumberFormat="1" applyFont="1" applyFill="1" applyBorder="1" applyAlignment="1">
      <alignment horizontal="right" vertical="center"/>
    </xf>
    <xf numFmtId="49" fontId="0" fillId="19" borderId="51" xfId="0" applyNumberFormat="1" applyFont="1" applyFill="1" applyBorder="1" applyAlignment="1">
      <alignment horizontal="right" vertical="center"/>
    </xf>
    <xf numFmtId="49" fontId="0" fillId="19" borderId="52" xfId="0" applyNumberFormat="1" applyFont="1" applyFill="1" applyBorder="1" applyAlignment="1">
      <alignment horizontal="right" vertical="center"/>
    </xf>
    <xf numFmtId="49" fontId="66" fillId="41" borderId="53" xfId="6" quotePrefix="1" applyNumberFormat="1" applyFont="1" applyFill="1" applyBorder="1" applyAlignment="1">
      <alignment horizontal="center" vertical="center"/>
    </xf>
    <xf numFmtId="49" fontId="66" fillId="41" borderId="7" xfId="6" applyNumberFormat="1" applyFont="1" applyFill="1" applyBorder="1" applyAlignment="1">
      <alignment horizontal="center" vertical="center"/>
    </xf>
    <xf numFmtId="49" fontId="66" fillId="41" borderId="54" xfId="6" applyNumberFormat="1" applyFont="1" applyFill="1" applyBorder="1" applyAlignment="1">
      <alignment horizontal="center" vertical="center"/>
    </xf>
    <xf numFmtId="49" fontId="0" fillId="3" borderId="37" xfId="0" applyNumberFormat="1" applyFont="1" applyFill="1" applyBorder="1" applyAlignment="1">
      <alignment horizontal="right" vertical="center"/>
    </xf>
    <xf numFmtId="49" fontId="0" fillId="3" borderId="0" xfId="0" applyNumberFormat="1" applyFont="1" applyFill="1" applyBorder="1" applyAlignment="1">
      <alignment horizontal="right" vertical="center"/>
    </xf>
    <xf numFmtId="49" fontId="0" fillId="3" borderId="38" xfId="0" applyNumberFormat="1" applyFont="1" applyFill="1" applyBorder="1" applyAlignment="1">
      <alignment horizontal="right" vertical="center"/>
    </xf>
    <xf numFmtId="49" fontId="26" fillId="19" borderId="39" xfId="0" applyNumberFormat="1" applyFont="1" applyFill="1" applyBorder="1" applyAlignment="1">
      <alignment horizontal="right" vertical="center"/>
    </xf>
    <xf numFmtId="49" fontId="0" fillId="19" borderId="15" xfId="0" applyNumberFormat="1" applyFont="1" applyFill="1" applyBorder="1" applyAlignment="1">
      <alignment horizontal="center" vertical="center"/>
    </xf>
    <xf numFmtId="49" fontId="0" fillId="19" borderId="40" xfId="0" applyNumberFormat="1" applyFont="1" applyFill="1" applyBorder="1" applyAlignment="1">
      <alignment horizontal="center" vertical="center"/>
    </xf>
    <xf numFmtId="49" fontId="0" fillId="3" borderId="39" xfId="0" applyNumberFormat="1" applyFont="1" applyFill="1" applyBorder="1" applyAlignment="1">
      <alignment horizontal="right" vertical="center"/>
    </xf>
    <xf numFmtId="49" fontId="0" fillId="3" borderId="15" xfId="0" applyNumberFormat="1" applyFont="1" applyFill="1" applyBorder="1" applyAlignment="1">
      <alignment horizontal="right" vertical="center"/>
    </xf>
    <xf numFmtId="49" fontId="0" fillId="3" borderId="40" xfId="0" applyNumberFormat="1" applyFont="1" applyFill="1" applyBorder="1" applyAlignment="1">
      <alignment horizontal="right" vertical="center"/>
    </xf>
    <xf numFmtId="49" fontId="66" fillId="41" borderId="55" xfId="6" quotePrefix="1" applyNumberFormat="1" applyFont="1" applyFill="1" applyBorder="1" applyAlignment="1">
      <alignment horizontal="center" vertical="center"/>
    </xf>
    <xf numFmtId="49" fontId="66" fillId="41" borderId="56" xfId="6" applyNumberFormat="1" applyFont="1" applyFill="1" applyBorder="1" applyAlignment="1">
      <alignment horizontal="center" vertical="center"/>
    </xf>
    <xf numFmtId="49" fontId="66" fillId="41" borderId="57" xfId="6" applyNumberFormat="1" applyFont="1" applyFill="1" applyBorder="1" applyAlignment="1">
      <alignment horizontal="center" vertical="center"/>
    </xf>
    <xf numFmtId="166" fontId="58" fillId="16" borderId="9" xfId="1" applyNumberFormat="1" applyFont="1" applyFill="1" applyBorder="1" applyAlignment="1">
      <alignment horizontal="left" vertical="center" wrapText="1"/>
    </xf>
    <xf numFmtId="0" fontId="5" fillId="19" borderId="0" xfId="2" applyFill="1" applyProtection="1">
      <protection hidden="1"/>
    </xf>
    <xf numFmtId="0" fontId="5" fillId="0" borderId="0" xfId="2" applyProtection="1">
      <protection hidden="1"/>
    </xf>
    <xf numFmtId="164" fontId="57" fillId="18" borderId="22" xfId="3" applyNumberFormat="1" applyFont="1" applyFill="1" applyBorder="1" applyAlignment="1">
      <alignment horizontal="center" vertical="center"/>
    </xf>
    <xf numFmtId="0" fontId="57" fillId="18" borderId="1" xfId="1" applyFont="1" applyFill="1" applyBorder="1" applyAlignment="1" applyProtection="1">
      <alignment horizontal="center" vertical="center"/>
      <protection locked="0"/>
    </xf>
    <xf numFmtId="166" fontId="58" fillId="18" borderId="0" xfId="1" applyNumberFormat="1" applyFont="1" applyFill="1" applyBorder="1" applyAlignment="1">
      <alignment horizontal="left" vertical="center" wrapText="1"/>
    </xf>
    <xf numFmtId="164" fontId="60" fillId="18" borderId="0" xfId="3" applyNumberFormat="1" applyFont="1" applyFill="1" applyBorder="1" applyAlignment="1">
      <alignment horizontal="center" vertical="center"/>
    </xf>
    <xf numFmtId="0" fontId="59" fillId="19" borderId="0" xfId="1" applyFont="1" applyFill="1" applyBorder="1" applyAlignment="1">
      <alignment horizontal="center" vertical="center"/>
    </xf>
    <xf numFmtId="0" fontId="114" fillId="19" borderId="0" xfId="1" applyFont="1" applyFill="1" applyBorder="1" applyAlignment="1">
      <alignment horizontal="left" vertical="center"/>
    </xf>
    <xf numFmtId="164" fontId="57" fillId="18" borderId="19" xfId="3" applyNumberFormat="1" applyFont="1" applyFill="1" applyBorder="1" applyAlignment="1">
      <alignment horizontal="left" vertical="center"/>
    </xf>
    <xf numFmtId="164" fontId="57" fillId="18" borderId="19" xfId="3" applyNumberFormat="1" applyFont="1" applyFill="1" applyBorder="1" applyAlignment="1">
      <alignment horizontal="right" vertical="center"/>
    </xf>
    <xf numFmtId="164" fontId="51" fillId="34" borderId="19" xfId="3" applyNumberFormat="1" applyFont="1" applyFill="1" applyBorder="1" applyAlignment="1">
      <alignment horizontal="center" vertical="center"/>
    </xf>
    <xf numFmtId="166" fontId="39" fillId="22" borderId="0" xfId="1" applyNumberFormat="1" applyFont="1" applyFill="1" applyBorder="1" applyAlignment="1">
      <alignment horizontal="right" vertical="center"/>
    </xf>
    <xf numFmtId="164" fontId="39" fillId="23" borderId="15" xfId="3" applyNumberFormat="1" applyFont="1" applyFill="1" applyBorder="1" applyAlignment="1">
      <alignment horizontal="center" vertical="center"/>
    </xf>
    <xf numFmtId="0" fontId="83" fillId="37" borderId="60" xfId="1" applyFont="1" applyFill="1" applyBorder="1" applyAlignment="1" applyProtection="1">
      <alignment horizontal="center" vertical="center"/>
      <protection locked="0"/>
    </xf>
    <xf numFmtId="0" fontId="83" fillId="37" borderId="61" xfId="1" applyFont="1" applyFill="1" applyBorder="1" applyAlignment="1" applyProtection="1">
      <alignment horizontal="center" vertical="center"/>
      <protection locked="0"/>
    </xf>
    <xf numFmtId="0" fontId="83" fillId="37" borderId="62" xfId="1" applyFont="1" applyFill="1" applyBorder="1" applyAlignment="1" applyProtection="1">
      <alignment horizontal="center" vertical="center"/>
      <protection locked="0"/>
    </xf>
    <xf numFmtId="0" fontId="116" fillId="29" borderId="63" xfId="1" applyFont="1" applyFill="1" applyBorder="1" applyAlignment="1" applyProtection="1">
      <alignment horizontal="center" vertical="center"/>
      <protection locked="0"/>
    </xf>
    <xf numFmtId="0" fontId="116" fillId="29" borderId="64" xfId="1" applyFont="1" applyFill="1" applyBorder="1" applyAlignment="1" applyProtection="1">
      <alignment horizontal="center" vertical="center"/>
      <protection locked="0"/>
    </xf>
    <xf numFmtId="0" fontId="116" fillId="29" borderId="65" xfId="1" applyFont="1" applyFill="1" applyBorder="1" applyAlignment="1" applyProtection="1">
      <alignment horizontal="center" vertical="center"/>
      <protection locked="0"/>
    </xf>
    <xf numFmtId="164" fontId="26" fillId="3" borderId="9" xfId="3" applyNumberFormat="1" applyFont="1" applyFill="1" applyBorder="1" applyAlignment="1">
      <alignment horizontal="center" vertical="center"/>
    </xf>
    <xf numFmtId="166" fontId="38" fillId="33" borderId="10" xfId="2" applyNumberFormat="1" applyFont="1" applyFill="1" applyBorder="1" applyAlignment="1">
      <alignment horizontal="center" vertical="center"/>
    </xf>
    <xf numFmtId="0" fontId="55" fillId="29" borderId="9" xfId="2" applyFont="1" applyFill="1" applyBorder="1" applyAlignment="1" applyProtection="1">
      <alignment horizontal="center" vertical="center" wrapText="1"/>
      <protection hidden="1"/>
    </xf>
    <xf numFmtId="0" fontId="83" fillId="37" borderId="17" xfId="1" applyFont="1" applyFill="1" applyBorder="1" applyAlignment="1" applyProtection="1">
      <alignment horizontal="center" vertical="center"/>
      <protection locked="0"/>
    </xf>
    <xf numFmtId="164" fontId="26" fillId="36" borderId="19" xfId="3" applyNumberFormat="1" applyFont="1" applyFill="1" applyBorder="1" applyAlignment="1">
      <alignment horizontal="center" vertical="center"/>
    </xf>
    <xf numFmtId="0" fontId="61" fillId="22" borderId="66" xfId="2" applyFont="1" applyFill="1" applyBorder="1" applyAlignment="1">
      <alignment horizontal="right" vertical="center"/>
    </xf>
    <xf numFmtId="0" fontId="18" fillId="14" borderId="0" xfId="4" applyFont="1" applyFill="1" applyBorder="1" applyAlignment="1">
      <alignment horizontal="center" vertical="top"/>
    </xf>
    <xf numFmtId="0" fontId="20" fillId="31" borderId="1" xfId="2" applyFont="1" applyFill="1" applyBorder="1" applyAlignment="1" applyProtection="1">
      <alignment vertical="center"/>
      <protection hidden="1"/>
    </xf>
    <xf numFmtId="0" fontId="20" fillId="31" borderId="0" xfId="2" applyFont="1" applyFill="1" applyBorder="1" applyAlignment="1" applyProtection="1">
      <alignment vertical="center"/>
      <protection hidden="1"/>
    </xf>
    <xf numFmtId="0" fontId="20" fillId="31" borderId="0" xfId="2" applyFont="1" applyFill="1" applyBorder="1" applyAlignment="1" applyProtection="1">
      <alignment horizontal="center" vertical="center"/>
      <protection hidden="1"/>
    </xf>
    <xf numFmtId="0" fontId="35" fillId="3" borderId="1" xfId="2" applyFont="1" applyFill="1" applyBorder="1" applyAlignment="1" applyProtection="1">
      <alignment horizontal="left" vertical="center"/>
      <protection hidden="1"/>
    </xf>
    <xf numFmtId="0" fontId="34" fillId="3" borderId="8" xfId="0" applyFont="1" applyFill="1" applyBorder="1" applyAlignment="1" applyProtection="1">
      <alignment vertical="center"/>
      <protection locked="0"/>
    </xf>
    <xf numFmtId="0" fontId="73" fillId="3" borderId="0" xfId="2" applyFont="1" applyFill="1" applyBorder="1" applyAlignment="1" applyProtection="1">
      <alignment horizontal="right" vertical="center"/>
      <protection hidden="1"/>
    </xf>
    <xf numFmtId="0" fontId="82" fillId="3" borderId="0" xfId="0" applyFont="1" applyFill="1" applyBorder="1" applyAlignment="1" applyProtection="1">
      <alignment vertical="center"/>
      <protection locked="0"/>
    </xf>
    <xf numFmtId="0" fontId="73" fillId="3" borderId="0" xfId="2" applyFont="1" applyFill="1" applyBorder="1" applyAlignment="1" applyProtection="1">
      <alignment horizontal="left" vertical="center"/>
      <protection hidden="1"/>
    </xf>
    <xf numFmtId="0" fontId="82" fillId="3" borderId="8" xfId="0" applyFont="1" applyFill="1" applyBorder="1" applyAlignment="1" applyProtection="1">
      <alignment vertical="center"/>
      <protection locked="0"/>
    </xf>
    <xf numFmtId="0" fontId="117" fillId="18" borderId="67" xfId="0" applyFont="1" applyFill="1" applyBorder="1" applyAlignment="1">
      <alignment vertical="center"/>
    </xf>
    <xf numFmtId="0" fontId="117" fillId="18" borderId="68" xfId="0" applyFont="1" applyFill="1" applyBorder="1" applyAlignment="1">
      <alignment vertical="center"/>
    </xf>
    <xf numFmtId="0" fontId="117" fillId="18" borderId="69" xfId="0" applyFont="1" applyFill="1" applyBorder="1" applyAlignment="1">
      <alignment vertical="center"/>
    </xf>
    <xf numFmtId="0" fontId="117" fillId="0" borderId="70" xfId="0" applyFont="1" applyBorder="1" applyAlignment="1">
      <alignment horizontal="center"/>
    </xf>
    <xf numFmtId="0" fontId="117" fillId="18" borderId="67" xfId="2" applyFont="1" applyFill="1" applyBorder="1" applyAlignment="1">
      <alignment vertical="center"/>
    </xf>
    <xf numFmtId="0" fontId="117" fillId="18" borderId="68" xfId="2" applyFont="1" applyFill="1" applyBorder="1" applyAlignment="1">
      <alignment vertical="center"/>
    </xf>
    <xf numFmtId="0" fontId="117" fillId="18" borderId="69" xfId="2" applyFont="1" applyFill="1" applyBorder="1" applyAlignment="1">
      <alignment vertical="center"/>
    </xf>
    <xf numFmtId="0" fontId="117" fillId="0" borderId="70" xfId="2" applyFont="1" applyBorder="1" applyAlignment="1">
      <alignment horizontal="center"/>
    </xf>
    <xf numFmtId="0" fontId="118" fillId="42" borderId="67" xfId="0" applyFont="1" applyFill="1" applyBorder="1" applyAlignment="1">
      <alignment horizontal="left"/>
    </xf>
    <xf numFmtId="0" fontId="118" fillId="42" borderId="68" xfId="0" applyFont="1" applyFill="1" applyBorder="1" applyAlignment="1"/>
    <xf numFmtId="0" fontId="119" fillId="0" borderId="70" xfId="0" applyFont="1" applyBorder="1" applyAlignment="1">
      <alignment horizontal="center"/>
    </xf>
    <xf numFmtId="0" fontId="118" fillId="42" borderId="67" xfId="0" applyFont="1" applyFill="1" applyBorder="1" applyAlignment="1"/>
    <xf numFmtId="0" fontId="119" fillId="42" borderId="68" xfId="0" applyFont="1" applyFill="1" applyBorder="1" applyAlignment="1"/>
    <xf numFmtId="0" fontId="118" fillId="42" borderId="67" xfId="2" applyFont="1" applyFill="1" applyBorder="1" applyAlignment="1"/>
    <xf numFmtId="0" fontId="118" fillId="42" borderId="68" xfId="2" applyFont="1" applyFill="1" applyBorder="1" applyAlignment="1"/>
    <xf numFmtId="0" fontId="119" fillId="42" borderId="68" xfId="2" applyFont="1" applyFill="1" applyBorder="1" applyAlignment="1"/>
    <xf numFmtId="0" fontId="119" fillId="0" borderId="70" xfId="2" applyFont="1" applyBorder="1" applyAlignment="1">
      <alignment horizontal="center"/>
    </xf>
    <xf numFmtId="0" fontId="118" fillId="42" borderId="71" xfId="0" applyFont="1" applyFill="1" applyBorder="1" applyAlignment="1">
      <alignment horizontal="left" vertical="center"/>
    </xf>
    <xf numFmtId="0" fontId="118" fillId="42" borderId="72" xfId="0" applyFont="1" applyFill="1" applyBorder="1" applyAlignment="1">
      <alignment horizontal="center" vertical="center"/>
    </xf>
    <xf numFmtId="0" fontId="118" fillId="42" borderId="73" xfId="0" applyFont="1" applyFill="1" applyBorder="1" applyAlignment="1">
      <alignment horizontal="center" vertical="center"/>
    </xf>
    <xf numFmtId="0" fontId="118" fillId="42" borderId="71" xfId="2" applyFont="1" applyFill="1" applyBorder="1" applyAlignment="1">
      <alignment horizontal="center" vertical="center"/>
    </xf>
    <xf numFmtId="0" fontId="118" fillId="42" borderId="72" xfId="2" applyFont="1" applyFill="1" applyBorder="1" applyAlignment="1">
      <alignment horizontal="center" vertical="center"/>
    </xf>
    <xf numFmtId="0" fontId="118" fillId="42" borderId="73" xfId="2" applyFont="1" applyFill="1" applyBorder="1" applyAlignment="1">
      <alignment horizontal="center" vertical="center"/>
    </xf>
    <xf numFmtId="0" fontId="118" fillId="0" borderId="55" xfId="0" applyFont="1" applyBorder="1" applyAlignment="1">
      <alignment horizontal="left"/>
    </xf>
    <xf numFmtId="0" fontId="118" fillId="0" borderId="56" xfId="0" applyFont="1" applyBorder="1" applyAlignment="1">
      <alignment horizontal="center"/>
    </xf>
    <xf numFmtId="0" fontId="118" fillId="0" borderId="57" xfId="0" applyFont="1" applyBorder="1" applyAlignment="1">
      <alignment horizontal="center"/>
    </xf>
    <xf numFmtId="0" fontId="82" fillId="3" borderId="0" xfId="0" applyFont="1" applyFill="1" applyBorder="1" applyAlignment="1" applyProtection="1">
      <alignment horizontal="center" vertical="center"/>
      <protection locked="0"/>
    </xf>
    <xf numFmtId="0" fontId="118" fillId="0" borderId="55" xfId="2" applyFont="1" applyBorder="1" applyAlignment="1">
      <alignment horizontal="center"/>
    </xf>
    <xf numFmtId="0" fontId="118" fillId="0" borderId="56" xfId="2" applyFont="1" applyBorder="1" applyAlignment="1">
      <alignment horizontal="center"/>
    </xf>
    <xf numFmtId="0" fontId="118" fillId="0" borderId="57" xfId="2" applyFont="1" applyBorder="1" applyAlignment="1">
      <alignment horizontal="center"/>
    </xf>
    <xf numFmtId="0" fontId="82" fillId="3" borderId="8" xfId="0" applyFont="1" applyFill="1" applyBorder="1" applyAlignment="1" applyProtection="1">
      <alignment horizontal="center" vertical="center"/>
      <protection locked="0"/>
    </xf>
    <xf numFmtId="0" fontId="118" fillId="0" borderId="74" xfId="0" applyFont="1" applyBorder="1" applyAlignment="1">
      <alignment horizontal="left"/>
    </xf>
    <xf numFmtId="0" fontId="118" fillId="0" borderId="75" xfId="0" applyFont="1" applyBorder="1" applyAlignment="1">
      <alignment horizontal="center"/>
    </xf>
    <xf numFmtId="0" fontId="118" fillId="0" borderId="76" xfId="0" applyFont="1" applyBorder="1" applyAlignment="1">
      <alignment horizontal="center"/>
    </xf>
    <xf numFmtId="0" fontId="118" fillId="0" borderId="74" xfId="2" applyFont="1" applyBorder="1" applyAlignment="1">
      <alignment horizontal="center"/>
    </xf>
    <xf numFmtId="0" fontId="118" fillId="0" borderId="75" xfId="2" applyFont="1" applyBorder="1" applyAlignment="1">
      <alignment horizontal="center"/>
    </xf>
    <xf numFmtId="0" fontId="118" fillId="0" borderId="76" xfId="2" applyFont="1" applyBorder="1" applyAlignment="1">
      <alignment horizontal="center"/>
    </xf>
    <xf numFmtId="0" fontId="118" fillId="0" borderId="58" xfId="2" applyFont="1" applyBorder="1"/>
    <xf numFmtId="0" fontId="118" fillId="0" borderId="77" xfId="2" applyFont="1" applyBorder="1" applyAlignment="1">
      <alignment horizontal="center"/>
    </xf>
    <xf numFmtId="0" fontId="118" fillId="0" borderId="78" xfId="2" applyFont="1" applyBorder="1" applyAlignment="1">
      <alignment horizontal="center"/>
    </xf>
    <xf numFmtId="0" fontId="118" fillId="42" borderId="70" xfId="2" applyFont="1" applyFill="1" applyBorder="1" applyAlignment="1">
      <alignment horizontal="center"/>
    </xf>
    <xf numFmtId="0" fontId="118" fillId="0" borderId="79" xfId="2" applyFont="1" applyBorder="1" applyAlignment="1">
      <alignment horizontal="center"/>
    </xf>
    <xf numFmtId="0" fontId="120" fillId="18" borderId="32" xfId="0" applyFont="1" applyFill="1" applyBorder="1" applyAlignment="1"/>
    <xf numFmtId="0" fontId="120" fillId="18" borderId="6" xfId="0" applyFont="1" applyFill="1" applyBorder="1" applyAlignment="1"/>
    <xf numFmtId="0" fontId="120" fillId="18" borderId="33" xfId="0" applyFont="1" applyFill="1" applyBorder="1" applyAlignment="1"/>
    <xf numFmtId="0" fontId="120" fillId="18" borderId="32" xfId="2" applyFont="1" applyFill="1" applyBorder="1" applyAlignment="1"/>
    <xf numFmtId="0" fontId="120" fillId="18" borderId="6" xfId="2" applyFont="1" applyFill="1" applyBorder="1" applyAlignment="1"/>
    <xf numFmtId="0" fontId="120" fillId="18" borderId="33" xfId="2" applyFont="1" applyFill="1" applyBorder="1" applyAlignment="1"/>
    <xf numFmtId="0" fontId="120" fillId="18" borderId="37" xfId="0" applyFont="1" applyFill="1" applyBorder="1" applyAlignment="1"/>
    <xf numFmtId="0" fontId="120" fillId="18" borderId="0" xfId="0" applyFont="1" applyFill="1" applyBorder="1" applyAlignment="1"/>
    <xf numFmtId="0" fontId="120" fillId="18" borderId="38" xfId="0" applyFont="1" applyFill="1" applyBorder="1" applyAlignment="1"/>
    <xf numFmtId="0" fontId="120" fillId="18" borderId="37" xfId="2" applyFont="1" applyFill="1" applyBorder="1" applyAlignment="1"/>
    <xf numFmtId="0" fontId="120" fillId="18" borderId="0" xfId="2" applyFont="1" applyFill="1" applyBorder="1" applyAlignment="1"/>
    <xf numFmtId="0" fontId="120" fillId="18" borderId="38" xfId="2" applyFont="1" applyFill="1" applyBorder="1" applyAlignment="1"/>
    <xf numFmtId="0" fontId="119" fillId="0" borderId="32" xfId="0" applyFont="1" applyBorder="1" applyAlignment="1"/>
    <xf numFmtId="0" fontId="119" fillId="0" borderId="6" xfId="0" applyFont="1" applyBorder="1" applyAlignment="1"/>
    <xf numFmtId="0" fontId="119" fillId="0" borderId="33" xfId="0" applyFont="1" applyBorder="1" applyAlignment="1"/>
    <xf numFmtId="0" fontId="119" fillId="0" borderId="32" xfId="2" applyFont="1" applyBorder="1" applyAlignment="1"/>
    <xf numFmtId="0" fontId="119" fillId="0" borderId="6" xfId="2" applyFont="1" applyBorder="1" applyAlignment="1"/>
    <xf numFmtId="0" fontId="119" fillId="0" borderId="33" xfId="2" applyFont="1" applyBorder="1" applyAlignment="1"/>
    <xf numFmtId="0" fontId="119" fillId="0" borderId="37" xfId="0" applyFont="1" applyBorder="1" applyAlignment="1"/>
    <xf numFmtId="0" fontId="119" fillId="0" borderId="0" xfId="0" applyFont="1" applyBorder="1" applyAlignment="1"/>
    <xf numFmtId="0" fontId="119" fillId="0" borderId="38" xfId="0" applyFont="1" applyBorder="1" applyAlignment="1"/>
    <xf numFmtId="0" fontId="119" fillId="0" borderId="37" xfId="2" applyFont="1" applyBorder="1" applyAlignment="1"/>
    <xf numFmtId="0" fontId="119" fillId="0" borderId="0" xfId="2" applyFont="1" applyBorder="1" applyAlignment="1"/>
    <xf numFmtId="0" fontId="119" fillId="0" borderId="38" xfId="2" applyFont="1" applyBorder="1" applyAlignment="1"/>
    <xf numFmtId="0" fontId="118" fillId="0" borderId="0" xfId="0" applyFont="1" applyBorder="1" applyAlignment="1"/>
    <xf numFmtId="0" fontId="118" fillId="0" borderId="38" xfId="0" applyFont="1" applyBorder="1" applyAlignment="1"/>
    <xf numFmtId="0" fontId="118" fillId="0" borderId="37" xfId="0" applyFont="1" applyBorder="1" applyAlignment="1"/>
    <xf numFmtId="0" fontId="118" fillId="0" borderId="37" xfId="2" applyFont="1" applyBorder="1" applyAlignment="1"/>
    <xf numFmtId="0" fontId="118" fillId="0" borderId="0" xfId="2" applyFont="1" applyBorder="1" applyAlignment="1"/>
    <xf numFmtId="0" fontId="118" fillId="0" borderId="38" xfId="2" applyFont="1" applyBorder="1" applyAlignment="1"/>
    <xf numFmtId="0" fontId="118" fillId="0" borderId="37" xfId="0" applyFont="1" applyBorder="1" applyAlignment="1">
      <alignment horizontal="left"/>
    </xf>
    <xf numFmtId="0" fontId="118" fillId="0" borderId="0" xfId="0" applyFont="1" applyBorder="1" applyAlignment="1">
      <alignment horizontal="left"/>
    </xf>
    <xf numFmtId="0" fontId="118" fillId="0" borderId="38" xfId="0" applyFont="1" applyBorder="1" applyAlignment="1">
      <alignment horizontal="left"/>
    </xf>
    <xf numFmtId="0" fontId="118" fillId="0" borderId="37" xfId="2" applyFont="1" applyBorder="1" applyAlignment="1">
      <alignment horizontal="left"/>
    </xf>
    <xf numFmtId="0" fontId="118" fillId="0" borderId="0" xfId="2" applyFont="1" applyBorder="1" applyAlignment="1">
      <alignment horizontal="left"/>
    </xf>
    <xf numFmtId="0" fontId="118" fillId="0" borderId="38" xfId="2" applyFont="1" applyBorder="1" applyAlignment="1">
      <alignment horizontal="left"/>
    </xf>
    <xf numFmtId="0" fontId="119" fillId="0" borderId="37" xfId="0" applyFont="1" applyBorder="1" applyAlignment="1">
      <alignment horizontal="left"/>
    </xf>
    <xf numFmtId="0" fontId="119" fillId="0" borderId="0" xfId="0" applyFont="1" applyBorder="1" applyAlignment="1">
      <alignment horizontal="left"/>
    </xf>
    <xf numFmtId="0" fontId="119" fillId="0" borderId="38" xfId="0" applyFont="1" applyBorder="1" applyAlignment="1">
      <alignment horizontal="left"/>
    </xf>
    <xf numFmtId="0" fontId="119" fillId="0" borderId="37" xfId="2" applyFont="1" applyBorder="1" applyAlignment="1">
      <alignment horizontal="left"/>
    </xf>
    <xf numFmtId="0" fontId="119" fillId="0" borderId="0" xfId="2" applyFont="1" applyBorder="1" applyAlignment="1">
      <alignment horizontal="left"/>
    </xf>
    <xf numFmtId="0" fontId="119" fillId="0" borderId="38" xfId="2" applyFont="1" applyBorder="1" applyAlignment="1">
      <alignment horizontal="left"/>
    </xf>
    <xf numFmtId="0" fontId="118" fillId="0" borderId="58" xfId="0" applyFont="1" applyBorder="1" applyAlignment="1"/>
    <xf numFmtId="0" fontId="118" fillId="0" borderId="26" xfId="0" applyFont="1" applyBorder="1" applyAlignment="1"/>
    <xf numFmtId="0" fontId="118" fillId="0" borderId="59" xfId="0" applyFont="1" applyBorder="1" applyAlignment="1"/>
    <xf numFmtId="0" fontId="118" fillId="0" borderId="58" xfId="2" applyFont="1" applyBorder="1" applyAlignment="1"/>
    <xf numFmtId="0" fontId="118" fillId="0" borderId="26" xfId="2" applyFont="1" applyBorder="1" applyAlignment="1"/>
    <xf numFmtId="0" fontId="118" fillId="0" borderId="59" xfId="2" applyFont="1" applyBorder="1" applyAlignment="1"/>
    <xf numFmtId="0" fontId="5" fillId="0" borderId="37" xfId="2" applyBorder="1"/>
    <xf numFmtId="0" fontId="5" fillId="0" borderId="0" xfId="2"/>
    <xf numFmtId="0" fontId="118" fillId="42" borderId="71" xfId="0" applyFont="1" applyFill="1" applyBorder="1" applyAlignment="1">
      <alignment horizontal="center" vertical="center"/>
    </xf>
    <xf numFmtId="0" fontId="118" fillId="0" borderId="55" xfId="0" applyFont="1" applyBorder="1" applyAlignment="1">
      <alignment horizontal="center"/>
    </xf>
    <xf numFmtId="0" fontId="118" fillId="0" borderId="74" xfId="0" applyFont="1" applyBorder="1" applyAlignment="1">
      <alignment horizontal="center"/>
    </xf>
    <xf numFmtId="0" fontId="118" fillId="0" borderId="58" xfId="0" applyFont="1" applyBorder="1"/>
    <xf numFmtId="0" fontId="118" fillId="0" borderId="77" xfId="0" applyFont="1" applyBorder="1" applyAlignment="1">
      <alignment horizontal="center"/>
    </xf>
    <xf numFmtId="0" fontId="118" fillId="0" borderId="78" xfId="0" applyFont="1" applyBorder="1" applyAlignment="1">
      <alignment horizontal="center"/>
    </xf>
    <xf numFmtId="0" fontId="118" fillId="42" borderId="70" xfId="0" applyFont="1" applyFill="1" applyBorder="1" applyAlignment="1">
      <alignment horizontal="center"/>
    </xf>
    <xf numFmtId="0" fontId="118" fillId="0" borderId="79" xfId="0" applyFont="1" applyBorder="1" applyAlignment="1">
      <alignment horizontal="center"/>
    </xf>
    <xf numFmtId="0" fontId="73" fillId="3" borderId="14" xfId="2" applyFont="1" applyFill="1" applyBorder="1" applyAlignment="1" applyProtection="1">
      <alignment horizontal="left" vertical="center"/>
      <protection hidden="1"/>
    </xf>
    <xf numFmtId="0" fontId="73" fillId="3" borderId="15" xfId="2" applyFont="1" applyFill="1" applyBorder="1" applyAlignment="1" applyProtection="1">
      <alignment horizontal="right" vertical="center"/>
      <protection hidden="1"/>
    </xf>
    <xf numFmtId="0" fontId="82" fillId="3" borderId="15" xfId="0" applyFont="1" applyFill="1" applyBorder="1" applyAlignment="1" applyProtection="1">
      <alignment vertical="center"/>
      <protection locked="0"/>
    </xf>
    <xf numFmtId="0" fontId="18" fillId="8" borderId="15" xfId="4" applyFont="1" applyFill="1" applyBorder="1" applyAlignment="1">
      <alignment vertical="center"/>
    </xf>
    <xf numFmtId="0" fontId="73" fillId="3" borderId="15" xfId="2" applyFont="1" applyFill="1" applyBorder="1" applyAlignment="1" applyProtection="1">
      <alignment horizontal="left" vertical="center"/>
      <protection hidden="1"/>
    </xf>
    <xf numFmtId="0" fontId="82" fillId="3" borderId="16" xfId="0" applyFont="1" applyFill="1" applyBorder="1" applyAlignment="1" applyProtection="1">
      <alignment vertical="center"/>
      <protection locked="0"/>
    </xf>
    <xf numFmtId="164" fontId="123" fillId="7" borderId="8" xfId="3" applyNumberFormat="1" applyFont="1" applyFill="1" applyBorder="1" applyAlignment="1">
      <alignment horizontal="center" vertical="center"/>
    </xf>
    <xf numFmtId="164" fontId="51" fillId="44" borderId="8" xfId="3" applyNumberFormat="1" applyFont="1" applyFill="1" applyBorder="1" applyAlignment="1">
      <alignment horizontal="center" vertical="center"/>
    </xf>
    <xf numFmtId="0" fontId="1" fillId="0" borderId="0" xfId="1" applyAlignment="1">
      <alignment horizontal="center" vertical="center"/>
    </xf>
    <xf numFmtId="0" fontId="5" fillId="3" borderId="0" xfId="2" applyFill="1" applyProtection="1">
      <protection hidden="1"/>
    </xf>
    <xf numFmtId="0" fontId="1" fillId="3" borderId="0" xfId="1" applyFill="1"/>
    <xf numFmtId="0" fontId="61" fillId="3" borderId="0" xfId="2" applyFont="1" applyFill="1" applyAlignment="1" applyProtection="1">
      <alignment horizontal="left"/>
      <protection hidden="1"/>
    </xf>
    <xf numFmtId="0" fontId="27" fillId="3" borderId="0" xfId="2" applyFont="1" applyFill="1" applyAlignment="1" applyProtection="1">
      <alignment horizontal="left"/>
      <protection hidden="1"/>
    </xf>
    <xf numFmtId="0" fontId="127" fillId="3" borderId="0" xfId="2" applyFont="1" applyFill="1" applyProtection="1">
      <protection hidden="1"/>
    </xf>
    <xf numFmtId="0" fontId="27" fillId="3" borderId="0" xfId="2" applyFont="1" applyFill="1" applyProtection="1">
      <protection hidden="1"/>
    </xf>
    <xf numFmtId="0" fontId="2" fillId="3" borderId="0" xfId="1" applyFont="1" applyFill="1"/>
    <xf numFmtId="0" fontId="128" fillId="3" borderId="0" xfId="0" applyFont="1" applyFill="1"/>
    <xf numFmtId="0" fontId="129" fillId="3" borderId="0" xfId="2" applyFont="1" applyFill="1" applyProtection="1">
      <protection hidden="1"/>
    </xf>
    <xf numFmtId="0" fontId="130" fillId="19" borderId="1" xfId="2" applyFont="1" applyFill="1" applyBorder="1" applyAlignment="1">
      <alignment horizontal="left" vertical="center"/>
    </xf>
    <xf numFmtId="0" fontId="59" fillId="3" borderId="0" xfId="1" applyFont="1" applyFill="1" applyBorder="1" applyAlignment="1">
      <alignment horizontal="left" vertical="center"/>
    </xf>
    <xf numFmtId="0" fontId="131" fillId="3" borderId="0" xfId="2" applyFont="1" applyFill="1" applyBorder="1" applyAlignment="1" applyProtection="1">
      <alignment vertical="center"/>
      <protection hidden="1"/>
    </xf>
    <xf numFmtId="0" fontId="132" fillId="3" borderId="0" xfId="0" applyFont="1" applyFill="1"/>
    <xf numFmtId="0" fontId="129" fillId="3" borderId="0" xfId="2" applyFont="1" applyFill="1" applyAlignment="1" applyProtection="1">
      <alignment vertical="center"/>
      <protection hidden="1"/>
    </xf>
    <xf numFmtId="0" fontId="5" fillId="3" borderId="0" xfId="2" applyFill="1" applyAlignment="1" applyProtection="1">
      <alignment vertical="center"/>
      <protection hidden="1"/>
    </xf>
    <xf numFmtId="166" fontId="58" fillId="16" borderId="19" xfId="1" applyNumberFormat="1" applyFont="1" applyFill="1" applyBorder="1" applyAlignment="1">
      <alignment horizontal="center" vertical="center" wrapText="1"/>
    </xf>
    <xf numFmtId="0" fontId="27" fillId="3" borderId="0" xfId="2" applyFont="1" applyFill="1" applyAlignment="1" applyProtection="1">
      <alignment vertical="center"/>
      <protection hidden="1"/>
    </xf>
    <xf numFmtId="166" fontId="58" fillId="18" borderId="9" xfId="1" applyNumberFormat="1" applyFont="1" applyFill="1" applyBorder="1" applyAlignment="1">
      <alignment horizontal="center" vertical="center" wrapText="1"/>
    </xf>
    <xf numFmtId="2" fontId="90" fillId="3" borderId="0" xfId="1" applyNumberFormat="1" applyFont="1" applyFill="1" applyBorder="1" applyAlignment="1">
      <alignment horizontal="left" vertical="center"/>
    </xf>
    <xf numFmtId="2" fontId="90" fillId="3" borderId="0" xfId="1" applyNumberFormat="1" applyFont="1" applyFill="1" applyBorder="1" applyAlignment="1">
      <alignment horizontal="center" vertical="center"/>
    </xf>
    <xf numFmtId="0" fontId="73" fillId="45" borderId="0" xfId="8" applyFont="1" applyFill="1" applyAlignment="1" applyProtection="1">
      <alignment vertical="center"/>
      <protection hidden="1"/>
    </xf>
    <xf numFmtId="0" fontId="133" fillId="3" borderId="0" xfId="9" applyFont="1" applyFill="1" applyAlignment="1" applyProtection="1">
      <alignment vertical="center"/>
      <protection hidden="1"/>
    </xf>
    <xf numFmtId="0" fontId="131" fillId="3" borderId="0" xfId="2" applyFont="1" applyFill="1" applyAlignment="1" applyProtection="1">
      <alignment vertical="center"/>
      <protection hidden="1"/>
    </xf>
    <xf numFmtId="0" fontId="134" fillId="3" borderId="0" xfId="9" applyFont="1" applyFill="1" applyAlignment="1" applyProtection="1">
      <alignment vertical="center"/>
      <protection hidden="1"/>
    </xf>
    <xf numFmtId="0" fontId="1" fillId="0" borderId="0" xfId="1"/>
    <xf numFmtId="0" fontId="133" fillId="3" borderId="0" xfId="10" applyFont="1" applyFill="1" applyAlignment="1" applyProtection="1">
      <alignment vertical="center"/>
      <protection hidden="1"/>
    </xf>
    <xf numFmtId="0" fontId="135" fillId="3" borderId="0" xfId="10" applyFont="1" applyFill="1" applyAlignment="1" applyProtection="1">
      <alignment vertical="center"/>
      <protection hidden="1"/>
    </xf>
    <xf numFmtId="0" fontId="104" fillId="3" borderId="0" xfId="10" applyFill="1" applyAlignment="1" applyProtection="1">
      <alignment vertical="center"/>
      <protection hidden="1"/>
    </xf>
    <xf numFmtId="0" fontId="136" fillId="45" borderId="0" xfId="8" applyFont="1" applyFill="1" applyAlignment="1" applyProtection="1">
      <alignment vertical="center"/>
      <protection hidden="1"/>
    </xf>
    <xf numFmtId="0" fontId="137" fillId="0" borderId="0" xfId="9" applyFont="1" applyAlignment="1" applyProtection="1">
      <alignment vertical="center"/>
    </xf>
    <xf numFmtId="0" fontId="43" fillId="45" borderId="0" xfId="8" applyFont="1" applyFill="1" applyAlignment="1" applyProtection="1">
      <alignment vertical="center"/>
      <protection hidden="1"/>
    </xf>
    <xf numFmtId="0" fontId="135" fillId="0" borderId="0" xfId="10" applyFont="1" applyAlignment="1" applyProtection="1">
      <alignment vertical="center"/>
    </xf>
    <xf numFmtId="49" fontId="73" fillId="3" borderId="44" xfId="6" applyNumberFormat="1" applyFont="1" applyFill="1" applyBorder="1" applyAlignment="1">
      <alignment horizontal="center" vertical="center"/>
    </xf>
    <xf numFmtId="49" fontId="106" fillId="3" borderId="45" xfId="6" applyNumberFormat="1" applyFont="1" applyFill="1" applyBorder="1" applyAlignment="1">
      <alignment horizontal="center" vertical="center"/>
    </xf>
    <xf numFmtId="49" fontId="106" fillId="3" borderId="46" xfId="6" applyNumberFormat="1" applyFont="1" applyFill="1" applyBorder="1" applyAlignment="1">
      <alignment horizontal="center" vertical="center"/>
    </xf>
    <xf numFmtId="49" fontId="81" fillId="3" borderId="44" xfId="6" applyNumberFormat="1" applyFont="1" applyFill="1" applyBorder="1" applyAlignment="1">
      <alignment horizontal="center" vertical="center"/>
    </xf>
    <xf numFmtId="49" fontId="76" fillId="3" borderId="45" xfId="6" applyNumberFormat="1" applyFont="1" applyFill="1" applyBorder="1" applyAlignment="1">
      <alignment horizontal="center" vertical="center"/>
    </xf>
    <xf numFmtId="49" fontId="76" fillId="3" borderId="46" xfId="6" applyNumberFormat="1" applyFont="1" applyFill="1" applyBorder="1" applyAlignment="1">
      <alignment horizontal="center" vertical="center"/>
    </xf>
    <xf numFmtId="49" fontId="73" fillId="3" borderId="47" xfId="1" applyNumberFormat="1" applyFont="1" applyFill="1" applyBorder="1" applyAlignment="1">
      <alignment horizontal="right" vertical="center"/>
    </xf>
    <xf numFmtId="49" fontId="1" fillId="3" borderId="48" xfId="1" applyNumberFormat="1" applyFont="1" applyFill="1" applyBorder="1" applyAlignment="1">
      <alignment horizontal="center" vertical="center"/>
    </xf>
    <xf numFmtId="49" fontId="1" fillId="3" borderId="49" xfId="1" applyNumberFormat="1" applyFont="1" applyFill="1" applyBorder="1" applyAlignment="1">
      <alignment horizontal="center" vertical="center"/>
    </xf>
    <xf numFmtId="49" fontId="139" fillId="15" borderId="53" xfId="6" quotePrefix="1" applyNumberFormat="1" applyFont="1" applyFill="1" applyBorder="1" applyAlignment="1">
      <alignment horizontal="center" vertical="center"/>
    </xf>
    <xf numFmtId="49" fontId="139" fillId="15" borderId="7" xfId="6" applyNumberFormat="1" applyFont="1" applyFill="1" applyBorder="1" applyAlignment="1">
      <alignment horizontal="center" vertical="center"/>
    </xf>
    <xf numFmtId="49" fontId="139" fillId="15" borderId="54" xfId="6" applyNumberFormat="1" applyFont="1" applyFill="1" applyBorder="1" applyAlignment="1">
      <alignment horizontal="center" vertical="center"/>
    </xf>
    <xf numFmtId="49" fontId="73" fillId="3" borderId="39" xfId="1" applyNumberFormat="1" applyFont="1" applyFill="1" applyBorder="1" applyAlignment="1">
      <alignment horizontal="right" vertical="center"/>
    </xf>
    <xf numFmtId="49" fontId="1" fillId="3" borderId="15" xfId="1" applyNumberFormat="1" applyFont="1" applyFill="1" applyBorder="1" applyAlignment="1">
      <alignment horizontal="center" vertical="center"/>
    </xf>
    <xf numFmtId="49" fontId="1" fillId="3" borderId="40" xfId="1" applyNumberFormat="1" applyFont="1" applyFill="1" applyBorder="1" applyAlignment="1">
      <alignment horizontal="center" vertical="center"/>
    </xf>
    <xf numFmtId="49" fontId="139" fillId="15" borderId="55" xfId="6" quotePrefix="1" applyNumberFormat="1" applyFont="1" applyFill="1" applyBorder="1" applyAlignment="1">
      <alignment horizontal="center" vertical="center"/>
    </xf>
    <xf numFmtId="49" fontId="139" fillId="15" borderId="56" xfId="6" applyNumberFormat="1" applyFont="1" applyFill="1" applyBorder="1" applyAlignment="1">
      <alignment horizontal="center" vertical="center"/>
    </xf>
    <xf numFmtId="49" fontId="139" fillId="15" borderId="57" xfId="6" applyNumberFormat="1" applyFont="1" applyFill="1" applyBorder="1" applyAlignment="1">
      <alignment horizontal="center" vertical="center"/>
    </xf>
    <xf numFmtId="0" fontId="80" fillId="4" borderId="4" xfId="2" applyFont="1" applyFill="1" applyBorder="1" applyAlignment="1">
      <alignment horizontal="center" vertical="center"/>
    </xf>
    <xf numFmtId="0" fontId="81" fillId="3" borderId="4" xfId="2" applyFont="1" applyFill="1" applyBorder="1" applyAlignment="1">
      <alignment horizontal="left" vertical="center"/>
    </xf>
    <xf numFmtId="49" fontId="1" fillId="3" borderId="45" xfId="6" applyNumberFormat="1" applyFill="1" applyBorder="1" applyAlignment="1">
      <alignment horizontal="center" vertical="center"/>
    </xf>
    <xf numFmtId="49" fontId="1" fillId="3" borderId="46" xfId="6" applyNumberFormat="1" applyFill="1" applyBorder="1" applyAlignment="1">
      <alignment horizontal="center" vertical="center"/>
    </xf>
    <xf numFmtId="0" fontId="5" fillId="3" borderId="0" xfId="2" applyFill="1" applyBorder="1" applyAlignment="1">
      <alignment horizontal="center" vertical="center"/>
    </xf>
    <xf numFmtId="0" fontId="5" fillId="3" borderId="0" xfId="2" applyFill="1" applyBorder="1" applyAlignment="1">
      <alignment horizontal="left" vertical="center"/>
    </xf>
    <xf numFmtId="0" fontId="5" fillId="3" borderId="1" xfId="2" applyFill="1" applyBorder="1" applyAlignment="1">
      <alignment horizontal="center" vertical="center" wrapText="1"/>
    </xf>
    <xf numFmtId="49" fontId="139" fillId="15" borderId="80" xfId="6" applyNumberFormat="1" applyFont="1" applyFill="1" applyBorder="1" applyAlignment="1">
      <alignment horizontal="center" vertical="center"/>
    </xf>
    <xf numFmtId="49" fontId="139" fillId="15" borderId="81" xfId="6" applyNumberFormat="1" applyFont="1" applyFill="1" applyBorder="1" applyAlignment="1">
      <alignment horizontal="center" vertical="center"/>
    </xf>
    <xf numFmtId="49" fontId="139" fillId="15" borderId="82" xfId="6" applyNumberFormat="1" applyFont="1" applyFill="1" applyBorder="1" applyAlignment="1">
      <alignment horizontal="center" vertical="center"/>
    </xf>
    <xf numFmtId="0" fontId="5" fillId="3" borderId="15" xfId="2" applyFill="1" applyBorder="1" applyAlignment="1">
      <alignment horizontal="center" vertical="center"/>
    </xf>
    <xf numFmtId="0" fontId="5" fillId="3" borderId="15" xfId="2" applyFill="1" applyBorder="1" applyAlignment="1">
      <alignment horizontal="left" vertical="center"/>
    </xf>
    <xf numFmtId="0" fontId="141" fillId="3" borderId="6" xfId="1" applyFont="1" applyFill="1" applyBorder="1"/>
    <xf numFmtId="0" fontId="141" fillId="3" borderId="15" xfId="1" applyFont="1" applyFill="1" applyBorder="1"/>
    <xf numFmtId="0" fontId="141" fillId="3" borderId="15" xfId="1" applyFont="1" applyFill="1" applyBorder="1" applyAlignment="1">
      <alignment horizontal="center"/>
    </xf>
    <xf numFmtId="0" fontId="5" fillId="3" borderId="0" xfId="2" applyFill="1"/>
    <xf numFmtId="0" fontId="120" fillId="3" borderId="0" xfId="2" applyFont="1" applyFill="1" applyBorder="1" applyAlignment="1">
      <alignment horizontal="centerContinuous" vertical="center"/>
    </xf>
    <xf numFmtId="0" fontId="5" fillId="1" borderId="0" xfId="2" applyFill="1" applyBorder="1" applyAlignment="1">
      <alignment vertical="center"/>
    </xf>
    <xf numFmtId="0" fontId="5" fillId="1" borderId="38" xfId="2" applyFill="1" applyBorder="1" applyAlignment="1">
      <alignment vertical="center"/>
    </xf>
    <xf numFmtId="0" fontId="5" fillId="3" borderId="0" xfId="2" applyFill="1" applyBorder="1" applyAlignment="1">
      <alignment horizontal="centerContinuous" vertical="center"/>
    </xf>
    <xf numFmtId="0" fontId="5" fillId="3" borderId="38" xfId="2" applyFill="1" applyBorder="1" applyAlignment="1">
      <alignment horizontal="center" vertical="center"/>
    </xf>
    <xf numFmtId="0" fontId="5" fillId="3" borderId="26" xfId="2" applyFill="1" applyBorder="1" applyAlignment="1">
      <alignment horizontal="centerContinuous" vertical="center"/>
    </xf>
    <xf numFmtId="0" fontId="5" fillId="3" borderId="26" xfId="2" applyFill="1" applyBorder="1" applyAlignment="1">
      <alignment horizontal="center" vertical="center"/>
    </xf>
    <xf numFmtId="0" fontId="5" fillId="3" borderId="59" xfId="2" applyFill="1" applyBorder="1" applyAlignment="1">
      <alignment horizontal="center" vertical="center"/>
    </xf>
    <xf numFmtId="0" fontId="5" fillId="3" borderId="0" xfId="2" applyFill="1" applyBorder="1" applyAlignment="1">
      <alignment horizontal="center" vertical="center" wrapText="1"/>
    </xf>
    <xf numFmtId="1" fontId="143" fillId="18" borderId="32" xfId="1" applyNumberFormat="1" applyFont="1" applyFill="1" applyBorder="1" applyAlignment="1">
      <alignment horizontal="centerContinuous" vertical="center" wrapText="1"/>
    </xf>
    <xf numFmtId="0" fontId="5" fillId="18" borderId="6" xfId="1" applyFont="1" applyFill="1" applyBorder="1" applyAlignment="1">
      <alignment horizontal="centerContinuous" vertical="center" wrapText="1"/>
    </xf>
    <xf numFmtId="0" fontId="5" fillId="18" borderId="33" xfId="1" applyFont="1" applyFill="1" applyBorder="1" applyAlignment="1">
      <alignment horizontal="centerContinuous" vertical="center" wrapText="1"/>
    </xf>
    <xf numFmtId="0" fontId="61" fillId="18" borderId="32" xfId="1" applyFont="1" applyFill="1" applyBorder="1" applyAlignment="1">
      <alignment horizontal="centerContinuous" vertical="center"/>
    </xf>
    <xf numFmtId="0" fontId="61" fillId="18" borderId="6" xfId="1" applyFont="1" applyFill="1" applyBorder="1" applyAlignment="1">
      <alignment horizontal="centerContinuous" vertical="center"/>
    </xf>
    <xf numFmtId="0" fontId="1" fillId="18" borderId="6" xfId="1" applyFill="1" applyBorder="1" applyAlignment="1">
      <alignment horizontal="centerContinuous" vertical="center"/>
    </xf>
    <xf numFmtId="0" fontId="1" fillId="18" borderId="33" xfId="1" applyFill="1" applyBorder="1" applyAlignment="1">
      <alignment horizontal="centerContinuous" vertical="center"/>
    </xf>
    <xf numFmtId="170" fontId="5" fillId="0" borderId="37" xfId="1" applyNumberFormat="1" applyFont="1" applyFill="1" applyBorder="1" applyAlignment="1" applyProtection="1">
      <alignment horizontal="center" vertical="center" wrapText="1"/>
      <protection locked="0"/>
    </xf>
    <xf numFmtId="170" fontId="5" fillId="0" borderId="0" xfId="1" applyNumberFormat="1" applyFont="1" applyFill="1" applyBorder="1" applyAlignment="1" applyProtection="1">
      <alignment horizontal="center" vertical="center" wrapText="1"/>
      <protection locked="0"/>
    </xf>
    <xf numFmtId="170" fontId="5" fillId="0" borderId="38" xfId="1" applyNumberFormat="1" applyFont="1" applyFill="1" applyBorder="1" applyAlignment="1" applyProtection="1">
      <alignment horizontal="center" vertical="center" wrapText="1"/>
      <protection locked="0"/>
    </xf>
    <xf numFmtId="168" fontId="5" fillId="0" borderId="37" xfId="4" applyNumberFormat="1" applyFont="1" applyFill="1" applyBorder="1" applyAlignment="1">
      <alignment horizontal="center" vertical="center"/>
    </xf>
    <xf numFmtId="168" fontId="5" fillId="0" borderId="0" xfId="4" applyNumberFormat="1" applyFont="1" applyFill="1" applyBorder="1" applyAlignment="1">
      <alignment horizontal="center" vertical="center"/>
    </xf>
    <xf numFmtId="168" fontId="5" fillId="0" borderId="38" xfId="4" applyNumberFormat="1" applyFont="1" applyFill="1" applyBorder="1" applyAlignment="1">
      <alignment horizontal="center" vertical="center"/>
    </xf>
    <xf numFmtId="0" fontId="5" fillId="3" borderId="3" xfId="2" applyFill="1" applyBorder="1" applyProtection="1">
      <protection hidden="1"/>
    </xf>
    <xf numFmtId="0" fontId="5" fillId="3" borderId="4" xfId="2" applyFill="1" applyBorder="1" applyProtection="1">
      <protection hidden="1"/>
    </xf>
    <xf numFmtId="0" fontId="5" fillId="3" borderId="5" xfId="2" applyFill="1" applyBorder="1" applyProtection="1">
      <protection hidden="1"/>
    </xf>
    <xf numFmtId="0" fontId="19" fillId="3" borderId="1" xfId="4" applyNumberFormat="1" applyFont="1" applyFill="1" applyBorder="1" applyAlignment="1" applyProtection="1">
      <alignment horizontal="center" vertical="center"/>
      <protection locked="0"/>
    </xf>
    <xf numFmtId="0" fontId="19" fillId="3" borderId="0" xfId="4" applyNumberFormat="1" applyFont="1" applyFill="1" applyBorder="1" applyAlignment="1" applyProtection="1">
      <alignment horizontal="center" vertical="center"/>
      <protection locked="0"/>
    </xf>
    <xf numFmtId="0" fontId="19" fillId="3" borderId="8" xfId="4" applyNumberFormat="1" applyFont="1" applyFill="1" applyBorder="1" applyAlignment="1" applyProtection="1">
      <alignment horizontal="center" vertical="center"/>
      <protection locked="0"/>
    </xf>
    <xf numFmtId="0" fontId="154" fillId="3" borderId="1" xfId="1" applyFont="1" applyFill="1" applyBorder="1" applyAlignment="1">
      <alignment horizontal="left" vertical="center"/>
    </xf>
    <xf numFmtId="0" fontId="154" fillId="3" borderId="0" xfId="1" applyFont="1" applyFill="1" applyBorder="1" applyAlignment="1">
      <alignment horizontal="left" vertical="center"/>
    </xf>
    <xf numFmtId="0" fontId="155" fillId="3" borderId="0" xfId="1" applyNumberFormat="1" applyFont="1" applyFill="1" applyBorder="1" applyAlignment="1">
      <alignment horizontal="right" vertical="center"/>
    </xf>
    <xf numFmtId="0" fontId="155" fillId="48" borderId="101" xfId="4" applyNumberFormat="1" applyFont="1" applyFill="1" applyBorder="1" applyAlignment="1">
      <alignment horizontal="center" vertical="center"/>
    </xf>
    <xf numFmtId="0" fontId="61" fillId="3" borderId="0" xfId="1" applyFont="1" applyFill="1" applyBorder="1" applyAlignment="1">
      <alignment horizontal="center" vertical="center"/>
    </xf>
    <xf numFmtId="2" fontId="99" fillId="3" borderId="0" xfId="1" applyNumberFormat="1" applyFont="1" applyFill="1" applyBorder="1" applyAlignment="1">
      <alignment horizontal="left" vertical="center"/>
    </xf>
    <xf numFmtId="0" fontId="1" fillId="0" borderId="102" xfId="1" applyBorder="1"/>
    <xf numFmtId="0" fontId="1" fillId="3" borderId="0" xfId="1" applyFill="1" applyBorder="1"/>
    <xf numFmtId="0" fontId="154" fillId="3" borderId="8" xfId="1" applyFont="1" applyFill="1" applyBorder="1" applyAlignment="1">
      <alignment horizontal="left" vertical="center"/>
    </xf>
    <xf numFmtId="0" fontId="156" fillId="3" borderId="0" xfId="1" applyNumberFormat="1" applyFont="1" applyFill="1" applyBorder="1" applyAlignment="1">
      <alignment horizontal="right" vertical="center"/>
    </xf>
    <xf numFmtId="166" fontId="156" fillId="48" borderId="101" xfId="4" applyNumberFormat="1" applyFont="1" applyFill="1" applyBorder="1" applyAlignment="1">
      <alignment horizontal="center" vertical="center"/>
    </xf>
    <xf numFmtId="166" fontId="157" fillId="48" borderId="101" xfId="4" applyNumberFormat="1" applyFont="1" applyFill="1" applyBorder="1" applyAlignment="1">
      <alignment horizontal="center" vertical="center"/>
    </xf>
    <xf numFmtId="0" fontId="158" fillId="3" borderId="0" xfId="1" applyFont="1" applyFill="1" applyBorder="1" applyAlignment="1">
      <alignment horizontal="center" vertical="center"/>
    </xf>
    <xf numFmtId="169" fontId="156" fillId="48" borderId="103" xfId="1" applyNumberFormat="1" applyFont="1" applyFill="1" applyBorder="1" applyAlignment="1" applyProtection="1">
      <alignment horizontal="center" vertical="center"/>
      <protection locked="0"/>
    </xf>
    <xf numFmtId="0" fontId="159" fillId="3" borderId="0" xfId="2" applyNumberFormat="1" applyFont="1" applyFill="1" applyBorder="1" applyAlignment="1">
      <alignment horizontal="left" vertical="center"/>
    </xf>
    <xf numFmtId="0" fontId="61" fillId="3" borderId="0" xfId="4" applyNumberFormat="1" applyFont="1" applyFill="1" applyBorder="1" applyAlignment="1">
      <alignment horizontal="right" vertical="center"/>
    </xf>
    <xf numFmtId="0" fontId="61" fillId="3" borderId="0" xfId="4" applyNumberFormat="1" applyFont="1" applyFill="1" applyBorder="1" applyAlignment="1">
      <alignment horizontal="center" vertical="center"/>
    </xf>
    <xf numFmtId="0" fontId="61" fillId="3" borderId="87" xfId="4" applyNumberFormat="1" applyFont="1" applyFill="1" applyBorder="1" applyAlignment="1">
      <alignment horizontal="center" vertical="center"/>
    </xf>
    <xf numFmtId="0" fontId="61" fillId="3" borderId="87" xfId="1" applyNumberFormat="1" applyFont="1" applyFill="1" applyBorder="1" applyAlignment="1" applyProtection="1">
      <alignment horizontal="center" vertical="center"/>
      <protection locked="0"/>
    </xf>
    <xf numFmtId="0" fontId="99" fillId="3" borderId="0" xfId="1" applyNumberFormat="1" applyFont="1" applyFill="1" applyBorder="1" applyAlignment="1">
      <alignment horizontal="right" vertical="center"/>
    </xf>
    <xf numFmtId="166" fontId="99" fillId="3" borderId="104" xfId="4" applyNumberFormat="1" applyFont="1" applyFill="1" applyBorder="1" applyAlignment="1">
      <alignment horizontal="center" vertical="center"/>
    </xf>
    <xf numFmtId="166" fontId="99" fillId="3" borderId="105" xfId="4" applyNumberFormat="1" applyFont="1" applyFill="1" applyBorder="1" applyAlignment="1">
      <alignment horizontal="center" vertical="center"/>
    </xf>
    <xf numFmtId="171" fontId="99" fillId="3" borderId="0" xfId="4" applyNumberFormat="1" applyFont="1" applyFill="1" applyBorder="1" applyAlignment="1">
      <alignment horizontal="centerContinuous" vertical="center"/>
    </xf>
    <xf numFmtId="0" fontId="99" fillId="3" borderId="0" xfId="1" applyNumberFormat="1" applyFont="1" applyFill="1" applyBorder="1" applyAlignment="1">
      <alignment horizontal="left" vertical="center"/>
    </xf>
    <xf numFmtId="0" fontId="1" fillId="3" borderId="8" xfId="1" applyFill="1" applyBorder="1"/>
    <xf numFmtId="0" fontId="61" fillId="3" borderId="0" xfId="1" applyNumberFormat="1" applyFont="1" applyFill="1" applyBorder="1" applyAlignment="1">
      <alignment horizontal="right" vertical="center"/>
    </xf>
    <xf numFmtId="166" fontId="61" fillId="3" borderId="104" xfId="4" applyNumberFormat="1" applyFont="1" applyFill="1" applyBorder="1" applyAlignment="1">
      <alignment horizontal="center" vertical="center"/>
    </xf>
    <xf numFmtId="166" fontId="61" fillId="3" borderId="105" xfId="4" applyNumberFormat="1" applyFont="1" applyFill="1" applyBorder="1" applyAlignment="1">
      <alignment horizontal="center" vertical="center"/>
    </xf>
    <xf numFmtId="171" fontId="33" fillId="3" borderId="0" xfId="4" applyNumberFormat="1" applyFont="1" applyFill="1" applyBorder="1" applyAlignment="1">
      <alignment horizontal="centerContinuous" vertical="center"/>
    </xf>
    <xf numFmtId="171" fontId="61" fillId="3" borderId="0" xfId="4" applyNumberFormat="1" applyFont="1" applyFill="1" applyBorder="1" applyAlignment="1">
      <alignment horizontal="centerContinuous" vertical="center"/>
    </xf>
    <xf numFmtId="0" fontId="61" fillId="3" borderId="0" xfId="1" applyNumberFormat="1" applyFont="1" applyFill="1" applyBorder="1" applyAlignment="1">
      <alignment horizontal="left" vertical="center"/>
    </xf>
    <xf numFmtId="171" fontId="160" fillId="3" borderId="0" xfId="4" applyNumberFormat="1" applyFont="1" applyFill="1" applyBorder="1" applyAlignment="1">
      <alignment horizontal="centerContinuous" vertical="center"/>
    </xf>
    <xf numFmtId="0" fontId="160" fillId="3" borderId="0" xfId="1" applyNumberFormat="1" applyFont="1" applyFill="1" applyBorder="1" applyAlignment="1">
      <alignment horizontal="left" vertical="center"/>
    </xf>
    <xf numFmtId="0" fontId="161" fillId="3" borderId="0" xfId="1" applyFont="1" applyFill="1" applyBorder="1" applyAlignment="1">
      <alignment horizontal="left" vertical="center"/>
    </xf>
    <xf numFmtId="172" fontId="160" fillId="3" borderId="0" xfId="4" applyNumberFormat="1" applyFont="1" applyFill="1" applyBorder="1" applyAlignment="1">
      <alignment horizontal="centerContinuous" vertical="center"/>
    </xf>
    <xf numFmtId="0" fontId="159" fillId="3" borderId="0" xfId="2" applyNumberFormat="1" applyFont="1" applyFill="1" applyBorder="1" applyAlignment="1">
      <alignment horizontal="center" vertical="center"/>
    </xf>
    <xf numFmtId="0" fontId="162" fillId="3" borderId="0" xfId="1" applyFont="1" applyFill="1" applyBorder="1" applyAlignment="1">
      <alignment horizontal="left" vertical="center"/>
    </xf>
    <xf numFmtId="0" fontId="163" fillId="3" borderId="0" xfId="1" applyFont="1" applyFill="1" applyBorder="1" applyAlignment="1">
      <alignment horizontal="left" vertical="center"/>
    </xf>
    <xf numFmtId="0" fontId="5" fillId="3" borderId="14" xfId="2" applyFill="1" applyBorder="1" applyProtection="1">
      <protection hidden="1"/>
    </xf>
    <xf numFmtId="0" fontId="5" fillId="3" borderId="15" xfId="2" applyFill="1" applyBorder="1" applyProtection="1">
      <protection hidden="1"/>
    </xf>
    <xf numFmtId="0" fontId="5" fillId="3" borderId="16" xfId="2" applyFill="1" applyBorder="1" applyProtection="1">
      <protection hidden="1"/>
    </xf>
    <xf numFmtId="0" fontId="164" fillId="50" borderId="0" xfId="2" applyFont="1" applyFill="1" applyBorder="1" applyAlignment="1" applyProtection="1">
      <alignment horizontal="center" vertical="center" wrapText="1"/>
      <protection hidden="1"/>
    </xf>
    <xf numFmtId="170" fontId="146" fillId="41" borderId="0" xfId="1" applyNumberFormat="1" applyFont="1" applyFill="1" applyBorder="1" applyAlignment="1" applyProtection="1">
      <alignment horizontal="center" vertical="center"/>
      <protection locked="0"/>
    </xf>
    <xf numFmtId="170" fontId="165" fillId="3" borderId="0" xfId="1" applyNumberFormat="1" applyFont="1" applyFill="1" applyBorder="1" applyAlignment="1">
      <alignment vertical="center"/>
    </xf>
    <xf numFmtId="170" fontId="50" fillId="0" borderId="0" xfId="1" applyNumberFormat="1" applyFont="1" applyFill="1" applyBorder="1" applyAlignment="1" applyProtection="1">
      <alignment horizontal="center" vertical="center" wrapText="1"/>
      <protection locked="0"/>
    </xf>
    <xf numFmtId="173" fontId="166" fillId="48" borderId="0" xfId="1" applyNumberFormat="1" applyFont="1" applyFill="1" applyBorder="1" applyAlignment="1" applyProtection="1">
      <alignment horizontal="center" vertical="center"/>
      <protection locked="0"/>
    </xf>
    <xf numFmtId="173" fontId="147" fillId="48" borderId="0" xfId="1" applyNumberFormat="1" applyFont="1" applyFill="1" applyBorder="1" applyAlignment="1" applyProtection="1">
      <alignment horizontal="center" vertical="center"/>
      <protection locked="0"/>
    </xf>
    <xf numFmtId="173" fontId="167" fillId="3" borderId="0" xfId="1" applyNumberFormat="1" applyFont="1" applyFill="1" applyBorder="1" applyAlignment="1" applyProtection="1">
      <alignment horizontal="center" vertical="center"/>
      <protection locked="0"/>
    </xf>
    <xf numFmtId="0" fontId="142" fillId="3" borderId="0" xfId="1" applyFont="1" applyFill="1" applyBorder="1" applyAlignment="1">
      <alignment vertical="center"/>
    </xf>
    <xf numFmtId="0" fontId="1" fillId="3" borderId="0" xfId="1" applyFill="1" applyBorder="1" applyAlignment="1">
      <alignment vertical="center"/>
    </xf>
    <xf numFmtId="0" fontId="5" fillId="3" borderId="0" xfId="2" applyFill="1" applyBorder="1" applyProtection="1">
      <protection hidden="1"/>
    </xf>
    <xf numFmtId="0" fontId="5" fillId="3" borderId="8" xfId="2" applyFill="1" applyBorder="1" applyProtection="1">
      <protection hidden="1"/>
    </xf>
    <xf numFmtId="0" fontId="1" fillId="3" borderId="14" xfId="1" applyFill="1" applyBorder="1" applyAlignment="1">
      <alignment vertical="center"/>
    </xf>
    <xf numFmtId="0" fontId="1" fillId="3" borderId="15" xfId="1" applyFill="1" applyBorder="1"/>
    <xf numFmtId="9" fontId="1" fillId="3" borderId="15" xfId="1" applyNumberFormat="1" applyFill="1" applyBorder="1" applyAlignment="1">
      <alignment vertical="center"/>
    </xf>
    <xf numFmtId="0" fontId="1" fillId="3" borderId="15" xfId="1" applyFill="1" applyBorder="1" applyAlignment="1">
      <alignment vertical="center"/>
    </xf>
    <xf numFmtId="0" fontId="1" fillId="0" borderId="37" xfId="1" applyBorder="1"/>
    <xf numFmtId="0" fontId="120" fillId="3" borderId="0" xfId="13" applyFont="1" applyFill="1" applyBorder="1" applyAlignment="1">
      <alignment horizontal="right" vertical="center"/>
    </xf>
    <xf numFmtId="174" fontId="120" fillId="3" borderId="0" xfId="13" applyNumberFormat="1" applyFont="1" applyFill="1" applyBorder="1" applyAlignment="1">
      <alignment horizontal="centerContinuous" vertical="center"/>
    </xf>
    <xf numFmtId="174" fontId="52" fillId="3" borderId="0" xfId="13" applyNumberFormat="1" applyFont="1" applyFill="1" applyBorder="1" applyAlignment="1">
      <alignment horizontal="centerContinuous" vertical="center"/>
    </xf>
    <xf numFmtId="0" fontId="17" fillId="3" borderId="0" xfId="11" applyFill="1" applyBorder="1" applyAlignment="1">
      <alignment horizontal="centerContinuous" vertical="center"/>
    </xf>
    <xf numFmtId="175" fontId="120" fillId="3" borderId="0" xfId="13" applyNumberFormat="1" applyFont="1" applyFill="1" applyBorder="1" applyAlignment="1">
      <alignment horizontal="center" vertical="center"/>
    </xf>
    <xf numFmtId="0" fontId="170" fillId="3" borderId="38" xfId="11" applyFont="1" applyFill="1" applyBorder="1" applyAlignment="1">
      <alignment horizontal="center" vertical="center"/>
    </xf>
    <xf numFmtId="168" fontId="172" fillId="3" borderId="0" xfId="4" applyNumberFormat="1" applyFont="1" applyFill="1" applyBorder="1" applyAlignment="1">
      <alignment vertical="center"/>
    </xf>
    <xf numFmtId="168" fontId="61" fillId="3" borderId="0" xfId="4" applyNumberFormat="1" applyFont="1" applyFill="1" applyBorder="1" applyAlignment="1">
      <alignment vertical="center"/>
    </xf>
    <xf numFmtId="168" fontId="61" fillId="3" borderId="38" xfId="4" applyNumberFormat="1" applyFont="1" applyFill="1" applyBorder="1" applyAlignment="1">
      <alignment vertical="center"/>
    </xf>
    <xf numFmtId="168" fontId="120" fillId="3" borderId="0" xfId="4" applyNumberFormat="1" applyFont="1" applyFill="1" applyBorder="1" applyAlignment="1">
      <alignment vertical="center" wrapText="1"/>
    </xf>
    <xf numFmtId="2" fontId="120" fillId="3" borderId="0" xfId="4" applyNumberFormat="1" applyFont="1" applyFill="1" applyBorder="1" applyAlignment="1">
      <alignment horizontal="center" vertical="center"/>
    </xf>
    <xf numFmtId="170" fontId="120" fillId="3" borderId="0" xfId="4" applyNumberFormat="1" applyFont="1" applyFill="1" applyBorder="1" applyAlignment="1">
      <alignment horizontal="center" vertical="center"/>
    </xf>
    <xf numFmtId="169" fontId="120" fillId="3" borderId="38" xfId="11" applyNumberFormat="1" applyFont="1" applyFill="1" applyBorder="1" applyAlignment="1" applyProtection="1">
      <alignment horizontal="center" vertical="center"/>
      <protection locked="0"/>
    </xf>
    <xf numFmtId="0" fontId="61" fillId="3" borderId="0" xfId="11" applyFont="1" applyFill="1" applyBorder="1" applyAlignment="1">
      <alignment horizontal="center" vertical="center"/>
    </xf>
    <xf numFmtId="0" fontId="146" fillId="48" borderId="106" xfId="4" applyNumberFormat="1" applyFont="1" applyFill="1" applyBorder="1" applyAlignment="1">
      <alignment horizontal="center" vertical="center"/>
    </xf>
    <xf numFmtId="0" fontId="146" fillId="48" borderId="107" xfId="4" applyNumberFormat="1" applyFont="1" applyFill="1" applyBorder="1" applyAlignment="1">
      <alignment horizontal="center" vertical="center"/>
    </xf>
    <xf numFmtId="0" fontId="171" fillId="3" borderId="37" xfId="1" applyFont="1" applyFill="1" applyBorder="1" applyAlignment="1">
      <alignment horizontal="center" vertical="center"/>
    </xf>
    <xf numFmtId="168" fontId="120" fillId="3" borderId="0" xfId="4" applyNumberFormat="1" applyFont="1" applyFill="1" applyBorder="1" applyAlignment="1">
      <alignment horizontal="right" vertical="center" wrapText="1"/>
    </xf>
    <xf numFmtId="0" fontId="146" fillId="3" borderId="0" xfId="4" applyNumberFormat="1" applyFont="1" applyFill="1" applyBorder="1" applyAlignment="1">
      <alignment horizontal="center" vertical="center"/>
    </xf>
    <xf numFmtId="0" fontId="146" fillId="3" borderId="38" xfId="4" applyNumberFormat="1" applyFont="1" applyFill="1" applyBorder="1" applyAlignment="1">
      <alignment horizontal="center" vertical="center"/>
    </xf>
    <xf numFmtId="0" fontId="1" fillId="3" borderId="38" xfId="1" applyFill="1" applyBorder="1"/>
    <xf numFmtId="0" fontId="27" fillId="3" borderId="0" xfId="1" applyFont="1" applyFill="1" applyBorder="1" applyAlignment="1">
      <alignment horizontal="center" vertical="center"/>
    </xf>
    <xf numFmtId="1" fontId="158" fillId="48" borderId="0" xfId="4" applyNumberFormat="1" applyFont="1" applyFill="1" applyBorder="1" applyAlignment="1">
      <alignment horizontal="center" vertical="center"/>
    </xf>
    <xf numFmtId="1" fontId="158" fillId="48" borderId="38" xfId="4" applyNumberFormat="1" applyFont="1" applyFill="1" applyBorder="1" applyAlignment="1">
      <alignment horizontal="center" vertical="center"/>
    </xf>
    <xf numFmtId="167" fontId="158" fillId="48" borderId="0" xfId="4" applyNumberFormat="1" applyFont="1" applyFill="1" applyBorder="1" applyAlignment="1">
      <alignment horizontal="center" vertical="center"/>
    </xf>
    <xf numFmtId="0" fontId="120" fillId="3" borderId="0" xfId="1" applyFont="1" applyFill="1" applyBorder="1" applyAlignment="1">
      <alignment horizontal="right" vertical="center"/>
    </xf>
    <xf numFmtId="0" fontId="61" fillId="3" borderId="0" xfId="1" applyFont="1" applyFill="1" applyBorder="1" applyAlignment="1">
      <alignment horizontal="right" vertical="center"/>
    </xf>
    <xf numFmtId="167" fontId="27" fillId="3" borderId="0" xfId="4" applyNumberFormat="1" applyFont="1" applyFill="1" applyBorder="1" applyAlignment="1">
      <alignment horizontal="center" vertical="center"/>
    </xf>
    <xf numFmtId="167" fontId="27" fillId="3" borderId="38" xfId="4" applyNumberFormat="1" applyFont="1" applyFill="1" applyBorder="1" applyAlignment="1">
      <alignment horizontal="center" vertical="center"/>
    </xf>
    <xf numFmtId="170" fontId="165" fillId="3" borderId="37" xfId="1" applyNumberFormat="1" applyFont="1" applyFill="1" applyBorder="1" applyAlignment="1">
      <alignment vertical="center"/>
    </xf>
    <xf numFmtId="0" fontId="120" fillId="3" borderId="0" xfId="1" applyFont="1" applyFill="1" applyBorder="1" applyAlignment="1">
      <alignment horizontal="center" vertical="center"/>
    </xf>
    <xf numFmtId="167" fontId="158" fillId="3" borderId="0" xfId="4" applyNumberFormat="1" applyFont="1" applyFill="1" applyBorder="1" applyAlignment="1">
      <alignment horizontal="center" vertical="center"/>
    </xf>
    <xf numFmtId="167" fontId="158" fillId="3" borderId="38" xfId="4" applyNumberFormat="1" applyFont="1" applyFill="1" applyBorder="1" applyAlignment="1">
      <alignment horizontal="center" vertical="center"/>
    </xf>
    <xf numFmtId="0" fontId="171" fillId="51" borderId="37" xfId="1" applyFont="1" applyFill="1" applyBorder="1" applyAlignment="1">
      <alignment horizontal="center" vertical="center"/>
    </xf>
    <xf numFmtId="176" fontId="27" fillId="3" borderId="0" xfId="4" applyNumberFormat="1" applyFont="1" applyFill="1" applyBorder="1" applyAlignment="1">
      <alignment horizontal="center" vertical="center"/>
    </xf>
    <xf numFmtId="170" fontId="158" fillId="48" borderId="0" xfId="4" applyNumberFormat="1" applyFont="1" applyFill="1" applyBorder="1" applyAlignment="1">
      <alignment horizontal="center" vertical="center"/>
    </xf>
    <xf numFmtId="170" fontId="158" fillId="48" borderId="38" xfId="4" applyNumberFormat="1" applyFont="1" applyFill="1" applyBorder="1" applyAlignment="1">
      <alignment horizontal="center" vertical="center"/>
    </xf>
    <xf numFmtId="0" fontId="174" fillId="3" borderId="0" xfId="1" applyFont="1" applyFill="1" applyBorder="1" applyAlignment="1">
      <alignment horizontal="right" vertical="center"/>
    </xf>
    <xf numFmtId="0" fontId="175" fillId="3" borderId="0" xfId="1" applyFont="1" applyFill="1" applyBorder="1"/>
    <xf numFmtId="0" fontId="176" fillId="3" borderId="0" xfId="2" applyFont="1" applyFill="1" applyBorder="1" applyProtection="1">
      <protection hidden="1"/>
    </xf>
    <xf numFmtId="170" fontId="165" fillId="3" borderId="58" xfId="1" applyNumberFormat="1" applyFont="1" applyFill="1" applyBorder="1" applyAlignment="1">
      <alignment vertical="center"/>
    </xf>
    <xf numFmtId="170" fontId="165" fillId="3" borderId="26" xfId="1" applyNumberFormat="1" applyFont="1" applyFill="1" applyBorder="1" applyAlignment="1">
      <alignment vertical="center"/>
    </xf>
    <xf numFmtId="0" fontId="1" fillId="3" borderId="26" xfId="1" applyFill="1" applyBorder="1"/>
    <xf numFmtId="0" fontId="5" fillId="3" borderId="26" xfId="2" applyFill="1" applyBorder="1" applyProtection="1">
      <protection hidden="1"/>
    </xf>
    <xf numFmtId="0" fontId="120" fillId="3" borderId="26" xfId="1" applyFont="1" applyFill="1" applyBorder="1" applyAlignment="1">
      <alignment horizontal="center" vertical="center"/>
    </xf>
    <xf numFmtId="170" fontId="142" fillId="3" borderId="26" xfId="1" applyNumberFormat="1" applyFont="1" applyFill="1" applyBorder="1" applyAlignment="1" applyProtection="1">
      <alignment horizontal="center" vertical="center" wrapText="1"/>
      <protection locked="0"/>
    </xf>
    <xf numFmtId="0" fontId="1" fillId="3" borderId="59" xfId="1" applyFill="1" applyBorder="1"/>
    <xf numFmtId="0" fontId="99" fillId="15" borderId="37" xfId="1" applyFont="1" applyFill="1" applyBorder="1" applyAlignment="1">
      <alignment horizontal="centerContinuous" vertical="center"/>
    </xf>
    <xf numFmtId="0" fontId="1" fillId="15" borderId="0" xfId="1" applyFill="1" applyBorder="1" applyAlignment="1">
      <alignment horizontal="centerContinuous" vertical="center"/>
    </xf>
    <xf numFmtId="0" fontId="1" fillId="15" borderId="0" xfId="1" applyFill="1" applyBorder="1" applyAlignment="1">
      <alignment vertical="center"/>
    </xf>
    <xf numFmtId="0" fontId="1" fillId="15" borderId="38" xfId="1" applyFill="1" applyBorder="1" applyAlignment="1">
      <alignment vertical="center"/>
    </xf>
    <xf numFmtId="168" fontId="177" fillId="3" borderId="37" xfId="4" applyNumberFormat="1" applyFont="1" applyFill="1" applyBorder="1" applyAlignment="1">
      <alignment horizontal="center" vertical="center" wrapText="1"/>
    </xf>
    <xf numFmtId="168" fontId="177" fillId="3" borderId="0" xfId="4" applyNumberFormat="1" applyFont="1" applyFill="1" applyBorder="1" applyAlignment="1">
      <alignment horizontal="center" vertical="center" wrapText="1"/>
    </xf>
    <xf numFmtId="168" fontId="178" fillId="3" borderId="0" xfId="4" applyNumberFormat="1" applyFont="1" applyFill="1" applyBorder="1" applyAlignment="1">
      <alignment horizontal="right" vertical="center" wrapText="1"/>
    </xf>
    <xf numFmtId="170" fontId="156" fillId="3" borderId="0" xfId="4" applyNumberFormat="1" applyFont="1" applyFill="1" applyBorder="1" applyAlignment="1">
      <alignment horizontal="center" vertical="center"/>
    </xf>
    <xf numFmtId="168" fontId="179" fillId="3" borderId="0" xfId="4" applyNumberFormat="1" applyFont="1" applyFill="1" applyBorder="1" applyAlignment="1">
      <alignment horizontal="right" vertical="center" wrapText="1"/>
    </xf>
    <xf numFmtId="170" fontId="155" fillId="3" borderId="38" xfId="4" applyNumberFormat="1" applyFont="1" applyFill="1" applyBorder="1" applyAlignment="1">
      <alignment horizontal="center" vertical="center"/>
    </xf>
    <xf numFmtId="0" fontId="99" fillId="52" borderId="0" xfId="1" applyFont="1" applyFill="1" applyBorder="1" applyAlignment="1">
      <alignment vertical="center"/>
    </xf>
    <xf numFmtId="0" fontId="5" fillId="52" borderId="38" xfId="1" applyFont="1" applyFill="1" applyBorder="1" applyAlignment="1">
      <alignment vertical="center"/>
    </xf>
    <xf numFmtId="0" fontId="5" fillId="3" borderId="37" xfId="1" applyFont="1" applyFill="1" applyBorder="1" applyAlignment="1">
      <alignment horizontal="center" vertical="center" wrapText="1"/>
    </xf>
    <xf numFmtId="0" fontId="5" fillId="3" borderId="0" xfId="1" applyFont="1" applyFill="1" applyBorder="1" applyAlignment="1">
      <alignment horizontal="center" vertical="center" wrapText="1"/>
    </xf>
    <xf numFmtId="2" fontId="61" fillId="3" borderId="0" xfId="1" applyNumberFormat="1" applyFont="1" applyFill="1" applyBorder="1" applyAlignment="1">
      <alignment horizontal="center" vertical="center"/>
    </xf>
    <xf numFmtId="0" fontId="61" fillId="3" borderId="0" xfId="1" applyFont="1" applyFill="1" applyBorder="1" applyAlignment="1">
      <alignment horizontal="left" vertical="center"/>
    </xf>
    <xf numFmtId="0" fontId="99" fillId="3" borderId="0" xfId="1" applyFont="1" applyFill="1" applyBorder="1" applyAlignment="1">
      <alignment vertical="center"/>
    </xf>
    <xf numFmtId="0" fontId="5" fillId="3" borderId="38" xfId="1" applyFont="1" applyFill="1" applyBorder="1" applyAlignment="1">
      <alignment vertical="center"/>
    </xf>
    <xf numFmtId="0" fontId="142" fillId="36" borderId="0" xfId="1" applyFont="1" applyFill="1" applyBorder="1" applyAlignment="1">
      <alignment horizontal="centerContinuous" vertical="center"/>
    </xf>
    <xf numFmtId="168" fontId="180" fillId="19" borderId="37" xfId="4" applyNumberFormat="1" applyFont="1" applyFill="1" applyBorder="1" applyAlignment="1">
      <alignment horizontal="center" vertical="center" wrapText="1"/>
    </xf>
    <xf numFmtId="168" fontId="180" fillId="19" borderId="0" xfId="4" applyNumberFormat="1" applyFont="1" applyFill="1" applyBorder="1" applyAlignment="1">
      <alignment horizontal="center" vertical="center" wrapText="1"/>
    </xf>
    <xf numFmtId="1" fontId="180" fillId="19" borderId="0" xfId="4" applyNumberFormat="1" applyFont="1" applyFill="1" applyBorder="1" applyAlignment="1">
      <alignment horizontal="centerContinuous" vertical="center"/>
    </xf>
    <xf numFmtId="0" fontId="180" fillId="19" borderId="0" xfId="1" applyFont="1" applyFill="1" applyBorder="1" applyAlignment="1">
      <alignment horizontal="center" vertical="center" wrapText="1"/>
    </xf>
    <xf numFmtId="0" fontId="180" fillId="19" borderId="0" xfId="1" applyFont="1" applyFill="1" applyBorder="1" applyAlignment="1">
      <alignment horizontal="centerContinuous" vertical="center"/>
    </xf>
    <xf numFmtId="0" fontId="180" fillId="19" borderId="0" xfId="1" applyFont="1" applyFill="1" applyBorder="1" applyAlignment="1">
      <alignment horizontal="center" vertical="center"/>
    </xf>
    <xf numFmtId="170" fontId="180" fillId="53" borderId="38" xfId="4" applyNumberFormat="1" applyFont="1" applyFill="1" applyBorder="1" applyAlignment="1">
      <alignment horizontal="center" vertical="center"/>
    </xf>
    <xf numFmtId="170" fontId="180" fillId="19" borderId="37" xfId="4" applyNumberFormat="1" applyFont="1" applyFill="1" applyBorder="1" applyAlignment="1">
      <alignment horizontal="center" vertical="center"/>
    </xf>
    <xf numFmtId="170" fontId="180" fillId="19" borderId="0" xfId="4" applyNumberFormat="1" applyFont="1" applyFill="1" applyBorder="1" applyAlignment="1">
      <alignment horizontal="center" vertical="center"/>
    </xf>
    <xf numFmtId="1" fontId="180" fillId="19" borderId="0" xfId="4" applyNumberFormat="1" applyFont="1" applyFill="1" applyBorder="1" applyAlignment="1">
      <alignment horizontal="center" vertical="center"/>
    </xf>
    <xf numFmtId="2" fontId="180" fillId="19" borderId="0" xfId="4" applyNumberFormat="1" applyFont="1" applyFill="1" applyBorder="1" applyAlignment="1">
      <alignment horizontal="center" vertical="center"/>
    </xf>
    <xf numFmtId="0" fontId="180" fillId="19" borderId="38" xfId="1" applyFont="1" applyFill="1" applyBorder="1" applyAlignment="1">
      <alignment horizontal="center" vertical="center"/>
    </xf>
    <xf numFmtId="170" fontId="180" fillId="19" borderId="58" xfId="4" applyNumberFormat="1" applyFont="1" applyFill="1" applyBorder="1" applyAlignment="1">
      <alignment horizontal="center" vertical="center"/>
    </xf>
    <xf numFmtId="170" fontId="180" fillId="19" borderId="26" xfId="4" applyNumberFormat="1" applyFont="1" applyFill="1" applyBorder="1" applyAlignment="1">
      <alignment horizontal="center" vertical="center"/>
    </xf>
    <xf numFmtId="1" fontId="180" fillId="19" borderId="26" xfId="4" applyNumberFormat="1" applyFont="1" applyFill="1" applyBorder="1" applyAlignment="1">
      <alignment horizontal="center" vertical="center"/>
    </xf>
    <xf numFmtId="0" fontId="180" fillId="19" borderId="26" xfId="1" applyFont="1" applyFill="1" applyBorder="1" applyAlignment="1">
      <alignment horizontal="center" vertical="center"/>
    </xf>
    <xf numFmtId="2" fontId="180" fillId="19" borderId="26" xfId="4" applyNumberFormat="1" applyFont="1" applyFill="1" applyBorder="1" applyAlignment="1">
      <alignment horizontal="center" vertical="center"/>
    </xf>
    <xf numFmtId="0" fontId="180" fillId="19" borderId="59" xfId="1" applyFont="1" applyFill="1" applyBorder="1" applyAlignment="1">
      <alignment horizontal="center" vertical="center"/>
    </xf>
    <xf numFmtId="0" fontId="171" fillId="51" borderId="1" xfId="11" applyFont="1" applyFill="1" applyBorder="1" applyAlignment="1">
      <alignment horizontal="center" vertical="center"/>
    </xf>
    <xf numFmtId="0" fontId="5" fillId="51" borderId="0" xfId="2" applyFill="1" applyBorder="1" applyProtection="1">
      <protection hidden="1"/>
    </xf>
    <xf numFmtId="0" fontId="120" fillId="3" borderId="0" xfId="12" applyFont="1" applyFill="1" applyBorder="1" applyAlignment="1" applyProtection="1">
      <alignment horizontal="center" wrapText="1"/>
    </xf>
    <xf numFmtId="0" fontId="27" fillId="3" borderId="0" xfId="12" applyFont="1" applyFill="1" applyBorder="1" applyAlignment="1" applyProtection="1">
      <alignment horizontal="right" vertical="center"/>
    </xf>
    <xf numFmtId="167" fontId="27" fillId="3" borderId="0" xfId="12" applyNumberFormat="1" applyFont="1" applyFill="1" applyBorder="1" applyAlignment="1" applyProtection="1">
      <alignment horizontal="left" vertical="center"/>
    </xf>
    <xf numFmtId="0" fontId="182" fillId="3" borderId="1" xfId="11" applyFont="1" applyFill="1" applyBorder="1"/>
    <xf numFmtId="0" fontId="5" fillId="0" borderId="0" xfId="2" applyBorder="1" applyProtection="1">
      <protection hidden="1"/>
    </xf>
    <xf numFmtId="0" fontId="182" fillId="3" borderId="0" xfId="11" applyFont="1" applyFill="1" applyBorder="1"/>
    <xf numFmtId="0" fontId="171" fillId="54" borderId="1" xfId="11" applyFont="1" applyFill="1" applyBorder="1" applyAlignment="1">
      <alignment horizontal="center" vertical="center"/>
    </xf>
    <xf numFmtId="0" fontId="5" fillId="54" borderId="0" xfId="2" applyFill="1" applyBorder="1" applyProtection="1">
      <protection hidden="1"/>
    </xf>
    <xf numFmtId="0" fontId="27" fillId="3" borderId="0" xfId="12" applyFont="1" applyFill="1" applyBorder="1" applyAlignment="1" applyProtection="1">
      <alignment vertical="center"/>
    </xf>
    <xf numFmtId="165" fontId="27" fillId="3" borderId="0" xfId="12" applyNumberFormat="1" applyFont="1" applyFill="1" applyBorder="1" applyAlignment="1" applyProtection="1">
      <alignment horizontal="center" vertical="center"/>
    </xf>
    <xf numFmtId="0" fontId="27" fillId="3" borderId="0" xfId="1" applyFont="1" applyFill="1" applyBorder="1" applyAlignment="1">
      <alignment horizontal="left" vertical="center"/>
    </xf>
    <xf numFmtId="166" fontId="27" fillId="3" borderId="8" xfId="12" applyNumberFormat="1" applyFont="1" applyFill="1" applyBorder="1" applyAlignment="1" applyProtection="1">
      <alignment horizontal="center" vertical="center"/>
    </xf>
    <xf numFmtId="0" fontId="1" fillId="3" borderId="14" xfId="1" applyFill="1" applyBorder="1"/>
    <xf numFmtId="0" fontId="5" fillId="0" borderId="15" xfId="2" applyBorder="1" applyProtection="1">
      <protection hidden="1"/>
    </xf>
    <xf numFmtId="0" fontId="1" fillId="3" borderId="16" xfId="1" applyFill="1" applyBorder="1"/>
    <xf numFmtId="0" fontId="152" fillId="3" borderId="0" xfId="11" applyFont="1" applyFill="1" applyBorder="1" applyAlignment="1">
      <alignment horizontal="center" vertical="center"/>
    </xf>
    <xf numFmtId="0" fontId="152" fillId="3" borderId="38" xfId="11" applyFont="1" applyFill="1" applyBorder="1" applyAlignment="1">
      <alignment horizontal="center" vertical="center"/>
    </xf>
    <xf numFmtId="2" fontId="61" fillId="3" borderId="0" xfId="12" applyNumberFormat="1" applyFont="1" applyFill="1" applyBorder="1" applyAlignment="1" applyProtection="1">
      <alignment horizontal="center" vertical="center"/>
    </xf>
    <xf numFmtId="0" fontId="184" fillId="3" borderId="0" xfId="12" applyFont="1" applyFill="1" applyBorder="1" applyAlignment="1" applyProtection="1">
      <alignment horizontal="left" vertical="center"/>
    </xf>
    <xf numFmtId="0" fontId="186" fillId="3" borderId="0" xfId="1" applyFont="1" applyFill="1" applyBorder="1"/>
    <xf numFmtId="0" fontId="5" fillId="3" borderId="0" xfId="1" applyFont="1" applyFill="1" applyBorder="1"/>
    <xf numFmtId="0" fontId="5" fillId="3" borderId="38" xfId="1" applyFont="1" applyFill="1" applyBorder="1"/>
    <xf numFmtId="177" fontId="185" fillId="3" borderId="37" xfId="12" applyNumberFormat="1" applyFont="1" applyFill="1" applyBorder="1" applyAlignment="1" applyProtection="1">
      <alignment horizontal="center" vertical="center"/>
    </xf>
    <xf numFmtId="177" fontId="185" fillId="3" borderId="0" xfId="12" applyNumberFormat="1" applyFont="1" applyFill="1" applyBorder="1" applyAlignment="1" applyProtection="1">
      <alignment horizontal="center" vertical="center"/>
    </xf>
    <xf numFmtId="178" fontId="185" fillId="3" borderId="0" xfId="12" applyNumberFormat="1" applyFont="1" applyFill="1" applyBorder="1" applyAlignment="1" applyProtection="1">
      <alignment horizontal="center" vertical="center"/>
    </xf>
    <xf numFmtId="177" fontId="185" fillId="3" borderId="37" xfId="12" applyNumberFormat="1" applyFont="1" applyFill="1" applyBorder="1" applyAlignment="1" applyProtection="1">
      <alignment horizontal="left" vertical="center"/>
    </xf>
    <xf numFmtId="0" fontId="187" fillId="28" borderId="0" xfId="1" applyFont="1" applyFill="1" applyBorder="1" applyAlignment="1">
      <alignment horizontal="center" vertical="center"/>
    </xf>
    <xf numFmtId="0" fontId="1" fillId="19" borderId="37" xfId="1" applyFill="1" applyBorder="1" applyAlignment="1">
      <alignment vertical="center"/>
    </xf>
    <xf numFmtId="0" fontId="1" fillId="19" borderId="0" xfId="1" applyFill="1" applyBorder="1" applyAlignment="1">
      <alignment vertical="center"/>
    </xf>
    <xf numFmtId="0" fontId="1" fillId="19" borderId="38" xfId="1" applyFill="1" applyBorder="1" applyAlignment="1">
      <alignment vertical="center"/>
    </xf>
    <xf numFmtId="0" fontId="74" fillId="0" borderId="0" xfId="1" applyFont="1" applyAlignment="1">
      <alignment horizontal="right" vertical="center"/>
    </xf>
    <xf numFmtId="0" fontId="1" fillId="19" borderId="0" xfId="1" applyFill="1" applyBorder="1" applyAlignment="1">
      <alignment horizontal="left" vertical="center"/>
    </xf>
    <xf numFmtId="0" fontId="190" fillId="19" borderId="0" xfId="1" applyFont="1" applyFill="1" applyBorder="1" applyAlignment="1">
      <alignment horizontal="right" vertical="center"/>
    </xf>
    <xf numFmtId="0" fontId="99" fillId="19" borderId="0" xfId="4" applyNumberFormat="1" applyFont="1" applyFill="1" applyBorder="1" applyAlignment="1">
      <alignment horizontal="center" vertical="center"/>
    </xf>
    <xf numFmtId="0" fontId="99" fillId="19" borderId="87" xfId="4" applyNumberFormat="1" applyFont="1" applyFill="1" applyBorder="1" applyAlignment="1">
      <alignment horizontal="center" vertical="center"/>
    </xf>
    <xf numFmtId="0" fontId="99" fillId="19" borderId="87" xfId="1" applyNumberFormat="1" applyFont="1" applyFill="1" applyBorder="1" applyAlignment="1" applyProtection="1">
      <alignment horizontal="center" vertical="center"/>
      <protection locked="0"/>
    </xf>
    <xf numFmtId="0" fontId="191" fillId="19" borderId="0" xfId="1" applyNumberFormat="1" applyFont="1" applyFill="1" applyBorder="1" applyAlignment="1">
      <alignment horizontal="right" vertical="center"/>
    </xf>
    <xf numFmtId="0" fontId="192" fillId="48" borderId="12" xfId="4" applyNumberFormat="1" applyFont="1" applyFill="1" applyBorder="1" applyAlignment="1">
      <alignment horizontal="center" vertical="center"/>
    </xf>
    <xf numFmtId="0" fontId="188" fillId="19" borderId="0" xfId="1" applyNumberFormat="1" applyFont="1" applyFill="1" applyBorder="1" applyAlignment="1">
      <alignment horizontal="left" vertical="center"/>
    </xf>
    <xf numFmtId="0" fontId="193" fillId="19" borderId="0" xfId="1" applyNumberFormat="1" applyFont="1" applyFill="1" applyBorder="1" applyAlignment="1">
      <alignment horizontal="right" vertical="center"/>
    </xf>
    <xf numFmtId="166" fontId="194" fillId="48" borderId="12" xfId="3" applyNumberFormat="1" applyFont="1" applyFill="1" applyBorder="1" applyAlignment="1">
      <alignment horizontal="center" vertical="center"/>
    </xf>
    <xf numFmtId="166" fontId="1" fillId="19" borderId="0" xfId="1" applyNumberFormat="1" applyFill="1" applyBorder="1" applyAlignment="1">
      <alignment horizontal="center" vertical="center"/>
    </xf>
    <xf numFmtId="0" fontId="188" fillId="19" borderId="0" xfId="1" applyNumberFormat="1" applyFont="1" applyFill="1" applyBorder="1" applyAlignment="1">
      <alignment horizontal="right" vertical="center"/>
    </xf>
    <xf numFmtId="2" fontId="195" fillId="19" borderId="61" xfId="3" applyNumberFormat="1" applyFont="1" applyFill="1" applyBorder="1" applyAlignment="1">
      <alignment horizontal="center" vertical="center"/>
    </xf>
    <xf numFmtId="2" fontId="101" fillId="19" borderId="104" xfId="4" applyNumberFormat="1" applyFont="1" applyFill="1" applyBorder="1" applyAlignment="1">
      <alignment horizontal="center" vertical="center"/>
    </xf>
    <xf numFmtId="0" fontId="1" fillId="19" borderId="61" xfId="1" applyFill="1" applyBorder="1" applyAlignment="1">
      <alignment horizontal="center" vertical="center"/>
    </xf>
    <xf numFmtId="0" fontId="1" fillId="0" borderId="37" xfId="1" applyBorder="1" applyAlignment="1">
      <alignment vertical="center"/>
    </xf>
    <xf numFmtId="0" fontId="188" fillId="0" borderId="0" xfId="1" applyNumberFormat="1" applyFont="1" applyBorder="1" applyAlignment="1">
      <alignment horizontal="right" vertical="center"/>
    </xf>
    <xf numFmtId="169" fontId="156" fillId="48" borderId="0" xfId="1" applyNumberFormat="1" applyFont="1" applyFill="1" applyBorder="1" applyAlignment="1" applyProtection="1">
      <alignment horizontal="center" vertical="center"/>
      <protection locked="0"/>
    </xf>
    <xf numFmtId="0" fontId="196" fillId="19" borderId="0" xfId="2" applyFont="1" applyFill="1" applyBorder="1" applyAlignment="1">
      <alignment horizontal="left" vertical="center"/>
    </xf>
    <xf numFmtId="0" fontId="1" fillId="0" borderId="0" xfId="1" applyAlignment="1">
      <alignment vertical="center"/>
    </xf>
    <xf numFmtId="167" fontId="61" fillId="19" borderId="104" xfId="4" applyNumberFormat="1" applyFont="1" applyFill="1" applyBorder="1" applyAlignment="1">
      <alignment horizontal="center" vertical="center"/>
    </xf>
    <xf numFmtId="167" fontId="61" fillId="19" borderId="0" xfId="1" applyNumberFormat="1" applyFont="1" applyFill="1" applyBorder="1" applyAlignment="1">
      <alignment horizontal="center" vertical="center"/>
    </xf>
    <xf numFmtId="0" fontId="74" fillId="19" borderId="61" xfId="1" applyFont="1" applyFill="1" applyBorder="1" applyAlignment="1">
      <alignment horizontal="center" vertical="center"/>
    </xf>
    <xf numFmtId="0" fontId="1" fillId="19" borderId="39" xfId="1" applyFill="1" applyBorder="1" applyAlignment="1">
      <alignment vertical="center"/>
    </xf>
    <xf numFmtId="0" fontId="1" fillId="19" borderId="15" xfId="1" applyFill="1" applyBorder="1" applyAlignment="1">
      <alignment vertical="center"/>
    </xf>
    <xf numFmtId="0" fontId="1" fillId="19" borderId="40" xfId="1" applyFill="1" applyBorder="1" applyAlignment="1">
      <alignment vertical="center"/>
    </xf>
    <xf numFmtId="0" fontId="189" fillId="19" borderId="37" xfId="2" applyFont="1" applyFill="1" applyBorder="1" applyAlignment="1">
      <alignment horizontal="center" vertical="center"/>
    </xf>
    <xf numFmtId="0" fontId="197" fillId="19" borderId="18" xfId="2" applyFont="1" applyFill="1" applyBorder="1" applyAlignment="1">
      <alignment vertical="center"/>
    </xf>
    <xf numFmtId="0" fontId="198" fillId="19" borderId="0" xfId="2" applyFont="1" applyFill="1" applyBorder="1" applyAlignment="1">
      <alignment vertical="center"/>
    </xf>
    <xf numFmtId="0" fontId="198" fillId="19" borderId="38" xfId="2" applyFont="1" applyFill="1" applyBorder="1" applyAlignment="1">
      <alignment vertical="center"/>
    </xf>
    <xf numFmtId="0" fontId="19" fillId="3" borderId="37" xfId="4" applyNumberFormat="1" applyFont="1" applyFill="1" applyBorder="1" applyAlignment="1">
      <alignment horizontal="right" vertical="center"/>
    </xf>
    <xf numFmtId="179" fontId="101" fillId="19" borderId="0" xfId="3" applyNumberFormat="1" applyFont="1" applyFill="1" applyBorder="1" applyAlignment="1">
      <alignment horizontal="center" vertical="center"/>
    </xf>
    <xf numFmtId="179" fontId="21" fillId="19" borderId="38" xfId="3" applyNumberFormat="1" applyFont="1" applyFill="1" applyBorder="1" applyAlignment="1">
      <alignment vertical="center"/>
    </xf>
    <xf numFmtId="0" fontId="196" fillId="19" borderId="37" xfId="2" applyFont="1" applyFill="1" applyBorder="1" applyAlignment="1">
      <alignment horizontal="center" vertical="center"/>
    </xf>
    <xf numFmtId="179" fontId="101" fillId="19" borderId="0" xfId="3" applyNumberFormat="1" applyFont="1" applyFill="1" applyBorder="1" applyAlignment="1">
      <alignment horizontal="left" vertical="center"/>
    </xf>
    <xf numFmtId="165" fontId="75" fillId="46" borderId="89" xfId="3" applyNumberFormat="1" applyFont="1" applyFill="1" applyBorder="1" applyAlignment="1">
      <alignment vertical="center"/>
    </xf>
    <xf numFmtId="165" fontId="75" fillId="46" borderId="37" xfId="3" applyNumberFormat="1" applyFont="1" applyFill="1" applyBorder="1" applyAlignment="1">
      <alignment horizontal="left" vertical="center"/>
    </xf>
    <xf numFmtId="165" fontId="75" fillId="28" borderId="0" xfId="3" applyNumberFormat="1" applyFont="1" applyFill="1" applyBorder="1" applyAlignment="1">
      <alignment horizontal="left" vertical="center"/>
    </xf>
    <xf numFmtId="0" fontId="1" fillId="19" borderId="37" xfId="1" applyFill="1" applyBorder="1"/>
    <xf numFmtId="0" fontId="1" fillId="19" borderId="0" xfId="1" applyFill="1" applyBorder="1"/>
    <xf numFmtId="0" fontId="1" fillId="19" borderId="38" xfId="1" applyFill="1" applyBorder="1"/>
    <xf numFmtId="0" fontId="1" fillId="0" borderId="0" xfId="1" applyBorder="1"/>
    <xf numFmtId="0" fontId="74" fillId="19" borderId="37" xfId="1" applyFont="1" applyFill="1" applyBorder="1" applyAlignment="1">
      <alignment vertical="center" wrapText="1"/>
    </xf>
    <xf numFmtId="0" fontId="74" fillId="19" borderId="0" xfId="1" applyFont="1" applyFill="1" applyBorder="1" applyAlignment="1">
      <alignment vertical="center" wrapText="1"/>
    </xf>
    <xf numFmtId="0" fontId="74" fillId="0" borderId="0" xfId="1" applyFont="1" applyBorder="1" applyAlignment="1">
      <alignment horizontal="right"/>
    </xf>
    <xf numFmtId="0" fontId="190" fillId="19" borderId="0" xfId="1" applyFont="1" applyFill="1" applyBorder="1" applyAlignment="1">
      <alignment horizontal="right"/>
    </xf>
    <xf numFmtId="0" fontId="99" fillId="19" borderId="124" xfId="4" applyNumberFormat="1" applyFont="1" applyFill="1" applyBorder="1" applyAlignment="1">
      <alignment horizontal="center" vertical="center"/>
    </xf>
    <xf numFmtId="0" fontId="99" fillId="19" borderId="124" xfId="1" applyNumberFormat="1" applyFont="1" applyFill="1" applyBorder="1" applyAlignment="1" applyProtection="1">
      <alignment horizontal="center" vertical="center"/>
      <protection locked="0"/>
    </xf>
    <xf numFmtId="165" fontId="110" fillId="48" borderId="64" xfId="3" applyNumberFormat="1" applyFont="1" applyFill="1" applyBorder="1" applyAlignment="1">
      <alignment horizontal="center" vertical="center"/>
    </xf>
    <xf numFmtId="1" fontId="200" fillId="19" borderId="61" xfId="3" applyNumberFormat="1" applyFont="1" applyFill="1" applyBorder="1" applyAlignment="1">
      <alignment horizontal="center" vertical="center"/>
    </xf>
    <xf numFmtId="0" fontId="201" fillId="19" borderId="37" xfId="2" applyFont="1" applyFill="1" applyBorder="1" applyAlignment="1">
      <alignment horizontal="center" vertical="center"/>
    </xf>
    <xf numFmtId="0" fontId="202" fillId="19" borderId="0" xfId="2" applyFont="1" applyFill="1" applyBorder="1" applyAlignment="1" applyProtection="1">
      <alignment horizontal="left" vertical="center"/>
      <protection hidden="1"/>
    </xf>
    <xf numFmtId="1" fontId="200" fillId="19" borderId="0" xfId="3" applyNumberFormat="1" applyFont="1" applyFill="1" applyBorder="1" applyAlignment="1">
      <alignment horizontal="center" vertical="center"/>
    </xf>
    <xf numFmtId="0" fontId="74" fillId="19" borderId="37" xfId="1" applyFont="1" applyFill="1" applyBorder="1" applyAlignment="1">
      <alignment vertical="center"/>
    </xf>
    <xf numFmtId="0" fontId="74" fillId="19" borderId="0" xfId="1" applyFont="1" applyFill="1" applyBorder="1" applyAlignment="1">
      <alignment vertical="center"/>
    </xf>
    <xf numFmtId="0" fontId="74" fillId="19" borderId="0" xfId="1" applyFont="1" applyFill="1" applyBorder="1" applyAlignment="1">
      <alignment horizontal="right" vertical="center"/>
    </xf>
    <xf numFmtId="2" fontId="21" fillId="19" borderId="124" xfId="3" applyNumberFormat="1" applyFont="1" applyFill="1" applyBorder="1" applyAlignment="1">
      <alignment horizontal="center" vertical="center"/>
    </xf>
    <xf numFmtId="0" fontId="1" fillId="19" borderId="0" xfId="1" applyFill="1" applyBorder="1" applyAlignment="1">
      <alignment horizontal="left"/>
    </xf>
    <xf numFmtId="0" fontId="74" fillId="19" borderId="125" xfId="1" applyFont="1" applyFill="1" applyBorder="1" applyAlignment="1">
      <alignment horizontal="center" vertical="center"/>
    </xf>
    <xf numFmtId="0" fontId="196" fillId="19" borderId="39" xfId="2" applyFont="1" applyFill="1" applyBorder="1" applyAlignment="1">
      <alignment horizontal="center" vertical="center"/>
    </xf>
    <xf numFmtId="0" fontId="1" fillId="19" borderId="15" xfId="1" applyFill="1" applyBorder="1"/>
    <xf numFmtId="0" fontId="1" fillId="19" borderId="40" xfId="1" applyFill="1" applyBorder="1"/>
    <xf numFmtId="0" fontId="203" fillId="19" borderId="37" xfId="2" applyFont="1" applyFill="1" applyBorder="1" applyAlignment="1">
      <alignment horizontal="center" vertical="center"/>
    </xf>
    <xf numFmtId="0" fontId="205" fillId="19" borderId="18" xfId="2" applyFont="1" applyFill="1" applyBorder="1" applyAlignment="1">
      <alignment vertical="center"/>
    </xf>
    <xf numFmtId="0" fontId="61" fillId="3" borderId="0" xfId="1" applyFont="1" applyFill="1" applyBorder="1"/>
    <xf numFmtId="0" fontId="17" fillId="3" borderId="0" xfId="4" applyFill="1" applyAlignment="1">
      <alignment vertical="center"/>
    </xf>
    <xf numFmtId="0" fontId="61" fillId="18" borderId="126" xfId="4" applyFont="1" applyFill="1" applyBorder="1" applyAlignment="1" applyProtection="1">
      <alignment horizontal="centerContinuous" vertical="center"/>
      <protection locked="0"/>
    </xf>
    <xf numFmtId="0" fontId="61" fillId="18" borderId="127" xfId="4" applyFont="1" applyFill="1" applyBorder="1" applyAlignment="1" applyProtection="1">
      <alignment horizontal="centerContinuous" vertical="center"/>
      <protection locked="0"/>
    </xf>
    <xf numFmtId="0" fontId="61" fillId="18" borderId="128" xfId="4" applyFont="1" applyFill="1" applyBorder="1" applyAlignment="1" applyProtection="1">
      <alignment horizontal="right" vertical="center"/>
      <protection locked="0"/>
    </xf>
    <xf numFmtId="0" fontId="146" fillId="3" borderId="37" xfId="1" applyFont="1" applyFill="1" applyBorder="1" applyAlignment="1" applyProtection="1">
      <alignment horizontal="left" vertical="center"/>
      <protection locked="0"/>
    </xf>
    <xf numFmtId="0" fontId="146" fillId="3" borderId="119" xfId="1" applyFont="1" applyFill="1" applyBorder="1" applyAlignment="1" applyProtection="1">
      <alignment horizontal="right" vertical="center"/>
      <protection locked="0"/>
    </xf>
    <xf numFmtId="180" fontId="149" fillId="48" borderId="8" xfId="1" applyNumberFormat="1" applyFont="1" applyFill="1" applyBorder="1" applyAlignment="1" applyProtection="1">
      <alignment horizontal="center" vertical="center"/>
      <protection locked="0"/>
    </xf>
    <xf numFmtId="0" fontId="146" fillId="3" borderId="0" xfId="1" applyFont="1" applyFill="1" applyBorder="1" applyAlignment="1" applyProtection="1">
      <alignment horizontal="right" vertical="center"/>
      <protection locked="0"/>
    </xf>
    <xf numFmtId="0" fontId="147" fillId="3" borderId="0" xfId="1" applyFont="1" applyFill="1" applyBorder="1" applyAlignment="1" applyProtection="1">
      <alignment horizontal="right" vertical="center"/>
      <protection locked="0"/>
    </xf>
    <xf numFmtId="180" fontId="206" fillId="48" borderId="38" xfId="1" applyNumberFormat="1" applyFont="1" applyFill="1" applyBorder="1" applyAlignment="1" applyProtection="1">
      <alignment horizontal="center" vertical="center"/>
      <protection locked="0"/>
    </xf>
    <xf numFmtId="0" fontId="207" fillId="3" borderId="37" xfId="1" applyFont="1" applyFill="1" applyBorder="1" applyAlignment="1" applyProtection="1">
      <alignment horizontal="left" vertical="center"/>
      <protection locked="0"/>
    </xf>
    <xf numFmtId="0" fontId="207" fillId="3" borderId="0" xfId="1" applyFont="1" applyFill="1" applyBorder="1" applyAlignment="1" applyProtection="1">
      <alignment horizontal="right" vertical="center"/>
      <protection locked="0"/>
    </xf>
    <xf numFmtId="181" fontId="206" fillId="48" borderId="8" xfId="1" applyNumberFormat="1" applyFont="1" applyFill="1" applyBorder="1" applyAlignment="1" applyProtection="1">
      <alignment horizontal="center" vertical="center"/>
      <protection locked="0"/>
    </xf>
    <xf numFmtId="180" fontId="206" fillId="48" borderId="8" xfId="1" applyNumberFormat="1" applyFont="1" applyFill="1" applyBorder="1" applyAlignment="1" applyProtection="1">
      <alignment horizontal="center" vertical="center"/>
      <protection locked="0"/>
    </xf>
    <xf numFmtId="180" fontId="149" fillId="48" borderId="38" xfId="1" applyNumberFormat="1" applyFont="1" applyFill="1" applyBorder="1" applyAlignment="1" applyProtection="1">
      <alignment horizontal="center" vertical="center"/>
      <protection locked="0"/>
    </xf>
    <xf numFmtId="0" fontId="99" fillId="3" borderId="37" xfId="1" applyFont="1" applyFill="1" applyBorder="1" applyAlignment="1" applyProtection="1">
      <alignment horizontal="left" vertical="center"/>
      <protection locked="0"/>
    </xf>
    <xf numFmtId="0" fontId="99" fillId="3" borderId="0" xfId="1" applyFont="1" applyFill="1" applyBorder="1" applyAlignment="1" applyProtection="1">
      <alignment horizontal="right" vertical="center"/>
      <protection locked="0"/>
    </xf>
    <xf numFmtId="180" fontId="129" fillId="3" borderId="8" xfId="1" applyNumberFormat="1" applyFont="1" applyFill="1" applyBorder="1" applyAlignment="1" applyProtection="1">
      <alignment horizontal="center" vertical="center"/>
      <protection locked="0"/>
    </xf>
    <xf numFmtId="0" fontId="5" fillId="3" borderId="0" xfId="1" applyFont="1" applyFill="1" applyBorder="1" applyAlignment="1" applyProtection="1">
      <alignment horizontal="right" vertical="center"/>
      <protection locked="0"/>
    </xf>
    <xf numFmtId="180" fontId="129" fillId="3" borderId="38" xfId="1" applyNumberFormat="1" applyFont="1" applyFill="1" applyBorder="1" applyAlignment="1" applyProtection="1">
      <alignment horizontal="center" vertical="center"/>
      <protection locked="0"/>
    </xf>
    <xf numFmtId="0" fontId="5" fillId="3" borderId="129" xfId="1" applyFont="1" applyFill="1" applyBorder="1" applyAlignment="1" applyProtection="1">
      <alignment horizontal="left" vertical="center"/>
      <protection locked="0"/>
    </xf>
    <xf numFmtId="0" fontId="129" fillId="3" borderId="0" xfId="1" applyFont="1" applyFill="1" applyBorder="1" applyAlignment="1" applyProtection="1">
      <alignment horizontal="right" vertical="center"/>
      <protection locked="0"/>
    </xf>
    <xf numFmtId="181" fontId="129" fillId="3" borderId="8" xfId="1" applyNumberFormat="1" applyFont="1" applyFill="1" applyBorder="1" applyAlignment="1" applyProtection="1">
      <alignment horizontal="center" vertical="center"/>
      <protection locked="0"/>
    </xf>
    <xf numFmtId="181" fontId="129" fillId="3" borderId="38" xfId="1" applyNumberFormat="1" applyFont="1" applyFill="1" applyBorder="1" applyAlignment="1" applyProtection="1">
      <alignment horizontal="center" vertical="center"/>
      <protection locked="0"/>
    </xf>
    <xf numFmtId="0" fontId="5" fillId="36" borderId="130" xfId="1" applyFont="1" applyFill="1" applyBorder="1" applyAlignment="1" applyProtection="1">
      <alignment horizontal="left" vertical="center"/>
      <protection locked="0"/>
    </xf>
    <xf numFmtId="0" fontId="5" fillId="36" borderId="19" xfId="1" applyFont="1" applyFill="1" applyBorder="1" applyAlignment="1" applyProtection="1">
      <alignment horizontal="right" vertical="center"/>
      <protection locked="0"/>
    </xf>
    <xf numFmtId="180" fontId="129" fillId="36" borderId="19" xfId="1" applyNumberFormat="1" applyFont="1" applyFill="1" applyBorder="1" applyAlignment="1" applyProtection="1">
      <alignment horizontal="center" vertical="center"/>
      <protection locked="0"/>
    </xf>
    <xf numFmtId="0" fontId="5" fillId="36" borderId="19" xfId="2" applyFill="1" applyBorder="1" applyProtection="1">
      <protection hidden="1"/>
    </xf>
    <xf numFmtId="0" fontId="129" fillId="36" borderId="19" xfId="1" applyFont="1" applyFill="1" applyBorder="1" applyAlignment="1" applyProtection="1">
      <alignment horizontal="right" vertical="center"/>
      <protection locked="0"/>
    </xf>
    <xf numFmtId="181" fontId="129" fillId="36" borderId="19" xfId="1" applyNumberFormat="1" applyFont="1" applyFill="1" applyBorder="1" applyAlignment="1" applyProtection="1">
      <alignment horizontal="center" vertical="center"/>
      <protection locked="0"/>
    </xf>
    <xf numFmtId="181" fontId="129" fillId="36" borderId="131" xfId="1" applyNumberFormat="1" applyFont="1" applyFill="1" applyBorder="1" applyAlignment="1" applyProtection="1">
      <alignment horizontal="center" vertical="center"/>
      <protection locked="0"/>
    </xf>
    <xf numFmtId="0" fontId="147" fillId="3" borderId="37" xfId="1" applyFont="1" applyFill="1" applyBorder="1" applyAlignment="1" applyProtection="1">
      <alignment horizontal="left" vertical="center"/>
      <protection locked="0"/>
    </xf>
    <xf numFmtId="0" fontId="207" fillId="3" borderId="0" xfId="1" applyFont="1" applyFill="1" applyBorder="1" applyAlignment="1" applyProtection="1">
      <alignment horizontal="right" vertical="center" wrapText="1"/>
      <protection locked="0"/>
    </xf>
    <xf numFmtId="173" fontId="178" fillId="48" borderId="8" xfId="1" applyNumberFormat="1" applyFont="1" applyFill="1" applyBorder="1" applyAlignment="1" applyProtection="1">
      <alignment horizontal="center" vertical="center"/>
      <protection locked="0"/>
    </xf>
    <xf numFmtId="0" fontId="129" fillId="3" borderId="39" xfId="1" applyFont="1" applyFill="1" applyBorder="1" applyAlignment="1" applyProtection="1">
      <alignment horizontal="left" vertical="center"/>
      <protection locked="0"/>
    </xf>
    <xf numFmtId="0" fontId="129" fillId="3" borderId="15" xfId="1" applyFont="1" applyFill="1" applyBorder="1" applyAlignment="1" applyProtection="1">
      <alignment horizontal="right" vertical="center"/>
      <protection locked="0"/>
    </xf>
    <xf numFmtId="181" fontId="129" fillId="3" borderId="16" xfId="1" applyNumberFormat="1" applyFont="1" applyFill="1" applyBorder="1" applyAlignment="1" applyProtection="1">
      <alignment horizontal="center" vertical="center"/>
      <protection locked="0"/>
    </xf>
    <xf numFmtId="0" fontId="5" fillId="3" borderId="15" xfId="1" applyFont="1" applyFill="1" applyBorder="1" applyAlignment="1" applyProtection="1">
      <alignment horizontal="right" vertical="center"/>
      <protection locked="0"/>
    </xf>
    <xf numFmtId="180" fontId="129" fillId="3" borderId="16" xfId="1" applyNumberFormat="1" applyFont="1" applyFill="1" applyBorder="1" applyAlignment="1" applyProtection="1">
      <alignment horizontal="center" vertical="center"/>
      <protection locked="0"/>
    </xf>
    <xf numFmtId="181" fontId="129" fillId="3" borderId="40" xfId="1" applyNumberFormat="1" applyFont="1" applyFill="1" applyBorder="1" applyAlignment="1" applyProtection="1">
      <alignment horizontal="center" vertical="center"/>
      <protection locked="0"/>
    </xf>
    <xf numFmtId="0" fontId="33" fillId="18" borderId="126" xfId="4" applyFont="1" applyFill="1" applyBorder="1" applyAlignment="1" applyProtection="1">
      <alignment horizontal="centerContinuous" vertical="center"/>
      <protection locked="0"/>
    </xf>
    <xf numFmtId="182" fontId="146" fillId="48" borderId="8" xfId="1" applyNumberFormat="1" applyFont="1" applyFill="1" applyBorder="1" applyAlignment="1" applyProtection="1">
      <alignment horizontal="center" vertical="center"/>
      <protection locked="0"/>
    </xf>
    <xf numFmtId="182" fontId="146" fillId="48" borderId="38" xfId="1" applyNumberFormat="1" applyFont="1" applyFill="1" applyBorder="1" applyAlignment="1" applyProtection="1">
      <alignment horizontal="center" vertical="center"/>
      <protection locked="0"/>
    </xf>
    <xf numFmtId="173" fontId="147" fillId="48" borderId="8" xfId="1" applyNumberFormat="1" applyFont="1" applyFill="1" applyBorder="1" applyAlignment="1" applyProtection="1">
      <alignment horizontal="center" vertical="center"/>
      <protection locked="0"/>
    </xf>
    <xf numFmtId="182" fontId="147" fillId="48" borderId="8" xfId="1" applyNumberFormat="1" applyFont="1" applyFill="1" applyBorder="1" applyAlignment="1" applyProtection="1">
      <alignment horizontal="center" vertical="center"/>
      <protection locked="0"/>
    </xf>
    <xf numFmtId="182" fontId="147" fillId="48" borderId="38" xfId="1" applyNumberFormat="1" applyFont="1" applyFill="1" applyBorder="1" applyAlignment="1" applyProtection="1">
      <alignment horizontal="center" vertical="center"/>
      <protection locked="0"/>
    </xf>
    <xf numFmtId="0" fontId="5" fillId="3" borderId="37" xfId="1" applyFont="1" applyFill="1" applyBorder="1" applyAlignment="1" applyProtection="1">
      <alignment horizontal="left" vertical="center"/>
      <protection locked="0"/>
    </xf>
    <xf numFmtId="182" fontId="5" fillId="19" borderId="8" xfId="1" applyNumberFormat="1" applyFont="1" applyFill="1" applyBorder="1" applyAlignment="1" applyProtection="1">
      <alignment horizontal="left" vertical="center"/>
      <protection locked="0"/>
    </xf>
    <xf numFmtId="182" fontId="5" fillId="19" borderId="38" xfId="1" applyNumberFormat="1" applyFont="1" applyFill="1" applyBorder="1" applyAlignment="1" applyProtection="1">
      <alignment horizontal="left" vertical="center"/>
      <protection locked="0"/>
    </xf>
    <xf numFmtId="0" fontId="5" fillId="19" borderId="39" xfId="1" applyFont="1" applyFill="1" applyBorder="1" applyAlignment="1" applyProtection="1">
      <alignment horizontal="left" vertical="center"/>
      <protection locked="0"/>
    </xf>
    <xf numFmtId="170" fontId="5" fillId="19" borderId="16" xfId="1" applyNumberFormat="1" applyFont="1" applyFill="1" applyBorder="1" applyAlignment="1" applyProtection="1">
      <alignment horizontal="left" vertical="center"/>
      <protection locked="0"/>
    </xf>
    <xf numFmtId="9" fontId="5" fillId="19" borderId="16" xfId="1" applyNumberFormat="1" applyFont="1" applyFill="1" applyBorder="1" applyAlignment="1" applyProtection="1">
      <alignment horizontal="left" vertical="center"/>
      <protection locked="0"/>
    </xf>
    <xf numFmtId="9" fontId="5" fillId="19" borderId="40" xfId="1" applyNumberFormat="1" applyFont="1" applyFill="1" applyBorder="1" applyAlignment="1" applyProtection="1">
      <alignment horizontal="left" vertical="center"/>
      <protection locked="0"/>
    </xf>
    <xf numFmtId="0" fontId="146" fillId="19" borderId="132" xfId="1" applyFont="1" applyFill="1" applyBorder="1" applyAlignment="1" applyProtection="1">
      <alignment horizontal="left" vertical="center"/>
      <protection locked="0"/>
    </xf>
    <xf numFmtId="0" fontId="146" fillId="19" borderId="4" xfId="1" applyFont="1" applyFill="1" applyBorder="1" applyAlignment="1" applyProtection="1">
      <alignment horizontal="right" vertical="center"/>
      <protection locked="0"/>
    </xf>
    <xf numFmtId="182" fontId="146" fillId="48" borderId="133" xfId="1" applyNumberFormat="1" applyFont="1" applyFill="1" applyBorder="1" applyAlignment="1" applyProtection="1">
      <alignment horizontal="center" vertical="center"/>
      <protection locked="0"/>
    </xf>
    <xf numFmtId="170" fontId="5" fillId="19" borderId="8" xfId="1" applyNumberFormat="1" applyFont="1" applyFill="1" applyBorder="1" applyAlignment="1" applyProtection="1">
      <alignment horizontal="left" vertical="center"/>
      <protection locked="0"/>
    </xf>
    <xf numFmtId="0" fontId="82" fillId="3" borderId="0" xfId="1" applyFont="1" applyFill="1" applyAlignment="1">
      <alignment vertical="center"/>
    </xf>
    <xf numFmtId="0" fontId="103" fillId="3" borderId="0" xfId="1" applyFont="1" applyFill="1" applyAlignment="1">
      <alignment horizontal="left" vertical="center"/>
    </xf>
    <xf numFmtId="0" fontId="103" fillId="3" borderId="0" xfId="1" applyFont="1" applyFill="1" applyAlignment="1">
      <alignment horizontal="right" vertical="center"/>
    </xf>
    <xf numFmtId="0" fontId="209" fillId="3" borderId="0" xfId="1" applyFont="1" applyFill="1" applyAlignment="1">
      <alignment vertical="center"/>
    </xf>
    <xf numFmtId="0" fontId="210" fillId="3" borderId="0" xfId="1" applyFont="1" applyFill="1" applyAlignment="1">
      <alignment vertical="center"/>
    </xf>
    <xf numFmtId="0" fontId="88" fillId="4" borderId="0" xfId="0" applyFont="1" applyFill="1" applyAlignment="1">
      <alignment horizontal="centerContinuous" vertical="center"/>
    </xf>
    <xf numFmtId="0" fontId="0" fillId="4" borderId="0" xfId="0" applyFill="1" applyAlignment="1">
      <alignment horizontal="centerContinuous" vertical="center"/>
    </xf>
    <xf numFmtId="0" fontId="211" fillId="4" borderId="0" xfId="0" applyFont="1" applyFill="1" applyAlignment="1">
      <alignment horizontal="centerContinuous" vertical="center"/>
    </xf>
    <xf numFmtId="0" fontId="61" fillId="4" borderId="0" xfId="0" applyFont="1" applyFill="1" applyAlignment="1">
      <alignment horizontal="left" vertical="center"/>
    </xf>
    <xf numFmtId="0" fontId="61" fillId="4" borderId="0" xfId="0" applyFont="1" applyFill="1" applyAlignment="1">
      <alignment horizontal="right" vertical="center"/>
    </xf>
    <xf numFmtId="49" fontId="129" fillId="4" borderId="0" xfId="0" applyNumberFormat="1" applyFont="1" applyFill="1" applyBorder="1" applyAlignment="1">
      <alignment horizontal="left" vertical="center"/>
    </xf>
    <xf numFmtId="0" fontId="0" fillId="4" borderId="0" xfId="0" applyFill="1" applyBorder="1" applyAlignment="1">
      <alignment horizontal="centerContinuous" vertical="center"/>
    </xf>
    <xf numFmtId="0" fontId="33" fillId="4" borderId="0" xfId="0" applyFont="1" applyFill="1" applyAlignment="1">
      <alignment horizontal="left" vertical="center"/>
    </xf>
    <xf numFmtId="0" fontId="33" fillId="31" borderId="0" xfId="14" applyFont="1" applyFill="1" applyBorder="1" applyAlignment="1">
      <alignment vertical="top"/>
    </xf>
    <xf numFmtId="0" fontId="0" fillId="31" borderId="0" xfId="0" applyFill="1"/>
    <xf numFmtId="0" fontId="211" fillId="31" borderId="0" xfId="0" applyFont="1" applyFill="1" applyAlignment="1">
      <alignment horizontal="left" vertical="center"/>
    </xf>
    <xf numFmtId="0" fontId="33" fillId="31" borderId="0" xfId="14" applyFont="1" applyFill="1" applyBorder="1" applyAlignment="1">
      <alignment horizontal="right" vertical="top"/>
    </xf>
    <xf numFmtId="49" fontId="129" fillId="3" borderId="45" xfId="0" applyNumberFormat="1" applyFont="1" applyFill="1" applyBorder="1" applyAlignment="1">
      <alignment horizontal="left" vertical="center"/>
    </xf>
    <xf numFmtId="0" fontId="213" fillId="58" borderId="0" xfId="15" applyFont="1" applyFill="1" applyAlignment="1">
      <alignment horizontal="right" vertical="center"/>
    </xf>
    <xf numFmtId="0" fontId="214" fillId="58" borderId="0" xfId="15" applyFont="1" applyFill="1" applyAlignment="1">
      <alignment horizontal="left" vertical="center" wrapText="1"/>
    </xf>
    <xf numFmtId="0" fontId="27" fillId="59" borderId="0" xfId="14" applyFont="1" applyFill="1" applyBorder="1" applyAlignment="1">
      <alignment vertical="center" wrapText="1"/>
    </xf>
    <xf numFmtId="0" fontId="215" fillId="60" borderId="0" xfId="0" applyFont="1" applyFill="1" applyAlignment="1">
      <alignment horizontal="left" vertical="center"/>
    </xf>
    <xf numFmtId="0" fontId="27" fillId="59" borderId="0" xfId="14" applyFont="1" applyFill="1" applyBorder="1" applyAlignment="1">
      <alignment vertical="center"/>
    </xf>
    <xf numFmtId="0" fontId="0" fillId="19" borderId="0" xfId="0" applyFill="1"/>
    <xf numFmtId="0" fontId="211" fillId="19" borderId="0" xfId="0" applyFont="1" applyFill="1" applyAlignment="1">
      <alignment horizontal="left" vertical="center"/>
    </xf>
    <xf numFmtId="0" fontId="1" fillId="19" borderId="0" xfId="1" applyFill="1"/>
    <xf numFmtId="0" fontId="120" fillId="19" borderId="0" xfId="2" applyFont="1" applyFill="1" applyProtection="1">
      <protection hidden="1"/>
    </xf>
    <xf numFmtId="0" fontId="216" fillId="19" borderId="0" xfId="10" applyFont="1" applyFill="1" applyAlignment="1" applyProtection="1">
      <protection hidden="1"/>
    </xf>
    <xf numFmtId="0" fontId="217" fillId="19" borderId="0" xfId="2" applyFont="1" applyFill="1" applyAlignment="1" applyProtection="1">
      <protection hidden="1"/>
    </xf>
    <xf numFmtId="0" fontId="218" fillId="19" borderId="0" xfId="2" applyFont="1" applyFill="1" applyAlignment="1" applyProtection="1">
      <protection hidden="1"/>
    </xf>
    <xf numFmtId="0" fontId="33" fillId="19" borderId="0" xfId="2" applyFont="1" applyFill="1" applyAlignment="1" applyProtection="1">
      <alignment horizontal="left" vertical="center"/>
      <protection hidden="1"/>
    </xf>
    <xf numFmtId="0" fontId="222" fillId="0" borderId="0" xfId="2" applyFont="1" applyFill="1" applyAlignment="1">
      <alignment vertical="center"/>
    </xf>
    <xf numFmtId="0" fontId="222" fillId="0" borderId="0" xfId="2" applyFont="1" applyAlignment="1">
      <alignment vertical="center"/>
    </xf>
    <xf numFmtId="0" fontId="224" fillId="0" borderId="37" xfId="2" applyFont="1" applyBorder="1" applyAlignment="1">
      <alignment horizontal="center" vertical="center"/>
    </xf>
    <xf numFmtId="0" fontId="225" fillId="3" borderId="38" xfId="4" applyNumberFormat="1" applyFont="1" applyFill="1" applyBorder="1" applyAlignment="1">
      <alignment horizontal="center" vertical="center"/>
    </xf>
    <xf numFmtId="0" fontId="225" fillId="3" borderId="0" xfId="4" applyNumberFormat="1" applyFont="1" applyFill="1" applyBorder="1" applyAlignment="1">
      <alignment horizontal="center" vertical="center"/>
    </xf>
    <xf numFmtId="0" fontId="226" fillId="0" borderId="138" xfId="2" applyFont="1" applyBorder="1" applyAlignment="1" applyProtection="1">
      <alignment vertical="center"/>
    </xf>
    <xf numFmtId="0" fontId="227" fillId="3" borderId="38" xfId="4" applyNumberFormat="1" applyFont="1" applyFill="1" applyBorder="1" applyAlignment="1">
      <alignment horizontal="center" vertical="center"/>
    </xf>
    <xf numFmtId="0" fontId="227" fillId="3" borderId="0" xfId="4" applyNumberFormat="1" applyFont="1" applyFill="1" applyBorder="1" applyAlignment="1">
      <alignment horizontal="center" vertical="center"/>
    </xf>
    <xf numFmtId="0" fontId="223" fillId="0" borderId="0" xfId="2" applyFont="1"/>
    <xf numFmtId="0" fontId="228" fillId="0" borderId="139" xfId="2" applyFont="1" applyBorder="1" applyAlignment="1">
      <alignment horizontal="center" vertical="center"/>
    </xf>
    <xf numFmtId="0" fontId="229" fillId="3" borderId="0" xfId="4" applyNumberFormat="1" applyFont="1" applyFill="1" applyBorder="1" applyAlignment="1">
      <alignment vertical="center"/>
    </xf>
    <xf numFmtId="0" fontId="223" fillId="0" borderId="37" xfId="2" applyFont="1" applyBorder="1" applyAlignment="1">
      <alignment horizontal="center" vertical="center"/>
    </xf>
    <xf numFmtId="0" fontId="229" fillId="3" borderId="38" xfId="4" applyNumberFormat="1" applyFont="1" applyFill="1" applyBorder="1" applyAlignment="1">
      <alignment vertical="center"/>
    </xf>
    <xf numFmtId="0" fontId="230" fillId="0" borderId="139" xfId="2" applyFont="1" applyBorder="1" applyAlignment="1">
      <alignment horizontal="center" vertical="center"/>
    </xf>
    <xf numFmtId="0" fontId="231" fillId="0" borderId="37" xfId="2" applyFont="1" applyBorder="1" applyAlignment="1">
      <alignment horizontal="center" vertical="center"/>
    </xf>
    <xf numFmtId="0" fontId="232" fillId="0" borderId="139" xfId="2" applyFont="1" applyBorder="1" applyAlignment="1">
      <alignment horizontal="center" vertical="center"/>
    </xf>
    <xf numFmtId="0" fontId="233" fillId="0" borderId="37" xfId="2" applyFont="1" applyBorder="1" applyAlignment="1">
      <alignment horizontal="center" vertical="center"/>
    </xf>
    <xf numFmtId="0" fontId="229" fillId="3" borderId="140" xfId="4" applyNumberFormat="1" applyFont="1" applyFill="1" applyBorder="1" applyAlignment="1">
      <alignment vertical="center"/>
    </xf>
    <xf numFmtId="0" fontId="234" fillId="0" borderId="139" xfId="2" applyFont="1" applyBorder="1" applyAlignment="1">
      <alignment horizontal="center" vertical="center"/>
    </xf>
    <xf numFmtId="0" fontId="235" fillId="0" borderId="37" xfId="2" applyFont="1" applyBorder="1" applyAlignment="1">
      <alignment horizontal="center" vertical="center"/>
    </xf>
    <xf numFmtId="0" fontId="223" fillId="0" borderId="0" xfId="2" applyFont="1" applyFill="1" applyAlignment="1">
      <alignment vertical="center"/>
    </xf>
    <xf numFmtId="0" fontId="236" fillId="0" borderId="37" xfId="2" applyFont="1" applyBorder="1" applyAlignment="1">
      <alignment horizontal="center" vertical="center"/>
    </xf>
    <xf numFmtId="0" fontId="227" fillId="3" borderId="140" xfId="4" applyNumberFormat="1" applyFont="1" applyFill="1" applyBorder="1" applyAlignment="1">
      <alignment horizontal="center" vertical="center"/>
    </xf>
    <xf numFmtId="0" fontId="237" fillId="0" borderId="37" xfId="2" applyFont="1" applyBorder="1" applyAlignment="1">
      <alignment horizontal="center" vertical="center"/>
    </xf>
    <xf numFmtId="0" fontId="238" fillId="0" borderId="37" xfId="2" applyFont="1" applyBorder="1" applyAlignment="1">
      <alignment horizontal="center" vertical="center"/>
    </xf>
    <xf numFmtId="0" fontId="239" fillId="0" borderId="37" xfId="2" applyFont="1" applyBorder="1" applyAlignment="1">
      <alignment horizontal="center" vertical="center"/>
    </xf>
    <xf numFmtId="0" fontId="222" fillId="0" borderId="0" xfId="2" applyFont="1"/>
    <xf numFmtId="0" fontId="228" fillId="3" borderId="0" xfId="4" applyNumberFormat="1" applyFont="1" applyFill="1" applyBorder="1" applyAlignment="1">
      <alignment vertical="center"/>
    </xf>
    <xf numFmtId="0" fontId="228" fillId="3" borderId="38" xfId="4" applyNumberFormat="1" applyFont="1" applyFill="1" applyBorder="1" applyAlignment="1">
      <alignment vertical="center"/>
    </xf>
    <xf numFmtId="0" fontId="1" fillId="0" borderId="141" xfId="16" applyFont="1" applyBorder="1" applyAlignment="1">
      <alignment vertical="center"/>
    </xf>
    <xf numFmtId="0" fontId="1" fillId="0" borderId="142" xfId="16" applyFont="1" applyBorder="1" applyAlignment="1">
      <alignment vertical="center"/>
    </xf>
    <xf numFmtId="0" fontId="240" fillId="0" borderId="142" xfId="16" applyFont="1" applyBorder="1" applyAlignment="1">
      <alignment vertical="center"/>
    </xf>
    <xf numFmtId="0" fontId="1" fillId="0" borderId="143" xfId="16" applyFont="1" applyBorder="1" applyAlignment="1">
      <alignment vertical="center"/>
    </xf>
    <xf numFmtId="0" fontId="241" fillId="0" borderId="0" xfId="2" applyFont="1" applyBorder="1" applyAlignment="1" applyProtection="1">
      <alignment vertical="center"/>
    </xf>
    <xf numFmtId="0" fontId="222" fillId="0" borderId="0" xfId="2" applyFont="1" applyBorder="1" applyAlignment="1" applyProtection="1">
      <alignment vertical="center"/>
    </xf>
    <xf numFmtId="0" fontId="242" fillId="0" borderId="0" xfId="2" applyFont="1" applyBorder="1" applyAlignment="1" applyProtection="1">
      <alignment horizontal="center" vertical="center"/>
    </xf>
    <xf numFmtId="0" fontId="25" fillId="0" borderId="0" xfId="2" applyFont="1" applyBorder="1" applyAlignment="1" applyProtection="1">
      <alignment horizontal="center" vertical="center"/>
    </xf>
    <xf numFmtId="0" fontId="222" fillId="0" borderId="141" xfId="2" applyFont="1" applyBorder="1" applyAlignment="1" applyProtection="1">
      <alignment vertical="center"/>
    </xf>
    <xf numFmtId="0" fontId="222" fillId="0" borderId="142" xfId="2" applyFont="1" applyBorder="1" applyAlignment="1" applyProtection="1">
      <alignment vertical="center"/>
    </xf>
    <xf numFmtId="0" fontId="222" fillId="0" borderId="142" xfId="2" applyFont="1" applyBorder="1" applyAlignment="1">
      <alignment vertical="center"/>
    </xf>
    <xf numFmtId="0" fontId="226" fillId="0" borderId="142" xfId="2" applyFont="1" applyBorder="1" applyAlignment="1" applyProtection="1">
      <alignment vertical="center"/>
    </xf>
    <xf numFmtId="0" fontId="226" fillId="0" borderId="143" xfId="2" applyFont="1" applyBorder="1" applyAlignment="1" applyProtection="1">
      <alignment vertical="center"/>
    </xf>
    <xf numFmtId="0" fontId="5" fillId="45" borderId="0" xfId="2" applyFill="1" applyProtection="1">
      <protection hidden="1"/>
    </xf>
    <xf numFmtId="0" fontId="1" fillId="45" borderId="0" xfId="1" applyFill="1"/>
    <xf numFmtId="0" fontId="5" fillId="45" borderId="0" xfId="2" applyFont="1" applyFill="1" applyAlignment="1">
      <alignment vertical="center"/>
    </xf>
    <xf numFmtId="0" fontId="243" fillId="45" borderId="0" xfId="2" applyFont="1" applyFill="1" applyAlignment="1">
      <alignment vertical="center"/>
    </xf>
    <xf numFmtId="0" fontId="244" fillId="45" borderId="0" xfId="2" applyFont="1" applyFill="1" applyAlignment="1">
      <alignment vertical="center"/>
    </xf>
    <xf numFmtId="0" fontId="245" fillId="45" borderId="0" xfId="2" applyFont="1" applyFill="1" applyAlignment="1">
      <alignment vertical="center"/>
    </xf>
    <xf numFmtId="0" fontId="247" fillId="45" borderId="0" xfId="2" applyFont="1" applyFill="1" applyAlignment="1">
      <alignment vertical="center"/>
    </xf>
    <xf numFmtId="0" fontId="248" fillId="45" borderId="0" xfId="2" applyFont="1" applyFill="1" applyAlignment="1">
      <alignment vertical="center"/>
    </xf>
    <xf numFmtId="0" fontId="248" fillId="45" borderId="0" xfId="2" applyFont="1" applyFill="1" applyProtection="1">
      <protection hidden="1"/>
    </xf>
    <xf numFmtId="0" fontId="249" fillId="45" borderId="0" xfId="2" applyFont="1" applyFill="1" applyProtection="1">
      <protection hidden="1"/>
    </xf>
    <xf numFmtId="0" fontId="5" fillId="45" borderId="0" xfId="2" applyFill="1" applyAlignment="1" applyProtection="1">
      <alignment vertical="center"/>
      <protection hidden="1"/>
    </xf>
    <xf numFmtId="0" fontId="248" fillId="45" borderId="0" xfId="2" applyFont="1" applyFill="1" applyAlignment="1" applyProtection="1">
      <alignment vertical="center"/>
      <protection hidden="1"/>
    </xf>
    <xf numFmtId="0" fontId="250" fillId="45" borderId="0" xfId="2" applyFont="1" applyFill="1" applyAlignment="1" applyProtection="1">
      <alignment vertical="center"/>
      <protection hidden="1"/>
    </xf>
    <xf numFmtId="0" fontId="252" fillId="45" borderId="0" xfId="2" applyFont="1" applyFill="1" applyAlignment="1" applyProtection="1">
      <alignment vertical="center"/>
      <protection hidden="1"/>
    </xf>
    <xf numFmtId="0" fontId="5" fillId="45" borderId="0" xfId="2" applyFont="1" applyFill="1"/>
    <xf numFmtId="1" fontId="5" fillId="0" borderId="0" xfId="2" applyNumberFormat="1" applyFill="1" applyAlignment="1">
      <alignment horizontal="center"/>
    </xf>
    <xf numFmtId="0" fontId="5" fillId="0" borderId="0" xfId="2" applyFont="1"/>
    <xf numFmtId="0" fontId="5" fillId="0" borderId="0" xfId="2" applyFont="1" applyFill="1" applyAlignment="1">
      <alignment vertical="center"/>
    </xf>
    <xf numFmtId="0" fontId="152" fillId="61" borderId="32" xfId="4" applyFont="1" applyFill="1" applyBorder="1" applyAlignment="1">
      <alignment horizontal="center" vertical="center"/>
    </xf>
    <xf numFmtId="0" fontId="254" fillId="3" borderId="0" xfId="4" applyNumberFormat="1" applyFont="1" applyFill="1" applyBorder="1" applyAlignment="1">
      <alignment horizontal="center" vertical="center"/>
    </xf>
    <xf numFmtId="0" fontId="253" fillId="3" borderId="0" xfId="4" applyNumberFormat="1" applyFont="1" applyFill="1" applyBorder="1" applyAlignment="1">
      <alignment horizontal="center" vertical="center"/>
    </xf>
    <xf numFmtId="0" fontId="253" fillId="3" borderId="140" xfId="4" applyNumberFormat="1" applyFont="1" applyFill="1" applyBorder="1" applyAlignment="1">
      <alignment horizontal="center" vertical="center"/>
    </xf>
    <xf numFmtId="0" fontId="256" fillId="3" borderId="37" xfId="2" applyFont="1" applyFill="1" applyBorder="1" applyAlignment="1">
      <alignment horizontal="center" vertical="center"/>
    </xf>
    <xf numFmtId="0" fontId="257" fillId="3" borderId="140" xfId="2" applyFont="1" applyFill="1" applyBorder="1" applyAlignment="1">
      <alignment horizontal="center" vertical="center"/>
    </xf>
    <xf numFmtId="0" fontId="19" fillId="3" borderId="0" xfId="4" applyNumberFormat="1" applyFont="1" applyFill="1" applyBorder="1" applyAlignment="1">
      <alignment horizontal="left" vertical="center"/>
    </xf>
    <xf numFmtId="0" fontId="259" fillId="3" borderId="0" xfId="4" applyNumberFormat="1" applyFont="1" applyFill="1" applyBorder="1" applyAlignment="1">
      <alignment vertical="center"/>
    </xf>
    <xf numFmtId="0" fontId="261" fillId="3" borderId="0" xfId="2" applyFont="1" applyFill="1" applyBorder="1" applyAlignment="1">
      <alignment vertical="center"/>
    </xf>
    <xf numFmtId="0" fontId="262" fillId="3" borderId="0" xfId="4" applyNumberFormat="1" applyFont="1" applyFill="1" applyBorder="1" applyAlignment="1">
      <alignment vertical="center"/>
    </xf>
    <xf numFmtId="0" fontId="263" fillId="3" borderId="0" xfId="4" applyNumberFormat="1" applyFont="1" applyFill="1" applyBorder="1" applyAlignment="1">
      <alignment vertical="center" wrapText="1"/>
    </xf>
    <xf numFmtId="0" fontId="33" fillId="3" borderId="37" xfId="4" applyNumberFormat="1" applyFont="1" applyFill="1" applyBorder="1" applyAlignment="1">
      <alignment horizontal="left" vertical="center"/>
    </xf>
    <xf numFmtId="0" fontId="264" fillId="3" borderId="0" xfId="4" applyNumberFormat="1" applyFont="1" applyFill="1" applyBorder="1" applyAlignment="1">
      <alignment horizontal="right" vertical="center"/>
    </xf>
    <xf numFmtId="0" fontId="99" fillId="3" borderId="0" xfId="4" applyNumberFormat="1" applyFont="1" applyFill="1" applyBorder="1" applyAlignment="1">
      <alignment vertical="center"/>
    </xf>
    <xf numFmtId="0" fontId="265" fillId="3" borderId="0" xfId="4" applyNumberFormat="1" applyFont="1" applyFill="1" applyBorder="1" applyAlignment="1">
      <alignment horizontal="right" vertical="center"/>
    </xf>
    <xf numFmtId="0" fontId="254" fillId="3" borderId="0" xfId="4" applyNumberFormat="1" applyFont="1" applyFill="1" applyBorder="1" applyAlignment="1">
      <alignment horizontal="right" vertical="center" wrapText="1"/>
    </xf>
    <xf numFmtId="0" fontId="258" fillId="3" borderId="0" xfId="2" applyFont="1" applyFill="1" applyBorder="1" applyAlignment="1" applyProtection="1">
      <alignment horizontal="center" vertical="center"/>
      <protection locked="0"/>
    </xf>
    <xf numFmtId="2" fontId="266" fillId="3" borderId="140" xfId="2" applyNumberFormat="1" applyFont="1" applyFill="1" applyBorder="1" applyAlignment="1" applyProtection="1">
      <alignment horizontal="center" vertical="center"/>
      <protection locked="0"/>
    </xf>
    <xf numFmtId="0" fontId="256" fillId="3" borderId="0" xfId="2" applyFont="1" applyFill="1" applyBorder="1" applyAlignment="1">
      <alignment horizontal="center" vertical="center"/>
    </xf>
    <xf numFmtId="0" fontId="76" fillId="3" borderId="0" xfId="4" applyNumberFormat="1" applyFont="1" applyFill="1" applyBorder="1" applyAlignment="1">
      <alignment horizontal="left" vertical="center"/>
    </xf>
    <xf numFmtId="0" fontId="266" fillId="3" borderId="0" xfId="2" applyFont="1" applyFill="1" applyBorder="1" applyAlignment="1">
      <alignment vertical="center"/>
    </xf>
    <xf numFmtId="0" fontId="5" fillId="3" borderId="0" xfId="2" applyFill="1" applyBorder="1"/>
    <xf numFmtId="0" fontId="257" fillId="3" borderId="0" xfId="2" applyFont="1" applyFill="1" applyBorder="1" applyAlignment="1">
      <alignment horizontal="center" vertical="center"/>
    </xf>
    <xf numFmtId="0" fontId="267" fillId="3" borderId="0" xfId="2" applyFont="1" applyFill="1" applyBorder="1" applyAlignment="1" applyProtection="1">
      <alignment horizontal="left" vertical="center"/>
      <protection hidden="1"/>
    </xf>
    <xf numFmtId="0" fontId="19" fillId="3" borderId="0" xfId="4" applyNumberFormat="1" applyFont="1" applyFill="1" applyBorder="1" applyAlignment="1">
      <alignment vertical="center"/>
    </xf>
    <xf numFmtId="0" fontId="5" fillId="3" borderId="140" xfId="2" applyFill="1" applyBorder="1"/>
    <xf numFmtId="0" fontId="255" fillId="3" borderId="0" xfId="2" applyFont="1" applyFill="1" applyBorder="1" applyAlignment="1" applyProtection="1">
      <alignment vertical="center"/>
      <protection hidden="1"/>
    </xf>
    <xf numFmtId="0" fontId="268" fillId="3" borderId="0" xfId="2" applyFont="1" applyFill="1" applyBorder="1" applyAlignment="1" applyProtection="1">
      <alignment horizontal="left" vertical="center"/>
      <protection hidden="1"/>
    </xf>
    <xf numFmtId="0" fontId="131" fillId="3" borderId="0" xfId="4" applyNumberFormat="1" applyFont="1" applyFill="1" applyBorder="1" applyAlignment="1">
      <alignment vertical="center"/>
    </xf>
    <xf numFmtId="0" fontId="131" fillId="3" borderId="140" xfId="4" applyNumberFormat="1" applyFont="1" applyFill="1" applyBorder="1" applyAlignment="1">
      <alignment vertical="center"/>
    </xf>
    <xf numFmtId="0" fontId="73" fillId="16" borderId="37" xfId="2" applyFont="1" applyFill="1" applyBorder="1" applyAlignment="1" applyProtection="1">
      <alignment horizontal="center" vertical="center"/>
      <protection hidden="1"/>
    </xf>
    <xf numFmtId="0" fontId="73" fillId="16" borderId="0" xfId="2" applyFont="1" applyFill="1" applyBorder="1" applyAlignment="1" applyProtection="1">
      <alignment horizontal="center" vertical="center"/>
      <protection hidden="1"/>
    </xf>
    <xf numFmtId="0" fontId="131" fillId="16" borderId="0" xfId="2" applyFont="1" applyFill="1" applyBorder="1" applyAlignment="1"/>
    <xf numFmtId="0" fontId="73" fillId="16" borderId="0" xfId="2" applyFont="1" applyFill="1" applyBorder="1" applyAlignment="1" applyProtection="1">
      <alignment horizontal="right" vertical="center"/>
      <protection hidden="1"/>
    </xf>
    <xf numFmtId="1" fontId="73" fillId="16" borderId="140" xfId="2" applyNumberFormat="1" applyFont="1" applyFill="1" applyBorder="1" applyAlignment="1" applyProtection="1">
      <alignment horizontal="center" vertical="center"/>
      <protection hidden="1"/>
    </xf>
    <xf numFmtId="0" fontId="141" fillId="43" borderId="37" xfId="2" applyFont="1" applyFill="1" applyBorder="1" applyAlignment="1" applyProtection="1">
      <alignment horizontal="center" vertical="center"/>
      <protection locked="0"/>
    </xf>
    <xf numFmtId="165" fontId="269" fillId="65" borderId="0" xfId="3" applyNumberFormat="1" applyFont="1" applyFill="1" applyBorder="1" applyAlignment="1">
      <alignment horizontal="center" vertical="center"/>
    </xf>
    <xf numFmtId="0" fontId="256" fillId="3" borderId="0" xfId="2" applyFont="1" applyFill="1" applyBorder="1" applyAlignment="1" applyProtection="1">
      <alignment vertical="center"/>
      <protection hidden="1"/>
    </xf>
    <xf numFmtId="0" fontId="5" fillId="3" borderId="0" xfId="2" applyFont="1" applyFill="1" applyAlignment="1">
      <alignment vertical="center"/>
    </xf>
    <xf numFmtId="10" fontId="265" fillId="3" borderId="0" xfId="2" applyNumberFormat="1" applyFont="1" applyFill="1" applyAlignment="1">
      <alignment horizontal="center" vertical="center"/>
    </xf>
    <xf numFmtId="0" fontId="61" fillId="3" borderId="0" xfId="2" applyFont="1" applyFill="1" applyBorder="1" applyAlignment="1" applyProtection="1">
      <alignment horizontal="right" vertical="center"/>
      <protection hidden="1"/>
    </xf>
    <xf numFmtId="165" fontId="73" fillId="3" borderId="0" xfId="3" applyNumberFormat="1" applyFont="1" applyFill="1" applyBorder="1" applyAlignment="1">
      <alignment vertical="center"/>
    </xf>
    <xf numFmtId="167" fontId="82" fillId="3" borderId="140" xfId="2" applyNumberFormat="1" applyFont="1" applyFill="1" applyBorder="1" applyAlignment="1" applyProtection="1">
      <alignment horizontal="center" vertical="center"/>
      <protection locked="0"/>
    </xf>
    <xf numFmtId="0" fontId="270" fillId="62" borderId="0" xfId="2" applyFont="1" applyFill="1" applyBorder="1" applyAlignment="1" applyProtection="1">
      <alignment vertical="center"/>
      <protection hidden="1"/>
    </xf>
    <xf numFmtId="0" fontId="271" fillId="62" borderId="0" xfId="4" applyNumberFormat="1" applyFont="1" applyFill="1" applyBorder="1" applyAlignment="1">
      <alignment horizontal="left" vertical="center"/>
    </xf>
    <xf numFmtId="0" fontId="171" fillId="62" borderId="0" xfId="2" applyFont="1" applyFill="1" applyBorder="1" applyAlignment="1" applyProtection="1">
      <alignment horizontal="right" vertical="center"/>
      <protection hidden="1"/>
    </xf>
    <xf numFmtId="165" fontId="272" fillId="16" borderId="37" xfId="3" applyNumberFormat="1" applyFont="1" applyFill="1" applyBorder="1" applyAlignment="1">
      <alignment horizontal="center" vertical="center"/>
    </xf>
    <xf numFmtId="165" fontId="272" fillId="16" borderId="0" xfId="3" applyNumberFormat="1" applyFont="1" applyFill="1" applyBorder="1" applyAlignment="1">
      <alignment horizontal="center" vertical="center"/>
    </xf>
    <xf numFmtId="165" fontId="106" fillId="16" borderId="0" xfId="3" applyNumberFormat="1" applyFont="1" applyFill="1" applyBorder="1" applyAlignment="1">
      <alignment horizontal="center" vertical="center"/>
    </xf>
    <xf numFmtId="165" fontId="272" fillId="16" borderId="145" xfId="3" applyNumberFormat="1" applyFont="1" applyFill="1" applyBorder="1" applyAlignment="1">
      <alignment horizontal="center" vertical="center"/>
    </xf>
    <xf numFmtId="0" fontId="274" fillId="0" borderId="0" xfId="4" applyNumberFormat="1" applyFont="1" applyFill="1" applyBorder="1" applyAlignment="1">
      <alignment vertical="center"/>
    </xf>
    <xf numFmtId="0" fontId="275" fillId="0" borderId="0" xfId="4" applyNumberFormat="1" applyFont="1" applyFill="1" applyBorder="1" applyAlignment="1">
      <alignment vertical="center"/>
    </xf>
    <xf numFmtId="0" fontId="276" fillId="0" borderId="0" xfId="4" applyNumberFormat="1" applyFont="1" applyFill="1" applyBorder="1" applyAlignment="1">
      <alignment vertical="center"/>
    </xf>
    <xf numFmtId="0" fontId="222" fillId="0" borderId="0" xfId="2" applyNumberFormat="1" applyFont="1" applyFill="1" applyBorder="1" applyAlignment="1">
      <alignment vertical="center"/>
    </xf>
    <xf numFmtId="0" fontId="277" fillId="0" borderId="0" xfId="2" applyNumberFormat="1" applyFont="1" applyFill="1" applyBorder="1" applyAlignment="1">
      <alignment vertical="center"/>
    </xf>
    <xf numFmtId="0" fontId="222" fillId="0" borderId="0" xfId="3" applyNumberFormat="1" applyFont="1" applyFill="1" applyBorder="1" applyAlignment="1">
      <alignment vertical="center"/>
    </xf>
    <xf numFmtId="0" fontId="278" fillId="0" borderId="0" xfId="2" applyNumberFormat="1" applyFont="1" applyFill="1" applyBorder="1" applyAlignment="1">
      <alignment vertical="center"/>
    </xf>
    <xf numFmtId="0" fontId="279" fillId="0" borderId="0" xfId="3" applyNumberFormat="1" applyFont="1" applyFill="1" applyBorder="1" applyAlignment="1">
      <alignment vertical="center"/>
    </xf>
    <xf numFmtId="0" fontId="280" fillId="0" borderId="0" xfId="2" applyNumberFormat="1" applyFont="1" applyFill="1" applyBorder="1" applyAlignment="1" applyProtection="1">
      <alignment vertical="center"/>
      <protection locked="0"/>
    </xf>
    <xf numFmtId="0" fontId="222" fillId="0" borderId="0" xfId="4" applyNumberFormat="1" applyFont="1" applyFill="1" applyBorder="1" applyAlignment="1">
      <alignment vertical="center"/>
    </xf>
    <xf numFmtId="0" fontId="281" fillId="0" borderId="0" xfId="4" applyNumberFormat="1" applyFont="1" applyFill="1" applyBorder="1" applyAlignment="1">
      <alignment vertical="center"/>
    </xf>
    <xf numFmtId="0" fontId="281" fillId="0" borderId="0" xfId="3" applyNumberFormat="1" applyFont="1" applyFill="1" applyBorder="1" applyAlignment="1">
      <alignment vertical="center"/>
    </xf>
    <xf numFmtId="0" fontId="278" fillId="0" borderId="0" xfId="2" applyNumberFormat="1" applyFont="1" applyFill="1" applyBorder="1" applyAlignment="1" applyProtection="1">
      <alignment vertical="center"/>
      <protection locked="0"/>
    </xf>
    <xf numFmtId="0" fontId="92" fillId="0" borderId="0" xfId="2" applyNumberFormat="1" applyFont="1" applyFill="1" applyBorder="1" applyAlignment="1">
      <alignment vertical="center"/>
    </xf>
    <xf numFmtId="0" fontId="282" fillId="0" borderId="0" xfId="2" applyNumberFormat="1" applyFont="1" applyFill="1" applyBorder="1" applyAlignment="1" applyProtection="1">
      <alignment vertical="center"/>
      <protection hidden="1"/>
    </xf>
    <xf numFmtId="0" fontId="222" fillId="0" borderId="0" xfId="2" applyNumberFormat="1" applyFont="1" applyFill="1" applyBorder="1" applyAlignment="1" applyProtection="1">
      <alignment vertical="center"/>
      <protection hidden="1"/>
    </xf>
    <xf numFmtId="0" fontId="275" fillId="0" borderId="0" xfId="2" applyNumberFormat="1" applyFont="1" applyFill="1" applyBorder="1" applyAlignment="1" applyProtection="1">
      <alignment vertical="center"/>
      <protection hidden="1"/>
    </xf>
    <xf numFmtId="0" fontId="283" fillId="0" borderId="0" xfId="2" applyNumberFormat="1" applyFont="1" applyFill="1" applyBorder="1" applyAlignment="1">
      <alignment vertical="center"/>
    </xf>
    <xf numFmtId="167" fontId="73" fillId="16" borderId="140" xfId="2" applyNumberFormat="1" applyFont="1" applyFill="1" applyBorder="1" applyAlignment="1" applyProtection="1">
      <alignment horizontal="center" vertical="center"/>
      <protection hidden="1"/>
    </xf>
    <xf numFmtId="0" fontId="273" fillId="16" borderId="0" xfId="2" applyFont="1" applyFill="1" applyBorder="1" applyAlignment="1" applyProtection="1">
      <alignment vertical="center"/>
      <protection hidden="1"/>
    </xf>
    <xf numFmtId="0" fontId="273" fillId="16" borderId="0" xfId="2" applyFont="1" applyFill="1" applyBorder="1" applyAlignment="1" applyProtection="1">
      <alignment horizontal="right" vertical="center"/>
      <protection hidden="1"/>
    </xf>
    <xf numFmtId="0" fontId="19" fillId="3" borderId="37" xfId="4" applyNumberFormat="1" applyFont="1" applyFill="1" applyBorder="1" applyAlignment="1">
      <alignment horizontal="left" vertical="center"/>
    </xf>
    <xf numFmtId="0" fontId="19" fillId="3" borderId="140" xfId="4" applyNumberFormat="1" applyFont="1" applyFill="1" applyBorder="1" applyAlignment="1">
      <alignment horizontal="left" vertical="center"/>
    </xf>
    <xf numFmtId="0" fontId="284" fillId="3" borderId="37" xfId="2" applyFont="1" applyFill="1" applyBorder="1" applyAlignment="1">
      <alignment horizontal="center" vertical="center"/>
    </xf>
    <xf numFmtId="0" fontId="141" fillId="43" borderId="0" xfId="2" applyFont="1" applyFill="1" applyBorder="1" applyAlignment="1" applyProtection="1">
      <alignment horizontal="center" vertical="center"/>
      <protection locked="0"/>
    </xf>
    <xf numFmtId="0" fontId="1" fillId="11" borderId="0" xfId="1" applyFill="1" applyAlignment="1">
      <alignment horizontal="center" vertical="center"/>
    </xf>
    <xf numFmtId="0" fontId="0" fillId="0" borderId="0" xfId="1" applyFont="1"/>
    <xf numFmtId="0" fontId="1" fillId="11" borderId="0" xfId="1" applyFill="1"/>
    <xf numFmtId="0" fontId="292" fillId="0" borderId="37" xfId="4" applyNumberFormat="1" applyFont="1" applyFill="1" applyBorder="1" applyAlignment="1">
      <alignment horizontal="center" vertical="center"/>
    </xf>
    <xf numFmtId="0" fontId="33" fillId="3" borderId="0" xfId="4" applyNumberFormat="1" applyFont="1" applyFill="1" applyBorder="1" applyAlignment="1">
      <alignment vertical="center"/>
    </xf>
    <xf numFmtId="0" fontId="293" fillId="3" borderId="0" xfId="4" applyNumberFormat="1" applyFont="1" applyFill="1" applyBorder="1" applyAlignment="1">
      <alignment vertical="center"/>
    </xf>
    <xf numFmtId="0" fontId="1" fillId="3" borderId="151" xfId="1" applyFill="1" applyBorder="1"/>
    <xf numFmtId="0" fontId="1" fillId="3" borderId="152" xfId="1" applyFill="1" applyBorder="1"/>
    <xf numFmtId="0" fontId="293" fillId="3" borderId="152" xfId="4" applyNumberFormat="1" applyFont="1" applyFill="1" applyBorder="1" applyAlignment="1">
      <alignment vertical="center"/>
    </xf>
    <xf numFmtId="0" fontId="120" fillId="3" borderId="0" xfId="1" applyFont="1" applyFill="1" applyAlignment="1">
      <alignment vertical="center"/>
    </xf>
    <xf numFmtId="0" fontId="296" fillId="43" borderId="0" xfId="2" applyFont="1" applyFill="1" applyAlignment="1">
      <alignment vertical="center"/>
    </xf>
    <xf numFmtId="0" fontId="297" fillId="43" borderId="144" xfId="2" applyFont="1" applyFill="1" applyBorder="1" applyAlignment="1">
      <alignment horizontal="right" vertical="center"/>
    </xf>
    <xf numFmtId="0" fontId="5" fillId="43" borderId="0" xfId="2" applyFill="1"/>
    <xf numFmtId="0" fontId="257" fillId="4" borderId="0" xfId="2" applyFont="1" applyFill="1" applyBorder="1" applyAlignment="1">
      <alignment horizontal="right" vertical="center"/>
    </xf>
    <xf numFmtId="0" fontId="267" fillId="4" borderId="0" xfId="2" applyFont="1" applyFill="1" applyBorder="1" applyAlignment="1" applyProtection="1">
      <alignment horizontal="left" vertical="center"/>
      <protection hidden="1"/>
    </xf>
    <xf numFmtId="0" fontId="5" fillId="4" borderId="0" xfId="2" applyFill="1"/>
    <xf numFmtId="0" fontId="1" fillId="4" borderId="154" xfId="1" applyFill="1" applyBorder="1"/>
    <xf numFmtId="0" fontId="1" fillId="36" borderId="0" xfId="1" applyFill="1"/>
    <xf numFmtId="0" fontId="1" fillId="3" borderId="150" xfId="1" applyFill="1" applyBorder="1"/>
    <xf numFmtId="0" fontId="45" fillId="13" borderId="0" xfId="1" applyFont="1" applyFill="1" applyBorder="1" applyAlignment="1">
      <alignment horizontal="center" vertical="center"/>
    </xf>
    <xf numFmtId="0" fontId="82" fillId="3" borderId="0" xfId="1" applyFont="1" applyFill="1" applyBorder="1" applyAlignment="1">
      <alignment horizontal="left" vertical="center"/>
    </xf>
    <xf numFmtId="0" fontId="82" fillId="69" borderId="0" xfId="1" applyFont="1" applyFill="1" applyBorder="1" applyAlignment="1">
      <alignment horizontal="center" vertical="center"/>
    </xf>
    <xf numFmtId="0" fontId="45" fillId="70" borderId="0" xfId="1" applyFont="1" applyFill="1" applyBorder="1" applyAlignment="1">
      <alignment horizontal="center" vertical="center"/>
    </xf>
    <xf numFmtId="0" fontId="45" fillId="13" borderId="0" xfId="1" applyFont="1" applyFill="1" applyAlignment="1">
      <alignment horizontal="center" vertical="center"/>
    </xf>
    <xf numFmtId="0" fontId="82" fillId="65" borderId="0" xfId="1" applyFont="1" applyFill="1" applyAlignment="1">
      <alignment horizontal="left" vertical="center"/>
    </xf>
    <xf numFmtId="0" fontId="1" fillId="65" borderId="0" xfId="1" applyFill="1"/>
    <xf numFmtId="0" fontId="82" fillId="69" borderId="0" xfId="1" applyFont="1" applyFill="1" applyAlignment="1">
      <alignment horizontal="center" vertical="center"/>
    </xf>
    <xf numFmtId="0" fontId="45" fillId="70" borderId="0" xfId="1" applyFont="1" applyFill="1" applyAlignment="1">
      <alignment horizontal="center" vertical="center"/>
    </xf>
    <xf numFmtId="0" fontId="73" fillId="71" borderId="0" xfId="1" applyFont="1" applyFill="1" applyBorder="1" applyAlignment="1">
      <alignment horizontal="center" vertical="center"/>
    </xf>
    <xf numFmtId="0" fontId="73" fillId="71" borderId="0" xfId="1" applyFont="1" applyFill="1" applyAlignment="1">
      <alignment horizontal="center" vertical="center"/>
    </xf>
    <xf numFmtId="0" fontId="45" fillId="72" borderId="0" xfId="1" applyFont="1" applyFill="1" applyBorder="1" applyAlignment="1">
      <alignment horizontal="center" vertical="center"/>
    </xf>
    <xf numFmtId="0" fontId="45" fillId="72" borderId="0" xfId="1" applyFont="1" applyFill="1" applyAlignment="1">
      <alignment horizontal="center" vertical="center"/>
    </xf>
    <xf numFmtId="0" fontId="82" fillId="36" borderId="0" xfId="1" applyFont="1" applyFill="1" applyAlignment="1">
      <alignment horizontal="left" vertical="center"/>
    </xf>
    <xf numFmtId="0" fontId="82" fillId="0" borderId="0" xfId="1" applyFont="1" applyBorder="1" applyAlignment="1">
      <alignment horizontal="center" vertical="center"/>
    </xf>
    <xf numFmtId="0" fontId="82" fillId="0" borderId="15" xfId="1" applyFont="1" applyBorder="1" applyAlignment="1">
      <alignment horizontal="center" vertical="center"/>
    </xf>
    <xf numFmtId="0" fontId="82" fillId="0" borderId="155" xfId="1" applyFont="1" applyBorder="1" applyAlignment="1">
      <alignment horizontal="center" vertical="center"/>
    </xf>
    <xf numFmtId="0" fontId="82" fillId="36" borderId="0" xfId="1" applyFont="1" applyFill="1" applyAlignment="1">
      <alignment horizontal="center" vertical="center"/>
    </xf>
    <xf numFmtId="0" fontId="27" fillId="13" borderId="75" xfId="17" applyFont="1" applyFill="1" applyBorder="1" applyAlignment="1">
      <alignment horizontal="center" vertical="center" textRotation="90" wrapText="1"/>
    </xf>
    <xf numFmtId="0" fontId="27" fillId="71" borderId="75" xfId="17" applyFont="1" applyFill="1" applyBorder="1" applyAlignment="1">
      <alignment horizontal="center" vertical="center" textRotation="90" wrapText="1"/>
    </xf>
    <xf numFmtId="0" fontId="109" fillId="72" borderId="75" xfId="17" applyFont="1" applyFill="1" applyBorder="1" applyAlignment="1">
      <alignment horizontal="center" vertical="center" textRotation="90" wrapText="1"/>
    </xf>
    <xf numFmtId="0" fontId="27" fillId="69" borderId="75" xfId="17" applyFont="1" applyFill="1" applyBorder="1" applyAlignment="1">
      <alignment horizontal="center" vertical="center" textRotation="90" wrapText="1"/>
    </xf>
    <xf numFmtId="0" fontId="109" fillId="73" borderId="75" xfId="17" applyFont="1" applyFill="1" applyBorder="1" applyAlignment="1">
      <alignment horizontal="center" vertical="center" textRotation="90" wrapText="1"/>
    </xf>
    <xf numFmtId="0" fontId="109" fillId="73" borderId="156" xfId="17" applyFont="1" applyFill="1" applyBorder="1" applyAlignment="1">
      <alignment horizontal="center" vertical="center" textRotation="90" wrapText="1"/>
    </xf>
    <xf numFmtId="0" fontId="136" fillId="3" borderId="0" xfId="3" applyNumberFormat="1" applyFont="1" applyFill="1" applyBorder="1" applyAlignment="1" applyProtection="1">
      <alignment horizontal="right" vertical="center"/>
      <protection locked="0"/>
    </xf>
    <xf numFmtId="0" fontId="5" fillId="3" borderId="0" xfId="3" applyNumberFormat="1" applyFont="1" applyFill="1" applyBorder="1" applyAlignment="1" applyProtection="1">
      <alignment horizontal="center" vertical="center"/>
      <protection locked="0"/>
    </xf>
    <xf numFmtId="1" fontId="299" fillId="3" borderId="7" xfId="3" applyNumberFormat="1" applyFont="1" applyFill="1" applyBorder="1" applyAlignment="1">
      <alignment horizontal="center" vertical="center"/>
    </xf>
    <xf numFmtId="1" fontId="299" fillId="3" borderId="157" xfId="3" applyNumberFormat="1" applyFont="1" applyFill="1" applyBorder="1" applyAlignment="1">
      <alignment horizontal="center" vertical="center"/>
    </xf>
    <xf numFmtId="0" fontId="136" fillId="65" borderId="0" xfId="3" applyNumberFormat="1" applyFont="1" applyFill="1" applyBorder="1" applyAlignment="1" applyProtection="1">
      <alignment horizontal="right" vertical="center"/>
      <protection locked="0"/>
    </xf>
    <xf numFmtId="0" fontId="5" fillId="65" borderId="0" xfId="3" applyNumberFormat="1" applyFont="1" applyFill="1" applyBorder="1" applyAlignment="1" applyProtection="1">
      <alignment horizontal="center" vertical="center"/>
      <protection locked="0"/>
    </xf>
    <xf numFmtId="1" fontId="299" fillId="65" borderId="7" xfId="3" applyNumberFormat="1" applyFont="1" applyFill="1" applyBorder="1" applyAlignment="1">
      <alignment horizontal="center" vertical="center"/>
    </xf>
    <xf numFmtId="165" fontId="299" fillId="3" borderId="7" xfId="3" applyNumberFormat="1" applyFont="1" applyFill="1" applyBorder="1" applyAlignment="1">
      <alignment horizontal="center" vertical="center"/>
    </xf>
    <xf numFmtId="165" fontId="300" fillId="65" borderId="7" xfId="3" applyNumberFormat="1" applyFont="1" applyFill="1" applyBorder="1" applyAlignment="1">
      <alignment horizontal="center" vertical="center"/>
    </xf>
    <xf numFmtId="165" fontId="73" fillId="3" borderId="7" xfId="3" applyNumberFormat="1" applyFont="1" applyFill="1" applyBorder="1" applyAlignment="1">
      <alignment horizontal="center" vertical="center"/>
    </xf>
    <xf numFmtId="0" fontId="82" fillId="3" borderId="0" xfId="1" applyFont="1" applyFill="1" applyAlignment="1">
      <alignment horizontal="center" vertical="center"/>
    </xf>
    <xf numFmtId="0" fontId="82" fillId="65" borderId="0" xfId="1" applyFont="1" applyFill="1" applyAlignment="1">
      <alignment horizontal="center" vertical="center"/>
    </xf>
    <xf numFmtId="0" fontId="3" fillId="70" borderId="0" xfId="1" applyFont="1" applyFill="1"/>
    <xf numFmtId="0" fontId="153" fillId="70" borderId="0" xfId="3" applyNumberFormat="1" applyFont="1" applyFill="1" applyBorder="1" applyAlignment="1" applyProtection="1">
      <alignment horizontal="right" vertical="center"/>
      <protection locked="0"/>
    </xf>
    <xf numFmtId="0" fontId="5" fillId="0" borderId="0" xfId="3" applyNumberFormat="1" applyFont="1" applyFill="1" applyBorder="1" applyAlignment="1" applyProtection="1">
      <alignment horizontal="center" vertical="center"/>
      <protection locked="0"/>
    </xf>
    <xf numFmtId="165" fontId="45" fillId="70" borderId="7" xfId="3" applyNumberFormat="1" applyFont="1" applyFill="1" applyBorder="1" applyAlignment="1">
      <alignment horizontal="center" vertical="center"/>
    </xf>
    <xf numFmtId="165" fontId="45" fillId="70" borderId="157" xfId="3" applyNumberFormat="1" applyFont="1" applyFill="1" applyBorder="1" applyAlignment="1">
      <alignment horizontal="center" vertical="center"/>
    </xf>
    <xf numFmtId="1" fontId="45" fillId="70" borderId="7" xfId="3" applyNumberFormat="1" applyFont="1" applyFill="1" applyBorder="1" applyAlignment="1">
      <alignment horizontal="center" vertical="center"/>
    </xf>
    <xf numFmtId="1" fontId="45" fillId="70" borderId="157" xfId="3" applyNumberFormat="1" applyFont="1" applyFill="1" applyBorder="1" applyAlignment="1">
      <alignment horizontal="center" vertical="center"/>
    </xf>
    <xf numFmtId="166" fontId="299" fillId="3" borderId="7" xfId="3" applyNumberFormat="1" applyFont="1" applyFill="1" applyBorder="1" applyAlignment="1">
      <alignment horizontal="center" vertical="center"/>
    </xf>
    <xf numFmtId="166" fontId="269" fillId="65" borderId="7" xfId="3" applyNumberFormat="1" applyFont="1" applyFill="1" applyBorder="1" applyAlignment="1">
      <alignment horizontal="center" vertical="center"/>
    </xf>
    <xf numFmtId="166" fontId="82" fillId="3" borderId="7" xfId="1" applyNumberFormat="1" applyFont="1" applyFill="1" applyBorder="1" applyAlignment="1">
      <alignment horizontal="center" vertical="center"/>
    </xf>
    <xf numFmtId="166" fontId="80" fillId="3" borderId="7" xfId="1" applyNumberFormat="1" applyFont="1" applyFill="1" applyBorder="1" applyAlignment="1">
      <alignment horizontal="center" vertical="center"/>
    </xf>
    <xf numFmtId="166" fontId="82" fillId="65" borderId="7" xfId="1" applyNumberFormat="1" applyFont="1" applyFill="1" applyBorder="1" applyAlignment="1">
      <alignment horizontal="center" vertical="center"/>
    </xf>
    <xf numFmtId="166" fontId="80" fillId="65" borderId="7" xfId="1" applyNumberFormat="1" applyFont="1" applyFill="1" applyBorder="1" applyAlignment="1">
      <alignment horizontal="center" vertical="center"/>
    </xf>
    <xf numFmtId="0" fontId="45" fillId="70" borderId="150" xfId="1" applyFont="1" applyFill="1" applyBorder="1" applyAlignment="1">
      <alignment horizontal="center" vertical="center"/>
    </xf>
    <xf numFmtId="0" fontId="99" fillId="3" borderId="0" xfId="2" applyFont="1" applyFill="1"/>
    <xf numFmtId="0" fontId="99" fillId="0" borderId="0" xfId="2" applyFont="1"/>
    <xf numFmtId="0" fontId="33" fillId="3" borderId="0" xfId="2" applyFont="1" applyFill="1"/>
    <xf numFmtId="0" fontId="303" fillId="3" borderId="0" xfId="2" applyFont="1" applyFill="1"/>
    <xf numFmtId="0" fontId="304" fillId="3" borderId="0" xfId="7" applyFont="1" applyFill="1"/>
    <xf numFmtId="0" fontId="142" fillId="36" borderId="0" xfId="2" applyFont="1" applyFill="1" applyAlignment="1" applyProtection="1">
      <alignment horizontal="center" vertical="center"/>
      <protection hidden="1"/>
    </xf>
    <xf numFmtId="0" fontId="142" fillId="36" borderId="0" xfId="2" applyFont="1" applyFill="1" applyProtection="1">
      <protection hidden="1"/>
    </xf>
    <xf numFmtId="0" fontId="19" fillId="0" borderId="0" xfId="2" applyFont="1"/>
    <xf numFmtId="0" fontId="305" fillId="0" borderId="0" xfId="7" applyFont="1" applyAlignment="1" applyProtection="1"/>
    <xf numFmtId="0" fontId="5" fillId="0" borderId="0" xfId="2" applyBorder="1"/>
    <xf numFmtId="0" fontId="19" fillId="0" borderId="0" xfId="2" applyFont="1" applyAlignment="1">
      <alignment vertical="center"/>
    </xf>
    <xf numFmtId="0" fontId="305" fillId="0" borderId="0" xfId="7" applyFont="1" applyAlignment="1" applyProtection="1">
      <alignment vertical="center"/>
    </xf>
    <xf numFmtId="0" fontId="306" fillId="0" borderId="0" xfId="2" applyFont="1" applyAlignment="1">
      <alignment horizontal="center" vertical="center"/>
    </xf>
    <xf numFmtId="0" fontId="305" fillId="0" borderId="0" xfId="7" applyFont="1"/>
    <xf numFmtId="0" fontId="19" fillId="0" borderId="0" xfId="2" applyFont="1" applyBorder="1"/>
    <xf numFmtId="0" fontId="61" fillId="0" borderId="0" xfId="2" applyFont="1" applyAlignment="1">
      <alignment vertical="center"/>
    </xf>
    <xf numFmtId="0" fontId="120" fillId="0" borderId="0" xfId="2" applyFont="1" applyAlignment="1">
      <alignment vertical="center"/>
    </xf>
    <xf numFmtId="0" fontId="305" fillId="0" borderId="0" xfId="7" applyFont="1" applyAlignment="1">
      <alignment vertical="center"/>
    </xf>
    <xf numFmtId="0" fontId="19" fillId="0" borderId="0" xfId="2" applyFont="1" applyBorder="1" applyAlignment="1">
      <alignment vertical="center"/>
    </xf>
    <xf numFmtId="0" fontId="307" fillId="0" borderId="0" xfId="7" applyFont="1" applyAlignment="1">
      <alignment vertical="center"/>
    </xf>
    <xf numFmtId="0" fontId="136" fillId="0" borderId="0" xfId="2" applyFont="1" applyAlignment="1">
      <alignment vertical="center"/>
    </xf>
    <xf numFmtId="0" fontId="99" fillId="0" borderId="0" xfId="2" applyFont="1" applyAlignment="1">
      <alignment vertical="center"/>
    </xf>
    <xf numFmtId="0" fontId="120" fillId="0" borderId="0" xfId="2" applyFont="1" applyAlignment="1">
      <alignment horizontal="center"/>
    </xf>
    <xf numFmtId="0" fontId="5" fillId="0" borderId="0" xfId="2" applyAlignment="1">
      <alignment horizontal="center"/>
    </xf>
    <xf numFmtId="0" fontId="5" fillId="0" borderId="158" xfId="2" applyBorder="1" applyAlignment="1">
      <alignment vertical="center" wrapText="1"/>
    </xf>
    <xf numFmtId="0" fontId="5" fillId="0" borderId="159" xfId="2" applyBorder="1" applyAlignment="1">
      <alignment vertical="center" wrapText="1"/>
    </xf>
    <xf numFmtId="0" fontId="5" fillId="0" borderId="160" xfId="2" applyBorder="1" applyAlignment="1">
      <alignment vertical="center" wrapText="1"/>
    </xf>
    <xf numFmtId="0" fontId="5" fillId="0" borderId="0" xfId="2" applyAlignment="1">
      <alignment vertical="center"/>
    </xf>
    <xf numFmtId="0" fontId="5" fillId="0" borderId="161" xfId="2" applyBorder="1" applyAlignment="1">
      <alignment vertical="center" wrapText="1"/>
    </xf>
    <xf numFmtId="0" fontId="5" fillId="0" borderId="162" xfId="2" applyBorder="1" applyAlignment="1">
      <alignment vertical="center" wrapText="1"/>
    </xf>
    <xf numFmtId="0" fontId="5" fillId="0" borderId="163" xfId="2" applyBorder="1" applyAlignment="1">
      <alignment vertical="center" wrapText="1"/>
    </xf>
    <xf numFmtId="0" fontId="5" fillId="0" borderId="161" xfId="2" applyBorder="1" applyAlignment="1">
      <alignment horizontal="right" vertical="center" wrapText="1"/>
    </xf>
    <xf numFmtId="0" fontId="5" fillId="0" borderId="163" xfId="2" applyBorder="1" applyAlignment="1">
      <alignment horizontal="right" vertical="center" wrapText="1"/>
    </xf>
    <xf numFmtId="0" fontId="5" fillId="0" borderId="164" xfId="2" applyBorder="1" applyAlignment="1">
      <alignment vertical="center" wrapText="1"/>
    </xf>
    <xf numFmtId="0" fontId="5" fillId="0" borderId="165" xfId="2" applyBorder="1" applyAlignment="1">
      <alignment vertical="center" wrapText="1"/>
    </xf>
    <xf numFmtId="0" fontId="5" fillId="0" borderId="166" xfId="2" applyBorder="1" applyAlignment="1">
      <alignment vertical="center" wrapText="1"/>
    </xf>
    <xf numFmtId="0" fontId="120" fillId="0" borderId="0" xfId="2" applyFont="1" applyAlignment="1">
      <alignment horizontal="center" vertical="center"/>
    </xf>
    <xf numFmtId="0" fontId="120" fillId="0" borderId="0" xfId="2" applyFont="1" applyAlignment="1">
      <alignment horizontal="left" vertical="center"/>
    </xf>
    <xf numFmtId="0" fontId="5" fillId="0" borderId="0" xfId="2" applyAlignment="1">
      <alignment horizontal="left" vertical="center"/>
    </xf>
    <xf numFmtId="0" fontId="5" fillId="0" borderId="0" xfId="2" applyBorder="1" applyAlignment="1">
      <alignment vertical="center"/>
    </xf>
    <xf numFmtId="0" fontId="33" fillId="0" borderId="0" xfId="2" applyFont="1" applyAlignment="1">
      <alignment vertical="center"/>
    </xf>
    <xf numFmtId="0" fontId="308" fillId="0" borderId="0" xfId="2" applyFont="1" applyAlignment="1">
      <alignment horizontal="left" vertical="center"/>
    </xf>
    <xf numFmtId="0" fontId="112" fillId="0" borderId="0" xfId="7" applyAlignment="1" applyProtection="1">
      <alignment vertical="center"/>
    </xf>
    <xf numFmtId="0" fontId="308" fillId="0" borderId="0" xfId="2" applyFont="1" applyAlignment="1">
      <alignment vertical="center"/>
    </xf>
    <xf numFmtId="0" fontId="310" fillId="0" borderId="0" xfId="2" applyFont="1" applyAlignment="1">
      <alignment vertical="center"/>
    </xf>
    <xf numFmtId="0" fontId="120" fillId="0" borderId="173" xfId="2" applyFont="1" applyBorder="1" applyAlignment="1">
      <alignment horizontal="center" vertical="center" wrapText="1"/>
    </xf>
    <xf numFmtId="0" fontId="120" fillId="0" borderId="174" xfId="2" applyFont="1" applyBorder="1" applyAlignment="1">
      <alignment horizontal="center" vertical="center" wrapText="1"/>
    </xf>
    <xf numFmtId="0" fontId="120" fillId="0" borderId="173" xfId="2" applyFont="1" applyBorder="1" applyAlignment="1">
      <alignment vertical="center" wrapText="1"/>
    </xf>
    <xf numFmtId="0" fontId="5" fillId="0" borderId="173" xfId="2" applyBorder="1" applyAlignment="1">
      <alignment vertical="center" wrapText="1"/>
    </xf>
    <xf numFmtId="0" fontId="5" fillId="0" borderId="174" xfId="2" applyBorder="1" applyAlignment="1">
      <alignment vertical="center" wrapText="1"/>
    </xf>
    <xf numFmtId="16" fontId="5" fillId="0" borderId="173" xfId="2" applyNumberFormat="1" applyBorder="1" applyAlignment="1">
      <alignment vertical="center" wrapText="1"/>
    </xf>
    <xf numFmtId="1" fontId="1" fillId="0" borderId="0" xfId="1" applyNumberFormat="1" applyFill="1" applyAlignment="1">
      <alignment horizontal="center"/>
    </xf>
    <xf numFmtId="0" fontId="152" fillId="32" borderId="178" xfId="4" applyFont="1" applyFill="1" applyBorder="1" applyAlignment="1">
      <alignment vertical="center"/>
    </xf>
    <xf numFmtId="165" fontId="254" fillId="3" borderId="0" xfId="3" applyNumberFormat="1" applyFont="1" applyFill="1" applyBorder="1" applyAlignment="1">
      <alignment horizontal="center" vertical="center"/>
    </xf>
    <xf numFmtId="0" fontId="258" fillId="3" borderId="0" xfId="1" applyFont="1" applyFill="1" applyBorder="1" applyAlignment="1" applyProtection="1">
      <alignment horizontal="center" vertical="center"/>
      <protection locked="0"/>
    </xf>
    <xf numFmtId="2" fontId="266" fillId="3" borderId="140" xfId="1" applyNumberFormat="1" applyFont="1" applyFill="1" applyBorder="1" applyAlignment="1" applyProtection="1">
      <alignment horizontal="center" vertical="center"/>
      <protection locked="0"/>
    </xf>
    <xf numFmtId="0" fontId="5" fillId="63" borderId="37" xfId="2" applyFont="1" applyFill="1" applyBorder="1" applyAlignment="1">
      <alignment horizontal="center" vertical="center"/>
    </xf>
    <xf numFmtId="0" fontId="33" fillId="3" borderId="0" xfId="4" applyNumberFormat="1" applyFont="1" applyFill="1" applyBorder="1" applyAlignment="1">
      <alignment horizontal="left" vertical="center"/>
    </xf>
    <xf numFmtId="0" fontId="266" fillId="3" borderId="0" xfId="1" applyFont="1" applyFill="1" applyBorder="1" applyAlignment="1">
      <alignment vertical="center"/>
    </xf>
    <xf numFmtId="0" fontId="1" fillId="3" borderId="140" xfId="1" applyFill="1" applyBorder="1"/>
    <xf numFmtId="0" fontId="313" fillId="3" borderId="0" xfId="2" applyFont="1" applyFill="1" applyBorder="1" applyAlignment="1" applyProtection="1">
      <alignment vertical="center"/>
      <protection hidden="1"/>
    </xf>
    <xf numFmtId="0" fontId="284" fillId="34" borderId="180" xfId="2" applyFont="1" applyFill="1" applyBorder="1" applyAlignment="1">
      <alignment horizontal="left" vertical="center"/>
    </xf>
    <xf numFmtId="0" fontId="131" fillId="16" borderId="0" xfId="1" applyFont="1" applyFill="1" applyBorder="1" applyAlignment="1">
      <alignment horizontal="center"/>
    </xf>
    <xf numFmtId="0" fontId="73" fillId="16" borderId="140" xfId="2" applyFont="1" applyFill="1" applyBorder="1" applyAlignment="1" applyProtection="1">
      <alignment horizontal="center" vertical="center"/>
      <protection hidden="1"/>
    </xf>
    <xf numFmtId="0" fontId="126" fillId="64" borderId="37" xfId="2" applyFont="1" applyFill="1" applyBorder="1" applyAlignment="1">
      <alignment vertical="center"/>
    </xf>
    <xf numFmtId="0" fontId="141" fillId="43" borderId="37" xfId="1" applyFont="1" applyFill="1" applyBorder="1" applyAlignment="1" applyProtection="1">
      <alignment horizontal="center" vertical="center"/>
      <protection locked="0"/>
    </xf>
    <xf numFmtId="0" fontId="33" fillId="3" borderId="0" xfId="2" applyFont="1" applyFill="1" applyBorder="1" applyAlignment="1" applyProtection="1">
      <alignment horizontal="right" vertical="center"/>
      <protection hidden="1"/>
    </xf>
    <xf numFmtId="165" fontId="25" fillId="3" borderId="0" xfId="3" applyNumberFormat="1" applyFont="1" applyFill="1" applyBorder="1" applyAlignment="1">
      <alignment vertical="center"/>
    </xf>
    <xf numFmtId="167" fontId="37" fillId="3" borderId="140" xfId="1" applyNumberFormat="1" applyFont="1" applyFill="1" applyBorder="1" applyAlignment="1" applyProtection="1">
      <alignment horizontal="center" vertical="center"/>
      <protection locked="0"/>
    </xf>
    <xf numFmtId="0" fontId="256" fillId="34" borderId="179" xfId="2" applyFont="1" applyFill="1" applyBorder="1" applyAlignment="1">
      <alignment horizontal="left" vertical="center"/>
    </xf>
    <xf numFmtId="0" fontId="256" fillId="34" borderId="180" xfId="2" applyFont="1" applyFill="1" applyBorder="1" applyAlignment="1">
      <alignment horizontal="left" vertical="center"/>
    </xf>
    <xf numFmtId="0" fontId="141" fillId="43" borderId="0" xfId="1" applyFont="1" applyFill="1" applyBorder="1" applyAlignment="1" applyProtection="1">
      <alignment horizontal="center" vertical="center"/>
      <protection locked="0"/>
    </xf>
    <xf numFmtId="0" fontId="152" fillId="32" borderId="0" xfId="4" applyFont="1" applyFill="1" applyBorder="1" applyAlignment="1">
      <alignment vertical="center"/>
    </xf>
    <xf numFmtId="0" fontId="131" fillId="16" borderId="140" xfId="2" applyFont="1" applyFill="1" applyBorder="1" applyAlignment="1" applyProtection="1">
      <alignment horizontal="left" vertical="center"/>
      <protection hidden="1"/>
    </xf>
    <xf numFmtId="0" fontId="262" fillId="3" borderId="37" xfId="4" applyNumberFormat="1" applyFont="1" applyFill="1" applyBorder="1" applyAlignment="1">
      <alignment vertical="center"/>
    </xf>
    <xf numFmtId="165" fontId="262" fillId="3" borderId="0" xfId="3" applyNumberFormat="1" applyFont="1" applyFill="1" applyBorder="1" applyAlignment="1">
      <alignment vertical="center"/>
    </xf>
    <xf numFmtId="0" fontId="316" fillId="3" borderId="0" xfId="1" applyFont="1" applyFill="1" applyBorder="1" applyAlignment="1" applyProtection="1">
      <alignment horizontal="left" vertical="center"/>
      <protection locked="0"/>
    </xf>
    <xf numFmtId="0" fontId="72" fillId="3" borderId="37" xfId="2" applyFont="1" applyFill="1" applyBorder="1" applyAlignment="1" applyProtection="1">
      <alignment horizontal="center" vertical="center"/>
      <protection hidden="1"/>
    </xf>
    <xf numFmtId="0" fontId="72" fillId="3" borderId="0" xfId="2" applyFont="1" applyFill="1" applyBorder="1" applyAlignment="1" applyProtection="1">
      <alignment horizontal="center" vertical="center"/>
      <protection hidden="1"/>
    </xf>
    <xf numFmtId="0" fontId="72" fillId="3" borderId="0" xfId="2" applyFont="1" applyFill="1" applyBorder="1" applyAlignment="1" applyProtection="1">
      <alignment vertical="center"/>
      <protection hidden="1"/>
    </xf>
    <xf numFmtId="0" fontId="106" fillId="16" borderId="37" xfId="2" applyFont="1" applyFill="1" applyBorder="1" applyAlignment="1" applyProtection="1">
      <alignment horizontal="center" vertical="center"/>
      <protection hidden="1"/>
    </xf>
    <xf numFmtId="0" fontId="106" fillId="16" borderId="0" xfId="2" applyFont="1" applyFill="1" applyBorder="1" applyAlignment="1" applyProtection="1">
      <alignment horizontal="center" vertical="center"/>
      <protection hidden="1"/>
    </xf>
    <xf numFmtId="0" fontId="265" fillId="16" borderId="0" xfId="1" applyFont="1" applyFill="1" applyBorder="1"/>
    <xf numFmtId="165" fontId="269" fillId="65" borderId="37" xfId="3" applyNumberFormat="1" applyFont="1" applyFill="1" applyBorder="1" applyAlignment="1">
      <alignment horizontal="center" vertical="center"/>
    </xf>
    <xf numFmtId="0" fontId="131" fillId="3" borderId="0" xfId="1" applyFont="1" applyFill="1" applyBorder="1" applyAlignment="1">
      <alignment horizontal="left" vertical="center"/>
    </xf>
    <xf numFmtId="0" fontId="131" fillId="3" borderId="0" xfId="1" applyFont="1" applyFill="1" applyBorder="1" applyAlignment="1">
      <alignment horizontal="left" vertical="center" wrapText="1"/>
    </xf>
    <xf numFmtId="0" fontId="131" fillId="3" borderId="140" xfId="1" applyFont="1" applyFill="1" applyBorder="1" applyAlignment="1">
      <alignment horizontal="left" vertical="center" wrapText="1"/>
    </xf>
    <xf numFmtId="0" fontId="131" fillId="3" borderId="122" xfId="1" applyFont="1" applyFill="1" applyBorder="1" applyAlignment="1">
      <alignment horizontal="left" vertical="center" wrapText="1"/>
    </xf>
    <xf numFmtId="0" fontId="131" fillId="3" borderId="123" xfId="1" applyFont="1" applyFill="1" applyBorder="1" applyAlignment="1">
      <alignment horizontal="left" vertical="center" wrapText="1"/>
    </xf>
    <xf numFmtId="0" fontId="141" fillId="3" borderId="24" xfId="1" applyFont="1" applyFill="1" applyBorder="1" applyAlignment="1">
      <alignment horizontal="left"/>
    </xf>
    <xf numFmtId="0" fontId="141" fillId="3" borderId="90" xfId="1" applyFont="1" applyFill="1" applyBorder="1" applyAlignment="1">
      <alignment horizontal="left"/>
    </xf>
    <xf numFmtId="0" fontId="131" fillId="3" borderId="140" xfId="1" applyFont="1" applyFill="1" applyBorder="1" applyAlignment="1">
      <alignment horizontal="left" vertical="center"/>
    </xf>
    <xf numFmtId="0" fontId="317" fillId="3" borderId="0" xfId="2" applyFont="1" applyFill="1" applyBorder="1" applyAlignment="1" applyProtection="1">
      <alignment vertical="center"/>
      <protection hidden="1"/>
    </xf>
    <xf numFmtId="165" fontId="73" fillId="16" borderId="0" xfId="3" applyNumberFormat="1" applyFont="1" applyFill="1" applyBorder="1" applyAlignment="1">
      <alignment vertical="center"/>
    </xf>
    <xf numFmtId="0" fontId="316" fillId="16" borderId="0" xfId="1" applyFont="1" applyFill="1" applyBorder="1" applyAlignment="1" applyProtection="1">
      <alignment horizontal="left" vertical="center"/>
      <protection locked="0"/>
    </xf>
    <xf numFmtId="0" fontId="33" fillId="3" borderId="37" xfId="3" applyNumberFormat="1" applyFont="1" applyFill="1" applyBorder="1" applyAlignment="1">
      <alignment vertical="center" wrapText="1"/>
    </xf>
    <xf numFmtId="0" fontId="33" fillId="3" borderId="0" xfId="3" applyNumberFormat="1" applyFont="1" applyFill="1" applyBorder="1" applyAlignment="1">
      <alignment vertical="center" wrapText="1"/>
    </xf>
    <xf numFmtId="0" fontId="73" fillId="3" borderId="37" xfId="2" applyFont="1" applyFill="1" applyBorder="1" applyAlignment="1" applyProtection="1">
      <alignment horizontal="center"/>
      <protection hidden="1"/>
    </xf>
    <xf numFmtId="0" fontId="73" fillId="3" borderId="0" xfId="2" applyFont="1" applyFill="1" applyBorder="1" applyAlignment="1" applyProtection="1">
      <alignment horizontal="center"/>
      <protection hidden="1"/>
    </xf>
    <xf numFmtId="0" fontId="318" fillId="16" borderId="37" xfId="2" applyFont="1" applyFill="1" applyBorder="1" applyAlignment="1" applyProtection="1">
      <alignment horizontal="center" vertical="center"/>
      <protection hidden="1"/>
    </xf>
    <xf numFmtId="0" fontId="318" fillId="16" borderId="0" xfId="2" applyFont="1" applyFill="1" applyBorder="1" applyAlignment="1" applyProtection="1">
      <alignment horizontal="center" vertical="center"/>
      <protection hidden="1"/>
    </xf>
    <xf numFmtId="0" fontId="25" fillId="16" borderId="0" xfId="2" applyFont="1" applyFill="1" applyBorder="1" applyAlignment="1" applyProtection="1">
      <alignment horizontal="center" vertical="center"/>
      <protection hidden="1"/>
    </xf>
    <xf numFmtId="0" fontId="33" fillId="3" borderId="0" xfId="2" applyFont="1" applyFill="1" applyBorder="1" applyAlignment="1" applyProtection="1">
      <alignment vertical="center"/>
      <protection hidden="1"/>
    </xf>
    <xf numFmtId="0" fontId="72" fillId="3" borderId="140" xfId="2" applyFont="1" applyFill="1" applyBorder="1" applyAlignment="1" applyProtection="1">
      <alignment vertical="center"/>
      <protection hidden="1"/>
    </xf>
    <xf numFmtId="0" fontId="319" fillId="15" borderId="37" xfId="2" applyFont="1" applyFill="1" applyBorder="1" applyAlignment="1" applyProtection="1">
      <alignment horizontal="center" vertical="center"/>
      <protection hidden="1"/>
    </xf>
    <xf numFmtId="0" fontId="319" fillId="15" borderId="0" xfId="2" applyFont="1" applyFill="1" applyBorder="1" applyAlignment="1" applyProtection="1">
      <alignment horizontal="center" vertical="center"/>
      <protection hidden="1"/>
    </xf>
    <xf numFmtId="0" fontId="1" fillId="16" borderId="0" xfId="1" applyFill="1" applyBorder="1"/>
    <xf numFmtId="0" fontId="25" fillId="16" borderId="140" xfId="2" applyFont="1" applyFill="1" applyBorder="1" applyAlignment="1" applyProtection="1">
      <alignment horizontal="center" vertical="center"/>
      <protection hidden="1"/>
    </xf>
    <xf numFmtId="165" fontId="25" fillId="3" borderId="140" xfId="3" applyNumberFormat="1" applyFont="1" applyFill="1" applyBorder="1" applyAlignment="1">
      <alignment vertical="center"/>
    </xf>
    <xf numFmtId="165" fontId="73" fillId="16" borderId="140" xfId="3" applyNumberFormat="1" applyFont="1" applyFill="1" applyBorder="1" applyAlignment="1">
      <alignment vertical="center"/>
    </xf>
    <xf numFmtId="0" fontId="261" fillId="3" borderId="0" xfId="1" applyFont="1" applyFill="1" applyBorder="1" applyAlignment="1">
      <alignment vertical="center"/>
    </xf>
    <xf numFmtId="0" fontId="320" fillId="3" borderId="37" xfId="2" applyFont="1" applyFill="1" applyBorder="1" applyAlignment="1">
      <alignment horizontal="center" vertical="center"/>
    </xf>
    <xf numFmtId="0" fontId="131" fillId="16" borderId="0" xfId="1" applyFont="1" applyFill="1" applyBorder="1" applyAlignment="1"/>
    <xf numFmtId="167" fontId="82" fillId="3" borderId="140" xfId="1" applyNumberFormat="1" applyFont="1" applyFill="1" applyBorder="1" applyAlignment="1" applyProtection="1">
      <alignment horizontal="center" vertical="center"/>
      <protection locked="0"/>
    </xf>
    <xf numFmtId="0" fontId="106" fillId="0" borderId="0" xfId="2" applyFont="1" applyBorder="1" applyAlignment="1">
      <alignment horizontal="center" vertical="center" wrapText="1"/>
    </xf>
    <xf numFmtId="0" fontId="92" fillId="3" borderId="189" xfId="2" applyFont="1" applyFill="1" applyBorder="1" applyAlignment="1" applyProtection="1">
      <alignment horizontal="center" vertical="center"/>
      <protection hidden="1"/>
    </xf>
    <xf numFmtId="0" fontId="322" fillId="3" borderId="190" xfId="2" applyFont="1" applyFill="1" applyBorder="1" applyAlignment="1" applyProtection="1">
      <alignment horizontal="center" vertical="center" wrapText="1"/>
      <protection hidden="1"/>
    </xf>
    <xf numFmtId="0" fontId="323" fillId="3" borderId="15" xfId="2" applyFont="1" applyFill="1" applyBorder="1" applyAlignment="1" applyProtection="1">
      <alignment horizontal="center" vertical="center" wrapText="1"/>
      <protection hidden="1"/>
    </xf>
    <xf numFmtId="0" fontId="92" fillId="3" borderId="189" xfId="2" applyFont="1" applyFill="1" applyBorder="1" applyAlignment="1" applyProtection="1">
      <alignment horizontal="right" vertical="center"/>
      <protection hidden="1"/>
    </xf>
    <xf numFmtId="0" fontId="324" fillId="3" borderId="0" xfId="4" applyNumberFormat="1" applyFont="1" applyFill="1" applyBorder="1" applyAlignment="1">
      <alignment horizontal="center" vertical="center"/>
    </xf>
    <xf numFmtId="0" fontId="325" fillId="3" borderId="0" xfId="2" applyFont="1" applyFill="1" applyBorder="1" applyAlignment="1" applyProtection="1">
      <alignment horizontal="center" vertical="center" wrapText="1"/>
      <protection hidden="1"/>
    </xf>
    <xf numFmtId="0" fontId="326" fillId="3" borderId="0" xfId="2" applyFont="1" applyFill="1" applyBorder="1" applyAlignment="1" applyProtection="1">
      <alignment horizontal="center" vertical="center" wrapText="1"/>
      <protection hidden="1"/>
    </xf>
    <xf numFmtId="0" fontId="106" fillId="3" borderId="0" xfId="2" applyFont="1" applyFill="1" applyBorder="1" applyAlignment="1" applyProtection="1">
      <alignment horizontal="right" vertical="center"/>
      <protection hidden="1"/>
    </xf>
    <xf numFmtId="3" fontId="325" fillId="3" borderId="0" xfId="3" applyNumberFormat="1" applyFont="1" applyFill="1" applyBorder="1" applyAlignment="1" applyProtection="1">
      <alignment horizontal="center" vertical="center"/>
      <protection locked="0"/>
    </xf>
    <xf numFmtId="184" fontId="326" fillId="3" borderId="0" xfId="3" applyNumberFormat="1" applyFont="1" applyFill="1" applyBorder="1" applyAlignment="1" applyProtection="1">
      <alignment horizontal="center" vertical="center"/>
      <protection locked="0"/>
    </xf>
    <xf numFmtId="165" fontId="106" fillId="3" borderId="0" xfId="2" applyNumberFormat="1" applyFont="1" applyFill="1" applyBorder="1" applyAlignment="1">
      <alignment horizontal="center" vertical="center"/>
    </xf>
    <xf numFmtId="0" fontId="327" fillId="0" borderId="0" xfId="2" applyFont="1" applyFill="1" applyAlignment="1">
      <alignment horizontal="center" vertical="center"/>
    </xf>
    <xf numFmtId="0" fontId="131" fillId="3" borderId="0" xfId="2" applyFont="1" applyFill="1" applyBorder="1" applyAlignment="1" applyProtection="1">
      <alignment horizontal="left" vertical="center"/>
      <protection hidden="1"/>
    </xf>
    <xf numFmtId="0" fontId="328" fillId="3" borderId="0" xfId="4" applyNumberFormat="1" applyFont="1" applyFill="1" applyBorder="1" applyAlignment="1">
      <alignment horizontal="center" vertical="center"/>
    </xf>
    <xf numFmtId="0" fontId="329" fillId="3" borderId="0" xfId="2" applyFont="1" applyFill="1" applyBorder="1" applyAlignment="1">
      <alignment horizontal="center" vertical="center"/>
    </xf>
    <xf numFmtId="0" fontId="129" fillId="0" borderId="0" xfId="2" applyFont="1"/>
    <xf numFmtId="0" fontId="94" fillId="3" borderId="0" xfId="1" applyFont="1" applyFill="1" applyBorder="1" applyAlignment="1">
      <alignment horizontal="center" vertical="center" wrapText="1"/>
    </xf>
    <xf numFmtId="0" fontId="18" fillId="38" borderId="0" xfId="4" applyFont="1" applyFill="1" applyBorder="1" applyAlignment="1">
      <alignment vertical="top"/>
    </xf>
    <xf numFmtId="0" fontId="73" fillId="3" borderId="1" xfId="2" applyFont="1" applyFill="1" applyBorder="1" applyAlignment="1" applyProtection="1">
      <alignment horizontal="left" vertical="center" wrapText="1"/>
      <protection hidden="1"/>
    </xf>
    <xf numFmtId="0" fontId="73" fillId="3" borderId="0" xfId="2" applyFont="1" applyFill="1" applyBorder="1" applyAlignment="1" applyProtection="1">
      <alignment horizontal="left" vertical="center" wrapText="1"/>
      <protection hidden="1"/>
    </xf>
    <xf numFmtId="0" fontId="73" fillId="3" borderId="8" xfId="2" applyFont="1" applyFill="1" applyBorder="1" applyAlignment="1" applyProtection="1">
      <alignment horizontal="left" vertical="center" wrapText="1"/>
      <protection hidden="1"/>
    </xf>
    <xf numFmtId="0" fontId="25" fillId="3" borderId="1" xfId="2" applyFont="1" applyFill="1" applyBorder="1" applyAlignment="1" applyProtection="1">
      <alignment horizontal="left" vertical="center" wrapText="1"/>
      <protection hidden="1"/>
    </xf>
    <xf numFmtId="0" fontId="25" fillId="3" borderId="0" xfId="2" applyFont="1" applyFill="1" applyBorder="1" applyAlignment="1" applyProtection="1">
      <alignment horizontal="left" vertical="center" wrapText="1"/>
      <protection hidden="1"/>
    </xf>
    <xf numFmtId="0" fontId="25" fillId="3" borderId="8" xfId="2" applyFont="1" applyFill="1" applyBorder="1" applyAlignment="1" applyProtection="1">
      <alignment horizontal="left" vertical="center" wrapText="1"/>
      <protection hidden="1"/>
    </xf>
    <xf numFmtId="166" fontId="58" fillId="16" borderId="0" xfId="1" applyNumberFormat="1" applyFont="1" applyFill="1" applyBorder="1" applyAlignment="1">
      <alignment horizontal="right" vertical="center" wrapText="1"/>
    </xf>
    <xf numFmtId="0" fontId="57" fillId="18" borderId="191" xfId="1" applyFont="1" applyFill="1" applyBorder="1" applyAlignment="1" applyProtection="1">
      <alignment horizontal="center" vertical="center"/>
      <protection locked="0"/>
    </xf>
    <xf numFmtId="166" fontId="58" fillId="18" borderId="119" xfId="1" applyNumberFormat="1" applyFont="1" applyFill="1" applyBorder="1" applyAlignment="1">
      <alignment horizontal="left" vertical="center" wrapText="1"/>
    </xf>
    <xf numFmtId="164" fontId="57" fillId="18" borderId="119" xfId="3" applyNumberFormat="1" applyFont="1" applyFill="1" applyBorder="1" applyAlignment="1">
      <alignment horizontal="center" vertical="center"/>
    </xf>
    <xf numFmtId="164" fontId="60" fillId="18" borderId="119" xfId="3" applyNumberFormat="1" applyFont="1" applyFill="1" applyBorder="1" applyAlignment="1">
      <alignment horizontal="center" vertical="center"/>
    </xf>
    <xf numFmtId="164" fontId="26" fillId="34" borderId="0" xfId="3" applyNumberFormat="1" applyFont="1" applyFill="1" applyBorder="1" applyAlignment="1">
      <alignment horizontal="center" vertical="center"/>
    </xf>
    <xf numFmtId="164" fontId="101" fillId="34" borderId="0" xfId="3" applyNumberFormat="1" applyFont="1" applyFill="1" applyBorder="1" applyAlignment="1">
      <alignment horizontal="center" vertical="center"/>
    </xf>
    <xf numFmtId="164" fontId="51" fillId="3" borderId="8" xfId="3" applyNumberFormat="1" applyFont="1" applyFill="1" applyBorder="1" applyAlignment="1">
      <alignment horizontal="center" vertical="center"/>
    </xf>
    <xf numFmtId="0" fontId="84" fillId="3" borderId="15" xfId="1" applyFont="1" applyFill="1" applyBorder="1" applyAlignment="1">
      <alignment horizontal="left" vertical="center"/>
    </xf>
    <xf numFmtId="0" fontId="84" fillId="3" borderId="15" xfId="1" applyFont="1" applyFill="1" applyBorder="1" applyAlignment="1">
      <alignment horizontal="right" vertical="center"/>
    </xf>
    <xf numFmtId="164" fontId="26" fillId="3" borderId="15" xfId="3" applyNumberFormat="1" applyFont="1" applyFill="1" applyBorder="1" applyAlignment="1">
      <alignment horizontal="left" vertical="center"/>
    </xf>
    <xf numFmtId="164" fontId="97" fillId="3" borderId="8" xfId="3" applyNumberFormat="1" applyFont="1" applyFill="1" applyBorder="1" applyAlignment="1">
      <alignment horizontal="center" vertical="center"/>
    </xf>
    <xf numFmtId="0" fontId="26" fillId="7" borderId="1" xfId="1" applyFont="1" applyFill="1" applyBorder="1" applyAlignment="1" applyProtection="1">
      <alignment horizontal="center" vertical="center"/>
      <protection locked="0"/>
    </xf>
    <xf numFmtId="164" fontId="101" fillId="34" borderId="8" xfId="3" applyNumberFormat="1" applyFont="1" applyFill="1" applyBorder="1" applyAlignment="1">
      <alignment horizontal="center" vertical="center"/>
    </xf>
    <xf numFmtId="0" fontId="26" fillId="7" borderId="14" xfId="1" applyFont="1" applyFill="1" applyBorder="1" applyAlignment="1" applyProtection="1">
      <alignment horizontal="center" vertical="center"/>
      <protection locked="0"/>
    </xf>
    <xf numFmtId="164" fontId="26" fillId="34" borderId="15" xfId="3" applyNumberFormat="1" applyFont="1" applyFill="1" applyBorder="1" applyAlignment="1">
      <alignment horizontal="center" vertical="center"/>
    </xf>
    <xf numFmtId="164" fontId="101" fillId="34" borderId="15" xfId="3" applyNumberFormat="1" applyFont="1" applyFill="1" applyBorder="1" applyAlignment="1">
      <alignment horizontal="center" vertical="center"/>
    </xf>
    <xf numFmtId="164" fontId="101" fillId="34" borderId="16" xfId="3" applyNumberFormat="1" applyFont="1" applyFill="1" applyBorder="1" applyAlignment="1">
      <alignment horizontal="center" vertical="center"/>
    </xf>
    <xf numFmtId="0" fontId="25" fillId="3" borderId="15" xfId="2" applyFont="1" applyFill="1" applyBorder="1" applyAlignment="1" applyProtection="1">
      <alignment vertical="center" wrapText="1"/>
      <protection hidden="1"/>
    </xf>
    <xf numFmtId="0" fontId="25" fillId="3" borderId="16" xfId="2" applyFont="1" applyFill="1" applyBorder="1" applyAlignment="1" applyProtection="1">
      <alignment vertical="center" wrapText="1"/>
      <protection hidden="1"/>
    </xf>
    <xf numFmtId="0" fontId="35" fillId="3" borderId="191" xfId="2" applyFont="1" applyFill="1" applyBorder="1" applyAlignment="1" applyProtection="1">
      <alignment horizontal="left" vertical="center"/>
      <protection hidden="1"/>
    </xf>
    <xf numFmtId="0" fontId="36" fillId="3" borderId="119" xfId="2" applyFont="1" applyFill="1" applyBorder="1" applyAlignment="1" applyProtection="1">
      <alignment horizontal="right" vertical="center"/>
      <protection hidden="1"/>
    </xf>
    <xf numFmtId="0" fontId="36" fillId="3" borderId="119" xfId="2" applyFont="1" applyFill="1" applyBorder="1" applyAlignment="1" applyProtection="1">
      <alignment horizontal="center" vertical="center"/>
      <protection hidden="1"/>
    </xf>
    <xf numFmtId="0" fontId="34" fillId="3" borderId="119" xfId="0" applyFont="1" applyFill="1" applyBorder="1" applyAlignment="1" applyProtection="1">
      <alignment vertical="center"/>
      <protection locked="0"/>
    </xf>
    <xf numFmtId="0" fontId="34" fillId="3" borderId="192" xfId="0" applyFont="1" applyFill="1" applyBorder="1" applyAlignment="1" applyProtection="1">
      <alignment vertical="center"/>
      <protection locked="0"/>
    </xf>
    <xf numFmtId="0" fontId="0" fillId="3" borderId="1" xfId="0" applyFill="1" applyBorder="1"/>
    <xf numFmtId="0" fontId="0" fillId="3" borderId="8" xfId="0" applyFill="1" applyBorder="1"/>
    <xf numFmtId="0" fontId="37" fillId="3" borderId="15" xfId="0" applyFont="1" applyFill="1" applyBorder="1" applyAlignment="1" applyProtection="1">
      <alignment horizontal="left" vertical="center"/>
      <protection locked="0"/>
    </xf>
    <xf numFmtId="164" fontId="85" fillId="3" borderId="119" xfId="3" applyNumberFormat="1" applyFont="1" applyFill="1" applyBorder="1" applyAlignment="1">
      <alignment horizontal="center" vertical="center"/>
    </xf>
    <xf numFmtId="0" fontId="86" fillId="3" borderId="0" xfId="1" applyFont="1" applyFill="1" applyBorder="1" applyAlignment="1">
      <alignment horizontal="left" vertical="center"/>
    </xf>
    <xf numFmtId="0" fontId="86" fillId="3" borderId="8" xfId="1" applyFont="1" applyFill="1" applyBorder="1" applyAlignment="1">
      <alignment horizontal="left" vertical="center"/>
    </xf>
    <xf numFmtId="164" fontId="85" fillId="3" borderId="0" xfId="3" applyNumberFormat="1" applyFont="1" applyFill="1" applyBorder="1" applyAlignment="1">
      <alignment horizontal="center" vertical="center"/>
    </xf>
    <xf numFmtId="0" fontId="21" fillId="7" borderId="17" xfId="1" applyFont="1" applyFill="1" applyBorder="1" applyAlignment="1" applyProtection="1">
      <alignment horizontal="center" vertical="center"/>
      <protection locked="0"/>
    </xf>
    <xf numFmtId="164" fontId="21" fillId="34" borderId="19" xfId="3" applyNumberFormat="1" applyFont="1" applyFill="1" applyBorder="1" applyAlignment="1">
      <alignment horizontal="center" vertical="center"/>
    </xf>
    <xf numFmtId="164" fontId="330" fillId="34" borderId="19" xfId="3" applyNumberFormat="1" applyFont="1" applyFill="1" applyBorder="1" applyAlignment="1">
      <alignment horizontal="center" vertical="center"/>
    </xf>
    <xf numFmtId="164" fontId="330" fillId="34" borderId="30" xfId="3" applyNumberFormat="1" applyFont="1" applyFill="1" applyBorder="1" applyAlignment="1">
      <alignment horizontal="center" vertical="center"/>
    </xf>
    <xf numFmtId="164" fontId="85" fillId="3" borderId="22" xfId="3" applyNumberFormat="1" applyFont="1" applyFill="1" applyBorder="1" applyAlignment="1">
      <alignment horizontal="center" vertical="center"/>
    </xf>
    <xf numFmtId="0" fontId="86" fillId="3" borderId="16" xfId="1" applyFont="1" applyFill="1" applyBorder="1" applyAlignment="1">
      <alignment horizontal="left" vertical="center"/>
    </xf>
    <xf numFmtId="164" fontId="211" fillId="3" borderId="0" xfId="1" applyNumberFormat="1" applyFont="1" applyFill="1" applyBorder="1" applyAlignment="1">
      <alignment horizontal="right" vertical="center"/>
    </xf>
    <xf numFmtId="164" fontId="85" fillId="3" borderId="0" xfId="3" applyNumberFormat="1" applyFont="1" applyFill="1" applyBorder="1" applyAlignment="1">
      <alignment horizontal="left" vertical="center"/>
    </xf>
    <xf numFmtId="164" fontId="211" fillId="3" borderId="15" xfId="1" applyNumberFormat="1" applyFont="1" applyFill="1" applyBorder="1" applyAlignment="1">
      <alignment horizontal="right" vertical="center"/>
    </xf>
    <xf numFmtId="164" fontId="85" fillId="3" borderId="15" xfId="3" applyNumberFormat="1" applyFont="1" applyFill="1" applyBorder="1" applyAlignment="1">
      <alignment horizontal="left" vertical="center"/>
    </xf>
    <xf numFmtId="0" fontId="21" fillId="3" borderId="17" xfId="1" applyFont="1" applyFill="1" applyBorder="1" applyAlignment="1" applyProtection="1">
      <alignment horizontal="left" vertical="center"/>
      <protection locked="0"/>
    </xf>
    <xf numFmtId="166" fontId="330" fillId="3" borderId="9" xfId="1" applyNumberFormat="1" applyFont="1" applyFill="1" applyBorder="1" applyAlignment="1">
      <alignment horizontal="left" vertical="center" wrapText="1"/>
    </xf>
    <xf numFmtId="164" fontId="21" fillId="3" borderId="9" xfId="3" applyNumberFormat="1" applyFont="1" applyFill="1" applyBorder="1" applyAlignment="1">
      <alignment horizontal="left" vertical="center"/>
    </xf>
    <xf numFmtId="0" fontId="19" fillId="3" borderId="9" xfId="1" applyFont="1" applyFill="1" applyBorder="1" applyAlignment="1">
      <alignment horizontal="left" vertical="center"/>
    </xf>
    <xf numFmtId="166" fontId="330" fillId="33" borderId="10" xfId="2" applyNumberFormat="1" applyFont="1" applyFill="1" applyBorder="1" applyAlignment="1">
      <alignment horizontal="left" vertical="center"/>
    </xf>
    <xf numFmtId="0" fontId="0" fillId="0" borderId="0" xfId="0" applyAlignment="1">
      <alignment horizontal="center" vertical="center"/>
    </xf>
    <xf numFmtId="0" fontId="331" fillId="0" borderId="0" xfId="0" applyFont="1" applyAlignment="1">
      <alignment horizontal="right" vertical="center"/>
    </xf>
    <xf numFmtId="2" fontId="332" fillId="0" borderId="0" xfId="1" applyNumberFormat="1" applyFont="1" applyFill="1" applyAlignment="1">
      <alignment horizontal="center"/>
    </xf>
    <xf numFmtId="0" fontId="39" fillId="37" borderId="18" xfId="3" applyNumberFormat="1" applyFont="1" applyFill="1" applyBorder="1" applyAlignment="1">
      <alignment horizontal="center" vertical="center"/>
    </xf>
    <xf numFmtId="0" fontId="3" fillId="29" borderId="0" xfId="0" applyFont="1" applyFill="1" applyAlignment="1">
      <alignment horizontal="center" vertical="center"/>
    </xf>
    <xf numFmtId="0" fontId="25" fillId="3" borderId="0" xfId="2" applyFont="1" applyFill="1" applyBorder="1" applyAlignment="1" applyProtection="1">
      <alignment horizontal="left" vertical="center"/>
      <protection hidden="1"/>
    </xf>
    <xf numFmtId="0" fontId="37" fillId="3" borderId="8" xfId="0" applyFont="1" applyFill="1" applyBorder="1" applyAlignment="1" applyProtection="1">
      <alignment horizontal="left" vertical="center"/>
      <protection locked="0"/>
    </xf>
    <xf numFmtId="0" fontId="102" fillId="3" borderId="17" xfId="2" applyNumberFormat="1" applyFont="1" applyFill="1" applyBorder="1" applyAlignment="1">
      <alignment vertical="center" wrapText="1"/>
    </xf>
    <xf numFmtId="0" fontId="102" fillId="3" borderId="10" xfId="2" applyNumberFormat="1" applyFont="1" applyFill="1" applyBorder="1" applyAlignment="1">
      <alignment vertical="center" wrapText="1"/>
    </xf>
    <xf numFmtId="0" fontId="26" fillId="3" borderId="12" xfId="2" applyFont="1" applyFill="1" applyBorder="1" applyAlignment="1" applyProtection="1">
      <alignment horizontal="center" vertical="center" wrapText="1"/>
      <protection hidden="1"/>
    </xf>
    <xf numFmtId="0" fontId="55" fillId="29" borderId="9" xfId="2" applyFont="1" applyFill="1" applyBorder="1" applyAlignment="1" applyProtection="1">
      <alignment horizontal="center" vertical="center" wrapText="1"/>
      <protection hidden="1"/>
    </xf>
    <xf numFmtId="0" fontId="45" fillId="37" borderId="1" xfId="0" applyFont="1" applyFill="1" applyBorder="1" applyAlignment="1">
      <alignment horizontal="left" vertical="center" wrapText="1"/>
    </xf>
    <xf numFmtId="0" fontId="46" fillId="37" borderId="8" xfId="0" applyFont="1" applyFill="1" applyBorder="1" applyAlignment="1">
      <alignment horizontal="center" vertical="center" wrapText="1"/>
    </xf>
    <xf numFmtId="165" fontId="75" fillId="28" borderId="0" xfId="3" applyNumberFormat="1" applyFont="1" applyFill="1" applyBorder="1" applyAlignment="1">
      <alignment horizontal="left" vertical="center"/>
    </xf>
    <xf numFmtId="0" fontId="37" fillId="3" borderId="196" xfId="0" applyFont="1" applyFill="1" applyBorder="1" applyAlignment="1" applyProtection="1">
      <alignment horizontal="left" vertical="center"/>
      <protection locked="0"/>
    </xf>
    <xf numFmtId="0" fontId="27" fillId="26" borderId="195" xfId="2" applyFont="1" applyFill="1" applyBorder="1" applyAlignment="1">
      <alignment horizontal="center" vertical="center"/>
    </xf>
    <xf numFmtId="0" fontId="70" fillId="3" borderId="14" xfId="2" applyFont="1" applyFill="1" applyBorder="1" applyAlignment="1" applyProtection="1">
      <alignment vertical="center"/>
      <protection hidden="1"/>
    </xf>
    <xf numFmtId="0" fontId="70" fillId="3" borderId="196" xfId="2" applyFont="1" applyFill="1" applyBorder="1" applyAlignment="1" applyProtection="1">
      <alignment vertical="center"/>
      <protection hidden="1"/>
    </xf>
    <xf numFmtId="0" fontId="70" fillId="3" borderId="197" xfId="2" applyFont="1" applyFill="1" applyBorder="1" applyAlignment="1" applyProtection="1">
      <alignment vertical="center"/>
      <protection hidden="1"/>
    </xf>
    <xf numFmtId="0" fontId="0" fillId="36" borderId="0" xfId="0" applyFill="1"/>
    <xf numFmtId="165" fontId="75" fillId="28" borderId="194" xfId="3" applyNumberFormat="1" applyFont="1" applyFill="1" applyBorder="1" applyAlignment="1">
      <alignment horizontal="left" vertical="center"/>
    </xf>
    <xf numFmtId="165" fontId="75" fillId="28" borderId="195" xfId="3" applyNumberFormat="1" applyFont="1" applyFill="1" applyBorder="1" applyAlignment="1">
      <alignment horizontal="left" vertical="center"/>
    </xf>
    <xf numFmtId="0" fontId="39" fillId="19" borderId="196" xfId="4" applyNumberFormat="1" applyFont="1" applyFill="1" applyBorder="1" applyAlignment="1">
      <alignment vertical="center"/>
    </xf>
    <xf numFmtId="0" fontId="39" fillId="19" borderId="197" xfId="4" applyNumberFormat="1" applyFont="1" applyFill="1" applyBorder="1" applyAlignment="1">
      <alignment vertical="center"/>
    </xf>
    <xf numFmtId="0" fontId="0" fillId="46" borderId="0" xfId="0" applyFill="1"/>
    <xf numFmtId="0" fontId="51" fillId="82" borderId="0" xfId="2" applyFont="1" applyFill="1" applyBorder="1" applyAlignment="1">
      <alignment horizontal="left" vertical="center"/>
    </xf>
    <xf numFmtId="0" fontId="0" fillId="78" borderId="0" xfId="0" applyFill="1" applyBorder="1"/>
    <xf numFmtId="0" fontId="31" fillId="78" borderId="0" xfId="0" applyFont="1" applyFill="1" applyBorder="1" applyAlignment="1">
      <alignment horizontal="center"/>
    </xf>
    <xf numFmtId="166" fontId="58" fillId="16" borderId="198" xfId="1" applyNumberFormat="1" applyFont="1" applyFill="1" applyBorder="1" applyAlignment="1">
      <alignment horizontal="left" vertical="center" wrapText="1"/>
    </xf>
    <xf numFmtId="0" fontId="39" fillId="22" borderId="14" xfId="1" applyFont="1" applyFill="1" applyBorder="1" applyAlignment="1" applyProtection="1">
      <alignment horizontal="center" vertical="center"/>
      <protection locked="0"/>
    </xf>
    <xf numFmtId="166" fontId="39" fillId="22" borderId="196" xfId="1" applyNumberFormat="1" applyFont="1" applyFill="1" applyBorder="1" applyAlignment="1">
      <alignment vertical="center" wrapText="1"/>
    </xf>
    <xf numFmtId="165" fontId="39" fillId="23" borderId="196" xfId="3" applyNumberFormat="1" applyFont="1" applyFill="1" applyBorder="1" applyAlignment="1">
      <alignment horizontal="center" vertical="center"/>
    </xf>
    <xf numFmtId="0" fontId="0" fillId="23" borderId="196" xfId="0" applyFill="1" applyBorder="1"/>
    <xf numFmtId="164" fontId="39" fillId="23" borderId="197" xfId="3" applyNumberFormat="1" applyFont="1" applyFill="1" applyBorder="1" applyAlignment="1">
      <alignment horizontal="center" vertical="center"/>
    </xf>
    <xf numFmtId="0" fontId="334" fillId="19" borderId="0" xfId="1" applyFont="1" applyFill="1" applyBorder="1" applyAlignment="1">
      <alignment horizontal="left" vertical="center"/>
    </xf>
    <xf numFmtId="0" fontId="2" fillId="0" borderId="0" xfId="0" applyFont="1"/>
    <xf numFmtId="0" fontId="0" fillId="3" borderId="14" xfId="0" applyFill="1" applyBorder="1"/>
    <xf numFmtId="0" fontId="0" fillId="3" borderId="196" xfId="0" applyFill="1" applyBorder="1"/>
    <xf numFmtId="0" fontId="0" fillId="3" borderId="197" xfId="0" applyFill="1" applyBorder="1"/>
    <xf numFmtId="0" fontId="20" fillId="7" borderId="195" xfId="2" applyFont="1" applyFill="1" applyBorder="1" applyAlignment="1" applyProtection="1">
      <alignment horizontal="center" vertical="center"/>
      <protection hidden="1"/>
    </xf>
    <xf numFmtId="0" fontId="31" fillId="3" borderId="9" xfId="1" applyFont="1" applyFill="1" applyBorder="1" applyAlignment="1">
      <alignment horizontal="left" vertical="center"/>
    </xf>
    <xf numFmtId="164" fontId="85" fillId="3" borderId="9" xfId="3" applyNumberFormat="1" applyFont="1" applyFill="1" applyBorder="1" applyAlignment="1">
      <alignment horizontal="center" vertical="center"/>
    </xf>
    <xf numFmtId="0" fontId="86" fillId="3" borderId="9" xfId="1" applyFont="1" applyFill="1" applyBorder="1" applyAlignment="1">
      <alignment horizontal="left" vertical="center"/>
    </xf>
    <xf numFmtId="0" fontId="86" fillId="3" borderId="10" xfId="1" applyFont="1" applyFill="1" applyBorder="1" applyAlignment="1">
      <alignment horizontal="left" vertical="center"/>
    </xf>
    <xf numFmtId="0" fontId="26" fillId="34" borderId="0" xfId="1" applyFont="1" applyFill="1" applyBorder="1" applyAlignment="1">
      <alignment vertical="center" wrapText="1"/>
    </xf>
    <xf numFmtId="166" fontId="38" fillId="83" borderId="0" xfId="2" applyNumberFormat="1" applyFont="1" applyFill="1" applyBorder="1" applyAlignment="1">
      <alignment horizontal="center" vertical="center"/>
    </xf>
    <xf numFmtId="165" fontId="39" fillId="34" borderId="0" xfId="3" applyNumberFormat="1" applyFont="1" applyFill="1" applyBorder="1" applyAlignment="1">
      <alignment horizontal="center" vertical="center"/>
    </xf>
    <xf numFmtId="165" fontId="39" fillId="34" borderId="8" xfId="3" applyNumberFormat="1" applyFont="1" applyFill="1" applyBorder="1" applyAlignment="1">
      <alignment horizontal="center" vertical="center"/>
    </xf>
    <xf numFmtId="0" fontId="0" fillId="34" borderId="0" xfId="0" applyFill="1" applyBorder="1"/>
    <xf numFmtId="0" fontId="0" fillId="34" borderId="8" xfId="0" applyFill="1" applyBorder="1"/>
    <xf numFmtId="0" fontId="0" fillId="34" borderId="14" xfId="0" applyFill="1" applyBorder="1"/>
    <xf numFmtId="0" fontId="0" fillId="34" borderId="196" xfId="0" applyFill="1" applyBorder="1"/>
    <xf numFmtId="0" fontId="0" fillId="34" borderId="197" xfId="0" applyFill="1" applyBorder="1"/>
    <xf numFmtId="49" fontId="0" fillId="19" borderId="50" xfId="0" applyNumberFormat="1" applyFont="1" applyFill="1" applyBorder="1" applyAlignment="1">
      <alignment horizontal="center" vertical="center"/>
    </xf>
    <xf numFmtId="49" fontId="0" fillId="19" borderId="51" xfId="0" applyNumberFormat="1" applyFont="1" applyFill="1" applyBorder="1" applyAlignment="1">
      <alignment horizontal="center" vertical="center"/>
    </xf>
    <xf numFmtId="49" fontId="0" fillId="19" borderId="52" xfId="0" applyNumberFormat="1" applyFont="1" applyFill="1" applyBorder="1" applyAlignment="1">
      <alignment horizontal="center" vertical="center"/>
    </xf>
    <xf numFmtId="49" fontId="0" fillId="3" borderId="37" xfId="0" applyNumberFormat="1" applyFont="1" applyFill="1" applyBorder="1" applyAlignment="1">
      <alignment horizontal="center" vertical="center"/>
    </xf>
    <xf numFmtId="49" fontId="0" fillId="3" borderId="0" xfId="0" applyNumberFormat="1" applyFont="1" applyFill="1" applyBorder="1" applyAlignment="1">
      <alignment horizontal="center" vertical="center"/>
    </xf>
    <xf numFmtId="49" fontId="110" fillId="3" borderId="32" xfId="0" applyNumberFormat="1" applyFont="1" applyFill="1" applyBorder="1" applyAlignment="1">
      <alignment horizontal="center" vertical="center" wrapText="1"/>
    </xf>
    <xf numFmtId="49" fontId="110" fillId="3" borderId="6" xfId="0" applyNumberFormat="1" applyFont="1" applyFill="1" applyBorder="1" applyAlignment="1">
      <alignment horizontal="center" vertical="center" wrapText="1"/>
    </xf>
    <xf numFmtId="49" fontId="110" fillId="3" borderId="33" xfId="0" applyNumberFormat="1" applyFont="1" applyFill="1" applyBorder="1" applyAlignment="1">
      <alignment horizontal="center" vertical="center" wrapText="1"/>
    </xf>
    <xf numFmtId="49" fontId="2" fillId="3" borderId="140" xfId="0" applyNumberFormat="1" applyFont="1" applyFill="1" applyBorder="1" applyAlignment="1">
      <alignment horizontal="center" vertical="center"/>
    </xf>
    <xf numFmtId="49" fontId="0" fillId="3" borderId="140" xfId="0" applyNumberFormat="1" applyFont="1" applyFill="1" applyBorder="1" applyAlignment="1">
      <alignment horizontal="center" vertical="center"/>
    </xf>
    <xf numFmtId="49" fontId="0" fillId="3" borderId="58" xfId="0" applyNumberFormat="1" applyFont="1" applyFill="1" applyBorder="1" applyAlignment="1">
      <alignment horizontal="center" vertical="center"/>
    </xf>
    <xf numFmtId="49" fontId="0" fillId="3" borderId="146" xfId="0" applyNumberFormat="1" applyFont="1" applyFill="1" applyBorder="1" applyAlignment="1">
      <alignment horizontal="center" vertical="center"/>
    </xf>
    <xf numFmtId="49" fontId="0" fillId="3" borderId="59" xfId="0" applyNumberFormat="1" applyFont="1" applyFill="1" applyBorder="1" applyAlignment="1">
      <alignment horizontal="center" vertical="center"/>
    </xf>
    <xf numFmtId="49" fontId="0" fillId="3" borderId="140" xfId="0" applyNumberFormat="1" applyFill="1" applyBorder="1" applyAlignment="1">
      <alignment horizontal="center" vertical="center"/>
    </xf>
    <xf numFmtId="49" fontId="110" fillId="3" borderId="140" xfId="0" applyNumberFormat="1" applyFont="1" applyFill="1" applyBorder="1" applyAlignment="1">
      <alignment horizontal="center" vertical="center" wrapText="1"/>
    </xf>
    <xf numFmtId="49" fontId="0" fillId="3" borderId="140" xfId="0" applyNumberFormat="1" applyFont="1" applyFill="1" applyBorder="1" applyAlignment="1">
      <alignment horizontal="right" vertical="center"/>
    </xf>
    <xf numFmtId="49" fontId="0" fillId="19" borderId="196" xfId="0" applyNumberFormat="1" applyFont="1" applyFill="1" applyBorder="1" applyAlignment="1">
      <alignment horizontal="center" vertical="center"/>
    </xf>
    <xf numFmtId="0" fontId="0" fillId="3" borderId="37" xfId="0" applyFill="1" applyBorder="1"/>
    <xf numFmtId="0" fontId="0" fillId="3" borderId="140" xfId="0" applyFill="1" applyBorder="1"/>
    <xf numFmtId="0" fontId="89" fillId="3" borderId="0" xfId="2" applyFont="1" applyFill="1" applyBorder="1" applyAlignment="1">
      <alignment vertical="center"/>
    </xf>
    <xf numFmtId="0" fontId="21" fillId="3" borderId="0" xfId="2" applyFont="1" applyFill="1" applyBorder="1" applyAlignment="1" applyProtection="1">
      <alignment vertical="center"/>
      <protection hidden="1"/>
    </xf>
    <xf numFmtId="167" fontId="84" fillId="3" borderId="9" xfId="1" applyNumberFormat="1" applyFont="1" applyFill="1" applyBorder="1" applyAlignment="1">
      <alignment horizontal="right" vertical="center"/>
    </xf>
    <xf numFmtId="165" fontId="75" fillId="22" borderId="194" xfId="3" applyNumberFormat="1" applyFont="1" applyFill="1" applyBorder="1" applyAlignment="1">
      <alignment vertical="center"/>
    </xf>
    <xf numFmtId="165" fontId="75" fillId="22" borderId="0" xfId="3" applyNumberFormat="1" applyFont="1" applyFill="1" applyBorder="1" applyAlignment="1">
      <alignment horizontal="left" vertical="center"/>
    </xf>
    <xf numFmtId="0" fontId="0" fillId="36" borderId="0" xfId="0" applyFill="1" applyBorder="1"/>
    <xf numFmtId="0" fontId="0" fillId="36" borderId="8" xfId="0" applyFill="1" applyBorder="1"/>
    <xf numFmtId="0" fontId="82" fillId="3" borderId="0" xfId="0" applyFont="1" applyFill="1" applyBorder="1" applyAlignment="1" applyProtection="1">
      <alignment horizontal="left" vertical="center"/>
      <protection locked="0"/>
    </xf>
    <xf numFmtId="0" fontId="73" fillId="3" borderId="8" xfId="2" applyFont="1" applyFill="1" applyBorder="1" applyAlignment="1" applyProtection="1">
      <alignment horizontal="left" vertical="center"/>
      <protection hidden="1"/>
    </xf>
    <xf numFmtId="0" fontId="67" fillId="3" borderId="1" xfId="1" applyFont="1" applyFill="1" applyBorder="1" applyAlignment="1">
      <alignment horizontal="left"/>
    </xf>
    <xf numFmtId="0" fontId="337" fillId="3" borderId="1" xfId="0" applyFont="1" applyFill="1" applyBorder="1"/>
    <xf numFmtId="164" fontId="39" fillId="23" borderId="8" xfId="3" applyNumberFormat="1" applyFont="1" applyFill="1" applyBorder="1" applyAlignment="1">
      <alignment horizontal="center" vertical="center"/>
    </xf>
    <xf numFmtId="0" fontId="26" fillId="37" borderId="14" xfId="1" applyFont="1" applyFill="1" applyBorder="1" applyAlignment="1">
      <alignment vertical="center" wrapText="1"/>
    </xf>
    <xf numFmtId="0" fontId="26" fillId="37" borderId="196" xfId="1" applyFont="1" applyFill="1" applyBorder="1" applyAlignment="1">
      <alignment vertical="center" wrapText="1"/>
    </xf>
    <xf numFmtId="166" fontId="38" fillId="39" borderId="196" xfId="2" applyNumberFormat="1" applyFont="1" applyFill="1" applyBorder="1" applyAlignment="1">
      <alignment horizontal="center" vertical="center"/>
    </xf>
    <xf numFmtId="165" fontId="39" fillId="37" borderId="196" xfId="3" applyNumberFormat="1" applyFont="1" applyFill="1" applyBorder="1" applyAlignment="1">
      <alignment horizontal="center" vertical="center"/>
    </xf>
    <xf numFmtId="165" fontId="39" fillId="37" borderId="197" xfId="3" applyNumberFormat="1" applyFont="1" applyFill="1" applyBorder="1" applyAlignment="1">
      <alignment horizontal="center" vertical="center"/>
    </xf>
    <xf numFmtId="165" fontId="75" fillId="84" borderId="195" xfId="3" applyNumberFormat="1" applyFont="1" applyFill="1" applyBorder="1" applyAlignment="1">
      <alignment horizontal="left" vertical="center"/>
    </xf>
    <xf numFmtId="0" fontId="0" fillId="84" borderId="1" xfId="0" applyFill="1" applyBorder="1"/>
    <xf numFmtId="0" fontId="0" fillId="84" borderId="0" xfId="0" applyFill="1" applyBorder="1"/>
    <xf numFmtId="0" fontId="0" fillId="84" borderId="8" xfId="0" applyFill="1" applyBorder="1"/>
    <xf numFmtId="0" fontId="18" fillId="5" borderId="0" xfId="4" applyFont="1" applyFill="1" applyBorder="1" applyAlignment="1">
      <alignment vertical="center"/>
    </xf>
    <xf numFmtId="0" fontId="2" fillId="3" borderId="0" xfId="0" applyFont="1" applyFill="1" applyBorder="1" applyAlignment="1">
      <alignment horizontal="center"/>
    </xf>
    <xf numFmtId="0" fontId="26" fillId="3" borderId="12" xfId="2" applyFont="1" applyFill="1" applyBorder="1" applyAlignment="1" applyProtection="1">
      <alignment horizontal="center" vertical="center" wrapText="1"/>
      <protection hidden="1"/>
    </xf>
    <xf numFmtId="0" fontId="55" fillId="29" borderId="9" xfId="2" applyFont="1" applyFill="1" applyBorder="1" applyAlignment="1" applyProtection="1">
      <alignment horizontal="center" vertical="center" wrapText="1"/>
      <protection hidden="1"/>
    </xf>
    <xf numFmtId="165" fontId="75" fillId="28" borderId="0" xfId="3" applyNumberFormat="1" applyFont="1" applyFill="1" applyBorder="1" applyAlignment="1">
      <alignment horizontal="left" vertical="center"/>
    </xf>
    <xf numFmtId="0" fontId="338" fillId="0" borderId="0" xfId="0" applyFont="1"/>
    <xf numFmtId="0" fontId="125" fillId="3" borderId="0" xfId="5" applyFont="1" applyFill="1" applyAlignment="1">
      <alignment vertical="center"/>
    </xf>
    <xf numFmtId="0" fontId="338" fillId="3" borderId="0" xfId="0" applyFont="1" applyFill="1"/>
    <xf numFmtId="0" fontId="339" fillId="3" borderId="0" xfId="5" applyFont="1" applyFill="1"/>
    <xf numFmtId="0" fontId="266" fillId="3" borderId="0" xfId="0" applyFont="1" applyFill="1"/>
    <xf numFmtId="0" fontId="340" fillId="3" borderId="0" xfId="5" applyFont="1" applyFill="1"/>
    <xf numFmtId="0" fontId="335" fillId="3" borderId="0" xfId="5" applyFont="1" applyFill="1" applyBorder="1"/>
    <xf numFmtId="0" fontId="37" fillId="3" borderId="0" xfId="0" applyFont="1" applyFill="1" applyBorder="1"/>
    <xf numFmtId="0" fontId="0" fillId="3" borderId="0" xfId="0" applyFill="1" applyBorder="1" applyAlignment="1">
      <alignment horizontal="left" vertical="center" indent="1"/>
    </xf>
    <xf numFmtId="0" fontId="37" fillId="3" borderId="0" xfId="0" applyFont="1" applyFill="1" applyBorder="1" applyAlignment="1">
      <alignment horizontal="left" vertical="center" indent="1"/>
    </xf>
    <xf numFmtId="0" fontId="7" fillId="34" borderId="18" xfId="0" applyFont="1" applyFill="1" applyBorder="1" applyAlignment="1">
      <alignment vertical="center"/>
    </xf>
    <xf numFmtId="0" fontId="7" fillId="34" borderId="29" xfId="0" applyFont="1" applyFill="1" applyBorder="1" applyAlignment="1">
      <alignment vertical="center"/>
    </xf>
    <xf numFmtId="0" fontId="135" fillId="36" borderId="196" xfId="5" applyFont="1" applyFill="1" applyBorder="1" applyAlignment="1">
      <alignment vertical="center"/>
    </xf>
    <xf numFmtId="0" fontId="63" fillId="36" borderId="196" xfId="0" applyFont="1" applyFill="1" applyBorder="1" applyAlignment="1">
      <alignment vertical="center"/>
    </xf>
    <xf numFmtId="0" fontId="63" fillId="36" borderId="197" xfId="0" applyFont="1" applyFill="1" applyBorder="1" applyAlignment="1">
      <alignment vertical="center"/>
    </xf>
    <xf numFmtId="0" fontId="63" fillId="36" borderId="0" xfId="0" applyFont="1" applyFill="1" applyBorder="1" applyAlignment="1">
      <alignment vertical="center"/>
    </xf>
    <xf numFmtId="0" fontId="63" fillId="36" borderId="8" xfId="0" applyFont="1" applyFill="1" applyBorder="1" applyAlignment="1">
      <alignment vertical="center"/>
    </xf>
    <xf numFmtId="164" fontId="97" fillId="34" borderId="8" xfId="3" applyNumberFormat="1" applyFont="1" applyFill="1" applyBorder="1" applyAlignment="1">
      <alignment horizontal="center" vertical="center"/>
    </xf>
    <xf numFmtId="0" fontId="62" fillId="36" borderId="1" xfId="2" applyFont="1" applyFill="1" applyBorder="1" applyAlignment="1">
      <alignment vertical="center"/>
    </xf>
    <xf numFmtId="0" fontId="62" fillId="36" borderId="204" xfId="2" applyFont="1" applyFill="1" applyBorder="1" applyAlignment="1">
      <alignment vertical="center"/>
    </xf>
    <xf numFmtId="0" fontId="82" fillId="3" borderId="196" xfId="0" applyFont="1" applyFill="1" applyBorder="1" applyAlignment="1" applyProtection="1">
      <alignment horizontal="left" vertical="center"/>
      <protection locked="0"/>
    </xf>
    <xf numFmtId="0" fontId="25" fillId="3" borderId="8" xfId="2" applyFont="1" applyFill="1" applyBorder="1" applyAlignment="1" applyProtection="1">
      <alignment horizontal="left" vertical="center"/>
      <protection hidden="1"/>
    </xf>
    <xf numFmtId="0" fontId="15" fillId="3" borderId="196" xfId="0" applyFont="1" applyFill="1" applyBorder="1" applyAlignment="1">
      <alignment horizontal="left"/>
    </xf>
    <xf numFmtId="0" fontId="15" fillId="3" borderId="197" xfId="0" applyFont="1" applyFill="1" applyBorder="1" applyAlignment="1">
      <alignment horizontal="left"/>
    </xf>
    <xf numFmtId="0" fontId="37" fillId="3" borderId="204" xfId="0" applyFont="1" applyFill="1" applyBorder="1" applyAlignment="1">
      <alignment horizontal="left"/>
    </xf>
    <xf numFmtId="0" fontId="18" fillId="79" borderId="0" xfId="4" applyFont="1" applyFill="1" applyBorder="1" applyAlignment="1">
      <alignment vertical="center"/>
    </xf>
    <xf numFmtId="0" fontId="99" fillId="6" borderId="0" xfId="2" applyFont="1" applyFill="1" applyAlignment="1">
      <alignment vertical="center"/>
    </xf>
    <xf numFmtId="0" fontId="99" fillId="6" borderId="0" xfId="2" applyFont="1" applyFill="1"/>
    <xf numFmtId="0" fontId="99" fillId="3" borderId="0" xfId="2" applyFont="1" applyFill="1" applyAlignment="1"/>
    <xf numFmtId="0" fontId="0" fillId="0" borderId="0" xfId="0" applyAlignment="1">
      <alignment wrapText="1"/>
    </xf>
    <xf numFmtId="0" fontId="99" fillId="3" borderId="0" xfId="2" applyFont="1" applyFill="1" applyAlignment="1">
      <alignment wrapText="1"/>
    </xf>
    <xf numFmtId="0" fontId="0" fillId="6" borderId="0" xfId="0" applyFill="1"/>
    <xf numFmtId="0" fontId="99" fillId="6" borderId="0" xfId="2" applyFont="1" applyFill="1" applyAlignment="1"/>
    <xf numFmtId="0" fontId="99" fillId="6" borderId="0" xfId="2" applyFont="1" applyFill="1" applyAlignment="1">
      <alignment wrapText="1"/>
    </xf>
    <xf numFmtId="0" fontId="27" fillId="26" borderId="195" xfId="2" applyFont="1" applyFill="1" applyBorder="1" applyAlignment="1">
      <alignment horizontal="center" vertical="center"/>
    </xf>
    <xf numFmtId="0" fontId="27" fillId="26" borderId="8" xfId="2" applyFont="1" applyFill="1" applyBorder="1" applyAlignment="1">
      <alignment horizontal="center" vertical="center"/>
    </xf>
    <xf numFmtId="0" fontId="70" fillId="3" borderId="204" xfId="2" applyFont="1" applyFill="1" applyBorder="1" applyAlignment="1" applyProtection="1">
      <alignment vertical="center"/>
      <protection hidden="1"/>
    </xf>
    <xf numFmtId="49" fontId="26" fillId="19" borderId="205" xfId="6" applyNumberFormat="1" applyFont="1" applyFill="1" applyBorder="1" applyAlignment="1">
      <alignment horizontal="center" vertical="center"/>
    </xf>
    <xf numFmtId="49" fontId="51" fillId="19" borderId="206" xfId="6" applyNumberFormat="1" applyFont="1" applyFill="1" applyBorder="1" applyAlignment="1">
      <alignment horizontal="center" vertical="center"/>
    </xf>
    <xf numFmtId="49" fontId="51" fillId="19" borderId="207" xfId="6" applyNumberFormat="1" applyFont="1" applyFill="1" applyBorder="1" applyAlignment="1">
      <alignment horizontal="center" vertical="center"/>
    </xf>
    <xf numFmtId="49" fontId="110" fillId="19" borderId="208" xfId="6" applyNumberFormat="1" applyFont="1" applyFill="1" applyBorder="1" applyAlignment="1">
      <alignment horizontal="center" vertical="center"/>
    </xf>
    <xf numFmtId="49" fontId="111" fillId="19" borderId="209" xfId="6" applyNumberFormat="1" applyFont="1" applyFill="1" applyBorder="1" applyAlignment="1">
      <alignment horizontal="center" vertical="center"/>
    </xf>
    <xf numFmtId="49" fontId="111" fillId="19" borderId="210" xfId="6" applyNumberFormat="1" applyFont="1" applyFill="1" applyBorder="1" applyAlignment="1">
      <alignment horizontal="center" vertical="center"/>
    </xf>
    <xf numFmtId="49" fontId="66" fillId="41" borderId="80" xfId="6" quotePrefix="1" applyNumberFormat="1" applyFont="1" applyFill="1" applyBorder="1" applyAlignment="1">
      <alignment horizontal="center" vertical="center"/>
    </xf>
    <xf numFmtId="49" fontId="66" fillId="41" borderId="81" xfId="6" applyNumberFormat="1" applyFont="1" applyFill="1" applyBorder="1" applyAlignment="1">
      <alignment horizontal="center" vertical="center"/>
    </xf>
    <xf numFmtId="49" fontId="66" fillId="41" borderId="82" xfId="6" applyNumberFormat="1" applyFont="1" applyFill="1" applyBorder="1" applyAlignment="1">
      <alignment horizontal="center" vertical="center"/>
    </xf>
    <xf numFmtId="164" fontId="57" fillId="18" borderId="9" xfId="3" applyNumberFormat="1" applyFont="1" applyFill="1" applyBorder="1" applyAlignment="1">
      <alignment horizontal="left" vertical="center"/>
    </xf>
    <xf numFmtId="0" fontId="34" fillId="3" borderId="9" xfId="2" applyFont="1" applyFill="1" applyBorder="1" applyAlignment="1" applyProtection="1">
      <alignment horizontal="center" vertical="center"/>
      <protection hidden="1"/>
    </xf>
    <xf numFmtId="0" fontId="82" fillId="3" borderId="204" xfId="0" applyFont="1" applyFill="1" applyBorder="1" applyAlignment="1">
      <alignment horizontal="left"/>
    </xf>
    <xf numFmtId="0" fontId="82" fillId="3" borderId="196" xfId="0" applyFont="1" applyFill="1" applyBorder="1" applyAlignment="1">
      <alignment horizontal="left"/>
    </xf>
    <xf numFmtId="0" fontId="82" fillId="3" borderId="197" xfId="0" applyFont="1" applyFill="1" applyBorder="1" applyAlignment="1">
      <alignment horizontal="left"/>
    </xf>
    <xf numFmtId="0" fontId="99" fillId="3" borderId="0" xfId="2" applyFont="1" applyFill="1" applyBorder="1"/>
    <xf numFmtId="0" fontId="99" fillId="3" borderId="8" xfId="2" applyFont="1" applyFill="1" applyBorder="1"/>
    <xf numFmtId="165" fontId="75" fillId="22" borderId="193" xfId="3" applyNumberFormat="1" applyFont="1" applyFill="1" applyBorder="1" applyAlignment="1">
      <alignment vertical="center"/>
    </xf>
    <xf numFmtId="0" fontId="39" fillId="19" borderId="204" xfId="4" applyNumberFormat="1" applyFont="1" applyFill="1" applyBorder="1" applyAlignment="1">
      <alignment vertical="center"/>
    </xf>
    <xf numFmtId="0" fontId="2" fillId="0" borderId="0" xfId="0" applyFont="1" applyAlignment="1">
      <alignment horizontal="center"/>
    </xf>
    <xf numFmtId="0" fontId="33" fillId="3" borderId="0" xfId="2" applyFont="1" applyFill="1" applyAlignment="1">
      <alignment horizontal="right"/>
    </xf>
    <xf numFmtId="0" fontId="342" fillId="3" borderId="0" xfId="7" applyFont="1" applyFill="1"/>
    <xf numFmtId="0" fontId="335" fillId="4" borderId="0" xfId="5" applyFont="1" applyFill="1"/>
    <xf numFmtId="0" fontId="342" fillId="4" borderId="0" xfId="7" applyFont="1" applyFill="1"/>
    <xf numFmtId="0" fontId="78" fillId="3" borderId="0" xfId="2" applyFont="1" applyFill="1" applyBorder="1" applyAlignment="1">
      <alignment horizontal="left" vertical="center"/>
    </xf>
    <xf numFmtId="0" fontId="90" fillId="3" borderId="0" xfId="2" applyFont="1" applyFill="1" applyBorder="1" applyAlignment="1">
      <alignment horizontal="left" vertical="center"/>
    </xf>
    <xf numFmtId="0" fontId="81" fillId="3" borderId="0" xfId="2" applyFont="1" applyFill="1" applyBorder="1" applyAlignment="1" applyProtection="1">
      <alignment vertical="center"/>
      <protection hidden="1"/>
    </xf>
    <xf numFmtId="0" fontId="343" fillId="3" borderId="0" xfId="2" applyFont="1" applyFill="1" applyBorder="1" applyAlignment="1" applyProtection="1">
      <alignment horizontal="right" vertical="center"/>
      <protection hidden="1"/>
    </xf>
    <xf numFmtId="165" fontId="269" fillId="3" borderId="0" xfId="3" applyNumberFormat="1" applyFont="1" applyFill="1" applyBorder="1" applyAlignment="1">
      <alignment vertical="center"/>
    </xf>
    <xf numFmtId="165" fontId="299" fillId="65" borderId="0" xfId="3" applyNumberFormat="1" applyFont="1" applyFill="1" applyBorder="1" applyAlignment="1">
      <alignment horizontal="center" vertical="center"/>
    </xf>
    <xf numFmtId="165" fontId="73" fillId="36" borderId="0" xfId="3" applyNumberFormat="1" applyFont="1" applyFill="1" applyBorder="1" applyAlignment="1">
      <alignment horizontal="center" vertical="center"/>
    </xf>
    <xf numFmtId="0" fontId="5" fillId="3" borderId="1" xfId="2" applyFill="1" applyBorder="1"/>
    <xf numFmtId="0" fontId="5" fillId="3" borderId="8" xfId="2" applyFill="1" applyBorder="1"/>
    <xf numFmtId="0" fontId="25" fillId="3" borderId="0" xfId="2" applyFont="1" applyFill="1" applyBorder="1" applyAlignment="1">
      <alignment vertical="center" wrapText="1"/>
    </xf>
    <xf numFmtId="0" fontId="25" fillId="3" borderId="1"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0" fillId="0" borderId="0" xfId="0" applyBorder="1"/>
    <xf numFmtId="0" fontId="0" fillId="3" borderId="204" xfId="0" applyFill="1" applyBorder="1"/>
    <xf numFmtId="0" fontId="25" fillId="3" borderId="196" xfId="2" applyFont="1" applyFill="1" applyBorder="1" applyAlignment="1">
      <alignment vertical="center" wrapText="1"/>
    </xf>
    <xf numFmtId="0" fontId="5" fillId="3" borderId="1" xfId="2" applyFont="1" applyFill="1" applyBorder="1"/>
    <xf numFmtId="0" fontId="5" fillId="3" borderId="0" xfId="2" applyFont="1" applyFill="1" applyBorder="1"/>
    <xf numFmtId="165" fontId="265" fillId="36" borderId="8" xfId="3" applyNumberFormat="1" applyFont="1" applyFill="1" applyBorder="1" applyAlignment="1">
      <alignment horizontal="center" vertical="center"/>
    </xf>
    <xf numFmtId="0" fontId="0" fillId="3" borderId="0" xfId="0" applyFill="1" applyBorder="1" applyAlignment="1">
      <alignment horizontal="right" vertical="center"/>
    </xf>
    <xf numFmtId="165" fontId="345" fillId="34" borderId="0" xfId="3" applyNumberFormat="1" applyFont="1" applyFill="1" applyBorder="1" applyAlignment="1">
      <alignment horizontal="center" vertical="center"/>
    </xf>
    <xf numFmtId="165" fontId="347" fillId="34" borderId="8" xfId="3" applyNumberFormat="1" applyFont="1" applyFill="1" applyBorder="1" applyAlignment="1">
      <alignment horizontal="center" vertical="center"/>
    </xf>
    <xf numFmtId="0" fontId="348" fillId="3" borderId="0" xfId="2" applyFont="1" applyFill="1" applyBorder="1" applyAlignment="1" applyProtection="1">
      <alignment horizontal="right" vertical="center"/>
      <protection hidden="1"/>
    </xf>
    <xf numFmtId="165" fontId="346" fillId="3" borderId="0" xfId="3" applyNumberFormat="1" applyFont="1" applyFill="1" applyBorder="1" applyAlignment="1">
      <alignment vertical="center"/>
    </xf>
    <xf numFmtId="0" fontId="347" fillId="3" borderId="0" xfId="0" applyFont="1" applyFill="1" applyBorder="1" applyAlignment="1">
      <alignment horizontal="right" vertical="center"/>
    </xf>
    <xf numFmtId="0" fontId="246" fillId="36" borderId="0" xfId="9" applyFont="1" applyFill="1" applyAlignment="1" applyProtection="1">
      <alignment horizontal="center" vertical="center"/>
    </xf>
    <xf numFmtId="0" fontId="27" fillId="26" borderId="1" xfId="2" applyFont="1" applyFill="1" applyBorder="1" applyAlignment="1">
      <alignment horizontal="center" vertical="center"/>
    </xf>
    <xf numFmtId="0" fontId="27" fillId="26" borderId="0" xfId="2" applyFont="1" applyFill="1" applyBorder="1" applyAlignment="1">
      <alignment horizontal="center" vertical="center"/>
    </xf>
    <xf numFmtId="0" fontId="71" fillId="6" borderId="3" xfId="2" applyFont="1" applyFill="1" applyBorder="1" applyAlignment="1" applyProtection="1">
      <alignment horizontal="left" vertical="center"/>
      <protection hidden="1"/>
    </xf>
    <xf numFmtId="0" fontId="71" fillId="6" borderId="4" xfId="2" applyFont="1" applyFill="1" applyBorder="1" applyAlignment="1" applyProtection="1">
      <alignment horizontal="left" vertical="center"/>
      <protection hidden="1"/>
    </xf>
    <xf numFmtId="0" fontId="71" fillId="6" borderId="5" xfId="2" applyFont="1" applyFill="1" applyBorder="1" applyAlignment="1" applyProtection="1">
      <alignment horizontal="left" vertical="center"/>
      <protection hidden="1"/>
    </xf>
    <xf numFmtId="2" fontId="74" fillId="3" borderId="1" xfId="1" applyNumberFormat="1" applyFont="1" applyFill="1" applyBorder="1" applyAlignment="1">
      <alignment horizontal="center" vertical="center" wrapText="1"/>
    </xf>
    <xf numFmtId="2" fontId="74" fillId="3" borderId="0" xfId="1" applyNumberFormat="1" applyFont="1" applyFill="1" applyBorder="1" applyAlignment="1">
      <alignment horizontal="center" vertical="center" wrapText="1"/>
    </xf>
    <xf numFmtId="2" fontId="74" fillId="3" borderId="8" xfId="1" applyNumberFormat="1" applyFont="1" applyFill="1" applyBorder="1" applyAlignment="1">
      <alignment horizontal="center" vertical="center" wrapText="1"/>
    </xf>
    <xf numFmtId="2" fontId="74" fillId="3" borderId="14" xfId="1" applyNumberFormat="1" applyFont="1" applyFill="1" applyBorder="1" applyAlignment="1">
      <alignment horizontal="center" vertical="center" wrapText="1"/>
    </xf>
    <xf numFmtId="2" fontId="74" fillId="3" borderId="15" xfId="1" applyNumberFormat="1" applyFont="1" applyFill="1" applyBorder="1" applyAlignment="1">
      <alignment horizontal="center" vertical="center" wrapText="1"/>
    </xf>
    <xf numFmtId="2" fontId="74" fillId="3" borderId="16" xfId="1" applyNumberFormat="1" applyFont="1" applyFill="1" applyBorder="1" applyAlignment="1">
      <alignment horizontal="center" vertical="center" wrapText="1"/>
    </xf>
    <xf numFmtId="0" fontId="61" fillId="22" borderId="1" xfId="2" applyFont="1" applyFill="1" applyBorder="1" applyAlignment="1">
      <alignment horizontal="center" vertical="center"/>
    </xf>
    <xf numFmtId="0" fontId="61" fillId="22" borderId="0" xfId="2" applyFont="1" applyFill="1" applyBorder="1" applyAlignment="1">
      <alignment horizontal="center" vertical="center"/>
    </xf>
    <xf numFmtId="0" fontId="61" fillId="22" borderId="8" xfId="2" applyFont="1" applyFill="1" applyBorder="1" applyAlignment="1">
      <alignment horizontal="center" vertical="center"/>
    </xf>
    <xf numFmtId="0" fontId="46" fillId="13" borderId="5" xfId="0" applyFont="1" applyFill="1" applyBorder="1" applyAlignment="1">
      <alignment horizontal="center" vertical="center" wrapText="1"/>
    </xf>
    <xf numFmtId="0" fontId="46" fillId="13" borderId="8" xfId="0" applyFont="1" applyFill="1" applyBorder="1" applyAlignment="1">
      <alignment horizontal="center" vertical="center" wrapText="1"/>
    </xf>
    <xf numFmtId="0" fontId="48" fillId="15" borderId="0" xfId="0" applyFont="1" applyFill="1" applyBorder="1" applyAlignment="1">
      <alignment horizontal="left" vertical="center"/>
    </xf>
    <xf numFmtId="0" fontId="48" fillId="15" borderId="8" xfId="0" applyFont="1" applyFill="1" applyBorder="1" applyAlignment="1">
      <alignment horizontal="left" vertical="center"/>
    </xf>
    <xf numFmtId="0" fontId="62" fillId="22" borderId="1" xfId="2" applyFont="1" applyFill="1" applyBorder="1" applyAlignment="1">
      <alignment horizontal="center" vertical="center"/>
    </xf>
    <xf numFmtId="0" fontId="62" fillId="22" borderId="14" xfId="2" applyFont="1" applyFill="1" applyBorder="1" applyAlignment="1">
      <alignment horizontal="center" vertical="center"/>
    </xf>
    <xf numFmtId="0" fontId="63" fillId="3" borderId="9" xfId="0" applyFont="1" applyFill="1" applyBorder="1" applyAlignment="1">
      <alignment horizontal="left" vertical="center"/>
    </xf>
    <xf numFmtId="0" fontId="63" fillId="3" borderId="10" xfId="0" applyFont="1" applyFill="1" applyBorder="1" applyAlignment="1">
      <alignment horizontal="left" vertical="center"/>
    </xf>
    <xf numFmtId="0" fontId="63" fillId="3" borderId="15" xfId="0" applyFont="1" applyFill="1" applyBorder="1" applyAlignment="1">
      <alignment horizontal="left" vertical="center"/>
    </xf>
    <xf numFmtId="0" fontId="63" fillId="3" borderId="16" xfId="0" applyFont="1" applyFill="1" applyBorder="1" applyAlignment="1">
      <alignment horizontal="left" vertical="center"/>
    </xf>
    <xf numFmtId="0" fontId="33" fillId="9" borderId="1" xfId="2" applyFont="1" applyFill="1" applyBorder="1" applyAlignment="1" applyProtection="1">
      <alignment horizontal="center" vertical="center"/>
      <protection hidden="1"/>
    </xf>
    <xf numFmtId="0" fontId="33" fillId="9" borderId="0" xfId="2" applyFont="1" applyFill="1" applyBorder="1" applyAlignment="1" applyProtection="1">
      <alignment horizontal="center" vertical="center"/>
      <protection hidden="1"/>
    </xf>
    <xf numFmtId="0" fontId="18" fillId="8" borderId="7" xfId="4" applyFont="1" applyFill="1" applyBorder="1" applyAlignment="1">
      <alignment horizontal="center" vertical="center"/>
    </xf>
    <xf numFmtId="0" fontId="41" fillId="13" borderId="6" xfId="2" applyFont="1" applyFill="1" applyBorder="1" applyAlignment="1" applyProtection="1">
      <alignment horizontal="center" vertical="center"/>
      <protection hidden="1"/>
    </xf>
    <xf numFmtId="0" fontId="18" fillId="14" borderId="0" xfId="4" applyFont="1" applyFill="1" applyBorder="1" applyAlignment="1">
      <alignment horizontal="center" vertical="top"/>
    </xf>
    <xf numFmtId="0" fontId="42" fillId="15" borderId="0" xfId="2" applyFont="1" applyFill="1" applyBorder="1" applyAlignment="1" applyProtection="1">
      <alignment horizontal="center" vertical="center"/>
      <protection hidden="1"/>
    </xf>
    <xf numFmtId="0" fontId="44" fillId="15" borderId="0" xfId="3" applyNumberFormat="1" applyFont="1" applyFill="1" applyBorder="1" applyAlignment="1">
      <alignment horizontal="center" vertical="center"/>
    </xf>
    <xf numFmtId="0" fontId="45" fillId="13" borderId="3" xfId="0" applyFont="1" applyFill="1" applyBorder="1" applyAlignment="1">
      <alignment horizontal="left" vertical="center" wrapText="1"/>
    </xf>
    <xf numFmtId="0" fontId="45" fillId="13" borderId="1" xfId="0" applyFont="1" applyFill="1" applyBorder="1" applyAlignment="1">
      <alignment horizontal="left" vertical="center" wrapText="1"/>
    </xf>
    <xf numFmtId="0" fontId="46" fillId="13" borderId="4" xfId="0" applyFont="1" applyFill="1" applyBorder="1" applyAlignment="1">
      <alignment horizontal="left" vertical="center" wrapText="1"/>
    </xf>
    <xf numFmtId="0" fontId="46" fillId="13" borderId="0" xfId="0" applyFont="1" applyFill="1" applyBorder="1" applyAlignment="1">
      <alignment horizontal="left" vertical="center" wrapText="1"/>
    </xf>
    <xf numFmtId="0" fontId="20" fillId="3" borderId="3" xfId="2" applyFont="1" applyFill="1" applyBorder="1" applyAlignment="1" applyProtection="1">
      <alignment horizontal="center" vertical="center"/>
      <protection hidden="1"/>
    </xf>
    <xf numFmtId="0" fontId="20" fillId="3" borderId="4" xfId="2" applyFont="1" applyFill="1" applyBorder="1" applyAlignment="1" applyProtection="1">
      <alignment horizontal="center" vertical="center"/>
      <protection hidden="1"/>
    </xf>
    <xf numFmtId="0" fontId="20" fillId="3" borderId="1" xfId="2" applyFont="1" applyFill="1" applyBorder="1" applyAlignment="1" applyProtection="1">
      <alignment horizontal="center" vertical="center"/>
      <protection hidden="1"/>
    </xf>
    <xf numFmtId="0" fontId="20" fillId="3" borderId="0" xfId="2" applyFont="1" applyFill="1" applyBorder="1" applyAlignment="1" applyProtection="1">
      <alignment horizontal="center" vertical="center"/>
      <protection hidden="1"/>
    </xf>
    <xf numFmtId="0" fontId="20" fillId="3" borderId="5" xfId="2" applyFont="1" applyFill="1" applyBorder="1" applyAlignment="1" applyProtection="1">
      <alignment horizontal="center" vertical="center"/>
      <protection hidden="1"/>
    </xf>
    <xf numFmtId="0" fontId="20" fillId="3" borderId="8" xfId="2" applyFont="1" applyFill="1" applyBorder="1" applyAlignment="1" applyProtection="1">
      <alignment horizontal="center" vertical="center"/>
      <protection hidden="1"/>
    </xf>
    <xf numFmtId="0" fontId="21" fillId="3" borderId="1" xfId="2" applyFont="1" applyFill="1" applyBorder="1" applyAlignment="1">
      <alignment horizontal="center" vertical="center" wrapText="1"/>
    </xf>
    <xf numFmtId="0" fontId="21" fillId="3" borderId="0" xfId="2" applyFont="1" applyFill="1" applyBorder="1" applyAlignment="1">
      <alignment horizontal="center" vertical="center" wrapText="1"/>
    </xf>
    <xf numFmtId="0" fontId="21" fillId="3" borderId="8" xfId="2" applyFont="1" applyFill="1" applyBorder="1" applyAlignment="1">
      <alignment horizontal="center" vertical="center" wrapText="1"/>
    </xf>
    <xf numFmtId="1" fontId="24" fillId="3" borderId="0" xfId="3" applyNumberFormat="1" applyFont="1" applyFill="1" applyBorder="1" applyAlignment="1">
      <alignment horizontal="center" vertical="center"/>
    </xf>
    <xf numFmtId="1" fontId="24" fillId="3" borderId="9" xfId="3" applyNumberFormat="1" applyFont="1" applyFill="1" applyBorder="1" applyAlignment="1">
      <alignment horizontal="center" vertical="center"/>
    </xf>
    <xf numFmtId="166" fontId="25" fillId="3" borderId="0" xfId="3" applyNumberFormat="1" applyFont="1" applyFill="1" applyBorder="1" applyAlignment="1">
      <alignment horizontal="left" vertical="center" wrapText="1"/>
    </xf>
    <xf numFmtId="166" fontId="25" fillId="3" borderId="8" xfId="3" applyNumberFormat="1" applyFont="1" applyFill="1" applyBorder="1" applyAlignment="1">
      <alignment horizontal="left" vertical="center" wrapText="1"/>
    </xf>
    <xf numFmtId="166" fontId="25" fillId="3" borderId="10" xfId="3" applyNumberFormat="1" applyFont="1" applyFill="1" applyBorder="1" applyAlignment="1">
      <alignment horizontal="left" vertical="center" wrapText="1"/>
    </xf>
    <xf numFmtId="0" fontId="26" fillId="3" borderId="11" xfId="2" applyFont="1" applyFill="1" applyBorder="1" applyAlignment="1" applyProtection="1">
      <alignment horizontal="center" vertical="center" wrapText="1"/>
      <protection hidden="1"/>
    </xf>
    <xf numFmtId="0" fontId="26" fillId="3" borderId="12" xfId="2" applyFont="1" applyFill="1" applyBorder="1" applyAlignment="1" applyProtection="1">
      <alignment horizontal="center" vertical="center" wrapText="1"/>
      <protection hidden="1"/>
    </xf>
    <xf numFmtId="0" fontId="27" fillId="3" borderId="12" xfId="2" applyFont="1" applyFill="1" applyBorder="1" applyAlignment="1" applyProtection="1">
      <alignment horizontal="center" vertical="center" wrapText="1"/>
      <protection hidden="1"/>
    </xf>
    <xf numFmtId="0" fontId="27" fillId="3" borderId="13" xfId="2" applyFont="1" applyFill="1" applyBorder="1" applyAlignment="1" applyProtection="1">
      <alignment horizontal="center" vertical="center" wrapText="1"/>
      <protection hidden="1"/>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protection hidden="1"/>
    </xf>
    <xf numFmtId="0" fontId="6" fillId="2" borderId="0" xfId="2" applyFont="1" applyFill="1" applyBorder="1" applyAlignment="1" applyProtection="1">
      <alignment horizontal="center" vertical="center"/>
      <protection hidden="1"/>
    </xf>
    <xf numFmtId="0" fontId="19" fillId="6" borderId="1" xfId="2" applyFont="1" applyFill="1" applyBorder="1" applyAlignment="1" applyProtection="1">
      <alignment horizontal="center" vertical="center"/>
      <protection hidden="1"/>
    </xf>
    <xf numFmtId="0" fontId="19" fillId="6" borderId="0" xfId="2" applyFont="1" applyFill="1" applyBorder="1" applyAlignment="1" applyProtection="1">
      <alignment horizontal="center" vertical="center"/>
      <protection hidden="1"/>
    </xf>
    <xf numFmtId="0" fontId="20" fillId="7" borderId="3" xfId="2" applyFont="1" applyFill="1" applyBorder="1" applyAlignment="1" applyProtection="1">
      <alignment horizontal="center" vertical="center"/>
      <protection hidden="1"/>
    </xf>
    <xf numFmtId="0" fontId="20" fillId="7" borderId="4" xfId="2" applyFont="1" applyFill="1" applyBorder="1" applyAlignment="1" applyProtection="1">
      <alignment horizontal="center" vertical="center"/>
      <protection hidden="1"/>
    </xf>
    <xf numFmtId="0" fontId="20" fillId="7" borderId="1" xfId="2" applyFont="1" applyFill="1" applyBorder="1" applyAlignment="1" applyProtection="1">
      <alignment horizontal="center" vertical="center"/>
      <protection hidden="1"/>
    </xf>
    <xf numFmtId="0" fontId="20" fillId="7" borderId="0" xfId="2" applyFont="1" applyFill="1" applyBorder="1" applyAlignment="1" applyProtection="1">
      <alignment horizontal="center" vertical="center"/>
      <protection hidden="1"/>
    </xf>
    <xf numFmtId="0" fontId="20" fillId="7" borderId="5" xfId="2" applyFont="1" applyFill="1" applyBorder="1" applyAlignment="1" applyProtection="1">
      <alignment horizontal="center" vertical="center"/>
      <protection hidden="1"/>
    </xf>
    <xf numFmtId="0" fontId="20" fillId="7" borderId="8" xfId="2" applyFont="1" applyFill="1" applyBorder="1" applyAlignment="1" applyProtection="1">
      <alignment horizontal="center" vertical="center"/>
      <protection hidden="1"/>
    </xf>
    <xf numFmtId="0" fontId="61" fillId="22" borderId="2" xfId="2" applyFont="1" applyFill="1" applyBorder="1" applyAlignment="1">
      <alignment horizontal="right" vertical="center"/>
    </xf>
    <xf numFmtId="0" fontId="61" fillId="22" borderId="6" xfId="2" applyFont="1" applyFill="1" applyBorder="1" applyAlignment="1">
      <alignment horizontal="right" vertical="center"/>
    </xf>
    <xf numFmtId="0" fontId="26" fillId="3" borderId="21" xfId="1" applyFont="1" applyFill="1" applyBorder="1" applyAlignment="1" applyProtection="1">
      <alignment horizontal="center" vertical="center" wrapText="1"/>
      <protection locked="0"/>
    </xf>
    <xf numFmtId="0" fontId="26" fillId="3" borderId="22" xfId="1" applyFont="1" applyFill="1" applyBorder="1" applyAlignment="1" applyProtection="1">
      <alignment horizontal="center" vertical="center" wrapText="1"/>
      <protection locked="0"/>
    </xf>
    <xf numFmtId="0" fontId="26" fillId="3" borderId="31" xfId="1" applyFont="1" applyFill="1" applyBorder="1" applyAlignment="1" applyProtection="1">
      <alignment horizontal="center" vertical="center" wrapText="1"/>
      <protection locked="0"/>
    </xf>
    <xf numFmtId="0" fontId="26" fillId="3" borderId="1" xfId="1" applyFont="1" applyFill="1" applyBorder="1" applyAlignment="1" applyProtection="1">
      <alignment horizontal="center" vertical="center" wrapText="1"/>
      <protection locked="0"/>
    </xf>
    <xf numFmtId="0" fontId="26" fillId="3" borderId="0" xfId="1" applyFont="1" applyFill="1" applyBorder="1" applyAlignment="1" applyProtection="1">
      <alignment horizontal="center" vertical="center" wrapText="1"/>
      <protection locked="0"/>
    </xf>
    <xf numFmtId="0" fontId="26" fillId="3" borderId="8" xfId="1" applyFont="1" applyFill="1" applyBorder="1" applyAlignment="1" applyProtection="1">
      <alignment horizontal="center" vertical="center" wrapText="1"/>
      <protection locked="0"/>
    </xf>
    <xf numFmtId="0" fontId="55" fillId="29" borderId="22" xfId="2" applyFont="1" applyFill="1" applyBorder="1" applyAlignment="1" applyProtection="1">
      <alignment horizontal="center" vertical="center" wrapText="1"/>
      <protection hidden="1"/>
    </xf>
    <xf numFmtId="0" fontId="55" fillId="29" borderId="0" xfId="2" applyFont="1" applyFill="1" applyBorder="1" applyAlignment="1" applyProtection="1">
      <alignment horizontal="center" vertical="center" wrapText="1"/>
      <protection hidden="1"/>
    </xf>
    <xf numFmtId="0" fontId="55" fillId="29" borderId="9" xfId="2" applyFont="1" applyFill="1" applyBorder="1" applyAlignment="1" applyProtection="1">
      <alignment horizontal="center" vertical="center" wrapText="1"/>
      <protection hidden="1"/>
    </xf>
    <xf numFmtId="0" fontId="56" fillId="29" borderId="22" xfId="2" applyFont="1" applyFill="1" applyBorder="1" applyAlignment="1" applyProtection="1">
      <alignment horizontal="center" vertical="center" wrapText="1"/>
      <protection hidden="1"/>
    </xf>
    <xf numFmtId="0" fontId="56" fillId="29" borderId="9" xfId="2" applyFont="1" applyFill="1" applyBorder="1" applyAlignment="1" applyProtection="1">
      <alignment horizontal="center" vertical="center" wrapText="1"/>
      <protection hidden="1"/>
    </xf>
    <xf numFmtId="0" fontId="45" fillId="37" borderId="3" xfId="0" applyFont="1" applyFill="1" applyBorder="1" applyAlignment="1">
      <alignment horizontal="left" vertical="center" wrapText="1"/>
    </xf>
    <xf numFmtId="0" fontId="45" fillId="37" borderId="1" xfId="0" applyFont="1" applyFill="1" applyBorder="1" applyAlignment="1">
      <alignment horizontal="left" vertical="center" wrapText="1"/>
    </xf>
    <xf numFmtId="0" fontId="108" fillId="37" borderId="4" xfId="0" applyFont="1" applyFill="1" applyBorder="1" applyAlignment="1">
      <alignment horizontal="left" vertical="center" wrapText="1"/>
    </xf>
    <xf numFmtId="0" fontId="108" fillId="37" borderId="0" xfId="0" applyFont="1" applyFill="1" applyBorder="1" applyAlignment="1">
      <alignment horizontal="left" vertical="center" wrapText="1"/>
    </xf>
    <xf numFmtId="0" fontId="46" fillId="37" borderId="5" xfId="0" applyFont="1" applyFill="1" applyBorder="1" applyAlignment="1">
      <alignment horizontal="center" vertical="center" wrapText="1"/>
    </xf>
    <xf numFmtId="0" fontId="46" fillId="37" borderId="8" xfId="0" applyFont="1" applyFill="1" applyBorder="1" applyAlignment="1">
      <alignment horizontal="center" vertical="center" wrapText="1"/>
    </xf>
    <xf numFmtId="0" fontId="18" fillId="32" borderId="8" xfId="4" applyFont="1" applyFill="1" applyBorder="1" applyAlignment="1">
      <alignment horizontal="center" vertical="center"/>
    </xf>
    <xf numFmtId="0" fontId="20" fillId="31" borderId="1" xfId="2" applyFont="1" applyFill="1" applyBorder="1" applyAlignment="1" applyProtection="1">
      <alignment horizontal="center" vertical="center" wrapText="1"/>
      <protection hidden="1"/>
    </xf>
    <xf numFmtId="0" fontId="20" fillId="31" borderId="0" xfId="2" applyFont="1" applyFill="1" applyBorder="1" applyAlignment="1" applyProtection="1">
      <alignment horizontal="center" vertical="center" wrapText="1"/>
      <protection hidden="1"/>
    </xf>
    <xf numFmtId="0" fontId="20" fillId="4" borderId="1" xfId="2" applyFont="1" applyFill="1" applyBorder="1" applyAlignment="1" applyProtection="1">
      <alignment horizontal="center" vertical="center" wrapText="1"/>
      <protection hidden="1"/>
    </xf>
    <xf numFmtId="0" fontId="20" fillId="4" borderId="0" xfId="2" applyFont="1" applyFill="1" applyBorder="1" applyAlignment="1" applyProtection="1">
      <alignment horizontal="center" vertical="center" wrapText="1"/>
      <protection hidden="1"/>
    </xf>
    <xf numFmtId="0" fontId="115" fillId="15" borderId="0" xfId="0" applyFont="1" applyFill="1" applyBorder="1" applyAlignment="1">
      <alignment horizontal="left" vertical="center"/>
    </xf>
    <xf numFmtId="0" fontId="115" fillId="15" borderId="8" xfId="0" applyFont="1" applyFill="1" applyBorder="1" applyAlignment="1">
      <alignment horizontal="left" vertical="center"/>
    </xf>
    <xf numFmtId="0" fontId="113" fillId="37" borderId="4" xfId="0" applyFont="1" applyFill="1" applyBorder="1" applyAlignment="1">
      <alignment horizontal="left" vertical="center" wrapText="1"/>
    </xf>
    <xf numFmtId="0" fontId="113" fillId="37" borderId="0" xfId="0" applyFont="1" applyFill="1" applyBorder="1" applyAlignment="1">
      <alignment horizontal="left" vertical="center" wrapText="1"/>
    </xf>
    <xf numFmtId="0" fontId="80" fillId="30" borderId="1" xfId="1" applyFont="1" applyFill="1" applyBorder="1" applyAlignment="1">
      <alignment horizontal="center" vertical="center" wrapText="1"/>
    </xf>
    <xf numFmtId="0" fontId="80" fillId="30" borderId="0" xfId="1" applyFont="1" applyFill="1" applyBorder="1" applyAlignment="1">
      <alignment horizontal="center" vertical="center" wrapText="1"/>
    </xf>
    <xf numFmtId="0" fontId="80" fillId="30" borderId="8" xfId="1" applyFont="1" applyFill="1" applyBorder="1" applyAlignment="1">
      <alignment horizontal="center" vertical="center" wrapText="1"/>
    </xf>
    <xf numFmtId="0" fontId="81" fillId="6" borderId="1" xfId="1" applyFont="1" applyFill="1" applyBorder="1" applyAlignment="1">
      <alignment horizontal="center" vertical="center" wrapText="1"/>
    </xf>
    <xf numFmtId="0" fontId="81" fillId="6" borderId="0" xfId="1" applyFont="1" applyFill="1" applyBorder="1" applyAlignment="1">
      <alignment horizontal="center" vertical="center" wrapText="1"/>
    </xf>
    <xf numFmtId="0" fontId="81" fillId="6" borderId="8" xfId="1" applyFont="1" applyFill="1" applyBorder="1" applyAlignment="1">
      <alignment horizontal="center" vertical="center" wrapText="1"/>
    </xf>
    <xf numFmtId="0" fontId="81" fillId="6" borderId="14" xfId="1" applyFont="1" applyFill="1" applyBorder="1" applyAlignment="1">
      <alignment horizontal="center" vertical="center" wrapText="1"/>
    </xf>
    <xf numFmtId="0" fontId="81" fillId="6" borderId="15" xfId="1" applyFont="1" applyFill="1" applyBorder="1" applyAlignment="1">
      <alignment horizontal="center" vertical="center" wrapText="1"/>
    </xf>
    <xf numFmtId="0" fontId="81" fillId="6" borderId="16" xfId="1" applyFont="1" applyFill="1" applyBorder="1" applyAlignment="1">
      <alignment horizontal="center" vertical="center" wrapText="1"/>
    </xf>
    <xf numFmtId="0" fontId="46" fillId="37" borderId="4" xfId="0" applyFont="1" applyFill="1" applyBorder="1" applyAlignment="1">
      <alignment horizontal="left" vertical="center" wrapText="1"/>
    </xf>
    <xf numFmtId="0" fontId="46" fillId="37" borderId="0" xfId="0" applyFont="1" applyFill="1" applyBorder="1" applyAlignment="1">
      <alignment horizontal="left" vertical="center" wrapText="1"/>
    </xf>
    <xf numFmtId="49" fontId="110" fillId="0" borderId="41" xfId="0" applyNumberFormat="1" applyFont="1" applyBorder="1" applyAlignment="1">
      <alignment horizontal="center" vertical="center" wrapText="1"/>
    </xf>
    <xf numFmtId="49" fontId="110" fillId="0" borderId="37" xfId="0" applyNumberFormat="1" applyFont="1" applyBorder="1" applyAlignment="1">
      <alignment horizontal="center" vertical="center" wrapText="1"/>
    </xf>
    <xf numFmtId="49" fontId="110" fillId="0" borderId="42" xfId="0" applyNumberFormat="1" applyFont="1" applyBorder="1" applyAlignment="1">
      <alignment horizontal="center" vertical="center" wrapText="1"/>
    </xf>
    <xf numFmtId="49" fontId="110" fillId="0" borderId="0" xfId="0" applyNumberFormat="1" applyFont="1" applyBorder="1" applyAlignment="1">
      <alignment horizontal="center" vertical="center" wrapText="1"/>
    </xf>
    <xf numFmtId="0" fontId="107" fillId="37" borderId="4" xfId="0" applyFont="1" applyFill="1" applyBorder="1" applyAlignment="1">
      <alignment horizontal="left" vertical="center" wrapText="1"/>
    </xf>
    <xf numFmtId="0" fontId="107" fillId="37" borderId="0" xfId="0" applyFont="1" applyFill="1" applyBorder="1" applyAlignment="1">
      <alignment horizontal="left" vertical="center" wrapText="1"/>
    </xf>
    <xf numFmtId="0" fontId="45" fillId="37" borderId="4" xfId="0" applyFont="1" applyFill="1" applyBorder="1" applyAlignment="1">
      <alignment horizontal="left" vertical="center" wrapText="1"/>
    </xf>
    <xf numFmtId="0" fontId="45" fillId="37" borderId="0" xfId="0" applyFont="1" applyFill="1" applyBorder="1" applyAlignment="1">
      <alignment horizontal="left" vertical="center" wrapText="1"/>
    </xf>
    <xf numFmtId="49" fontId="112" fillId="0" borderId="37" xfId="7" applyNumberFormat="1" applyBorder="1" applyAlignment="1">
      <alignment horizontal="center" vertical="center" wrapText="1"/>
    </xf>
    <xf numFmtId="49" fontId="112" fillId="0" borderId="0" xfId="7" applyNumberFormat="1" applyBorder="1" applyAlignment="1">
      <alignment horizontal="center" vertical="center" wrapText="1"/>
    </xf>
    <xf numFmtId="49" fontId="112" fillId="0" borderId="38" xfId="7" applyNumberFormat="1" applyBorder="1" applyAlignment="1">
      <alignment horizontal="center" vertical="center" wrapText="1"/>
    </xf>
    <xf numFmtId="49" fontId="112" fillId="0" borderId="58" xfId="7" applyNumberFormat="1" applyBorder="1" applyAlignment="1">
      <alignment horizontal="center" vertical="center" wrapText="1"/>
    </xf>
    <xf numFmtId="49" fontId="112" fillId="0" borderId="26" xfId="7" applyNumberFormat="1" applyBorder="1" applyAlignment="1">
      <alignment horizontal="center" vertical="center" wrapText="1"/>
    </xf>
    <xf numFmtId="49" fontId="112" fillId="0" borderId="59" xfId="7" applyNumberFormat="1" applyBorder="1" applyAlignment="1">
      <alignment horizontal="center" vertical="center" wrapText="1"/>
    </xf>
    <xf numFmtId="0" fontId="41" fillId="37" borderId="6" xfId="2" applyFont="1" applyFill="1" applyBorder="1" applyAlignment="1" applyProtection="1">
      <alignment horizontal="center" vertical="center"/>
      <protection hidden="1"/>
    </xf>
    <xf numFmtId="0" fontId="94" fillId="3" borderId="3" xfId="1" applyFont="1" applyFill="1" applyBorder="1" applyAlignment="1">
      <alignment horizontal="center" vertical="center" wrapText="1"/>
    </xf>
    <xf numFmtId="0" fontId="94" fillId="3" borderId="4" xfId="1" applyFont="1" applyFill="1" applyBorder="1" applyAlignment="1">
      <alignment horizontal="center" vertical="center" wrapText="1"/>
    </xf>
    <xf numFmtId="0" fontId="94" fillId="3" borderId="5" xfId="1" applyFont="1" applyFill="1" applyBorder="1" applyAlignment="1">
      <alignment horizontal="center" vertical="center" wrapText="1"/>
    </xf>
    <xf numFmtId="0" fontId="94" fillId="3" borderId="1" xfId="1" applyFont="1" applyFill="1" applyBorder="1" applyAlignment="1">
      <alignment horizontal="center" vertical="center" wrapText="1"/>
    </xf>
    <xf numFmtId="0" fontId="94" fillId="3" borderId="0" xfId="1" applyFont="1" applyFill="1" applyBorder="1" applyAlignment="1">
      <alignment horizontal="center" vertical="center" wrapText="1"/>
    </xf>
    <xf numFmtId="0" fontId="94" fillId="3" borderId="8" xfId="1" applyFont="1" applyFill="1" applyBorder="1" applyAlignment="1">
      <alignment horizontal="center" vertical="center" wrapText="1"/>
    </xf>
    <xf numFmtId="0" fontId="94" fillId="3" borderId="14" xfId="1" applyFont="1" applyFill="1" applyBorder="1" applyAlignment="1">
      <alignment horizontal="center" vertical="center" wrapText="1"/>
    </xf>
    <xf numFmtId="0" fontId="94" fillId="3" borderId="15" xfId="1" applyFont="1" applyFill="1" applyBorder="1" applyAlignment="1">
      <alignment horizontal="center" vertical="center" wrapText="1"/>
    </xf>
    <xf numFmtId="0" fontId="94" fillId="3" borderId="16" xfId="1" applyFont="1" applyFill="1" applyBorder="1" applyAlignment="1">
      <alignment horizontal="center" vertical="center" wrapText="1"/>
    </xf>
    <xf numFmtId="0" fontId="24" fillId="15" borderId="0" xfId="2" applyFont="1" applyFill="1" applyBorder="1" applyAlignment="1" applyProtection="1">
      <alignment horizontal="center" vertical="center"/>
      <protection hidden="1"/>
    </xf>
    <xf numFmtId="0" fontId="73" fillId="3" borderId="3" xfId="1" applyFont="1" applyFill="1" applyBorder="1" applyAlignment="1">
      <alignment horizontal="center" vertical="center" wrapText="1"/>
    </xf>
    <xf numFmtId="0" fontId="73" fillId="3" borderId="4" xfId="1" applyFont="1" applyFill="1" applyBorder="1" applyAlignment="1">
      <alignment horizontal="center" vertical="center" wrapText="1"/>
    </xf>
    <xf numFmtId="0" fontId="73" fillId="3" borderId="5" xfId="1" applyFont="1" applyFill="1" applyBorder="1" applyAlignment="1">
      <alignment horizontal="center" vertical="center" wrapText="1"/>
    </xf>
    <xf numFmtId="0" fontId="73" fillId="3" borderId="1" xfId="1" applyFont="1" applyFill="1" applyBorder="1" applyAlignment="1">
      <alignment horizontal="center" vertical="center" wrapText="1"/>
    </xf>
    <xf numFmtId="0" fontId="73" fillId="3" borderId="0" xfId="1" applyFont="1" applyFill="1" applyBorder="1" applyAlignment="1">
      <alignment horizontal="center" vertical="center" wrapText="1"/>
    </xf>
    <xf numFmtId="0" fontId="73" fillId="3" borderId="8" xfId="1" applyFont="1" applyFill="1" applyBorder="1" applyAlignment="1">
      <alignment horizontal="center" vertical="center" wrapText="1"/>
    </xf>
    <xf numFmtId="49" fontId="109" fillId="40" borderId="32" xfId="2" applyNumberFormat="1" applyFont="1" applyFill="1" applyBorder="1" applyAlignment="1">
      <alignment horizontal="center"/>
    </xf>
    <xf numFmtId="49" fontId="109" fillId="40" borderId="6" xfId="2" applyNumberFormat="1" applyFont="1" applyFill="1" applyBorder="1" applyAlignment="1">
      <alignment horizontal="center"/>
    </xf>
    <xf numFmtId="49" fontId="109" fillId="40" borderId="33" xfId="2" applyNumberFormat="1" applyFont="1" applyFill="1" applyBorder="1" applyAlignment="1">
      <alignment horizontal="center"/>
    </xf>
    <xf numFmtId="49" fontId="0" fillId="19" borderId="34" xfId="0" applyNumberFormat="1" applyFill="1" applyBorder="1" applyAlignment="1">
      <alignment horizontal="center" vertical="center"/>
    </xf>
    <xf numFmtId="49" fontId="0" fillId="19" borderId="35" xfId="0" applyNumberFormat="1" applyFill="1" applyBorder="1" applyAlignment="1">
      <alignment horizontal="center" vertical="center"/>
    </xf>
    <xf numFmtId="49" fontId="0" fillId="19" borderId="36" xfId="0" applyNumberFormat="1" applyFill="1" applyBorder="1" applyAlignment="1">
      <alignment horizontal="center" vertical="center"/>
    </xf>
    <xf numFmtId="49" fontId="5" fillId="0" borderId="39" xfId="2" applyNumberFormat="1" applyBorder="1" applyAlignment="1">
      <alignment horizontal="center"/>
    </xf>
    <xf numFmtId="49" fontId="5" fillId="0" borderId="15" xfId="2" applyNumberFormat="1" applyBorder="1" applyAlignment="1">
      <alignment horizontal="center"/>
    </xf>
    <xf numFmtId="49" fontId="5" fillId="0" borderId="40" xfId="2" applyNumberFormat="1" applyBorder="1" applyAlignment="1">
      <alignment horizontal="center"/>
    </xf>
    <xf numFmtId="49" fontId="110" fillId="0" borderId="43" xfId="0" applyNumberFormat="1" applyFont="1" applyBorder="1" applyAlignment="1">
      <alignment horizontal="center" vertical="center" wrapText="1"/>
    </xf>
    <xf numFmtId="49" fontId="110" fillId="0" borderId="38" xfId="0" applyNumberFormat="1" applyFont="1" applyBorder="1" applyAlignment="1">
      <alignment horizontal="center" vertical="center" wrapText="1"/>
    </xf>
    <xf numFmtId="0" fontId="15" fillId="36" borderId="3" xfId="0" applyFont="1" applyFill="1" applyBorder="1" applyAlignment="1">
      <alignment horizontal="center" vertical="center" wrapText="1"/>
    </xf>
    <xf numFmtId="0" fontId="15" fillId="36" borderId="4" xfId="0" applyFont="1" applyFill="1" applyBorder="1" applyAlignment="1">
      <alignment horizontal="center" vertical="center" wrapText="1"/>
    </xf>
    <xf numFmtId="0" fontId="15" fillId="36" borderId="5" xfId="0" applyFont="1" applyFill="1" applyBorder="1" applyAlignment="1">
      <alignment horizontal="center" vertical="center" wrapText="1"/>
    </xf>
    <xf numFmtId="0" fontId="15" fillId="36" borderId="1" xfId="0" applyFont="1" applyFill="1" applyBorder="1" applyAlignment="1">
      <alignment horizontal="center" vertical="center" wrapText="1"/>
    </xf>
    <xf numFmtId="0" fontId="15" fillId="36" borderId="0" xfId="0" applyFont="1" applyFill="1" applyBorder="1" applyAlignment="1">
      <alignment horizontal="center" vertical="center" wrapText="1"/>
    </xf>
    <xf numFmtId="0" fontId="15" fillId="36" borderId="8" xfId="0" applyFont="1" applyFill="1" applyBorder="1" applyAlignment="1">
      <alignment horizontal="center" vertical="center" wrapText="1"/>
    </xf>
    <xf numFmtId="0" fontId="15" fillId="36" borderId="14" xfId="0" applyFont="1" applyFill="1" applyBorder="1" applyAlignment="1">
      <alignment horizontal="center" vertical="center" wrapText="1"/>
    </xf>
    <xf numFmtId="0" fontId="15" fillId="36" borderId="15" xfId="0" applyFont="1" applyFill="1" applyBorder="1" applyAlignment="1">
      <alignment horizontal="center" vertical="center" wrapText="1"/>
    </xf>
    <xf numFmtId="0" fontId="15" fillId="36" borderId="16" xfId="0" applyFont="1" applyFill="1" applyBorder="1" applyAlignment="1">
      <alignment horizontal="center" vertical="center" wrapText="1"/>
    </xf>
    <xf numFmtId="0" fontId="25" fillId="3" borderId="1" xfId="2" applyFont="1" applyFill="1" applyBorder="1" applyAlignment="1" applyProtection="1">
      <alignment horizontal="left" vertical="center" wrapText="1"/>
      <protection hidden="1"/>
    </xf>
    <xf numFmtId="0" fontId="25" fillId="3" borderId="0" xfId="2" applyFont="1" applyFill="1" applyBorder="1" applyAlignment="1" applyProtection="1">
      <alignment horizontal="left" vertical="center" wrapText="1"/>
      <protection hidden="1"/>
    </xf>
    <xf numFmtId="0" fontId="25" fillId="3" borderId="8" xfId="2" applyFont="1" applyFill="1" applyBorder="1" applyAlignment="1" applyProtection="1">
      <alignment horizontal="left" vertical="center" wrapText="1"/>
      <protection hidden="1"/>
    </xf>
    <xf numFmtId="0" fontId="25" fillId="3" borderId="191" xfId="2" applyFont="1" applyFill="1" applyBorder="1" applyAlignment="1" applyProtection="1">
      <alignment horizontal="left" vertical="center" wrapText="1"/>
      <protection hidden="1"/>
    </xf>
    <xf numFmtId="0" fontId="25" fillId="3" borderId="119" xfId="2" applyFont="1" applyFill="1" applyBorder="1" applyAlignment="1" applyProtection="1">
      <alignment horizontal="left" vertical="center" wrapText="1"/>
      <protection hidden="1"/>
    </xf>
    <xf numFmtId="0" fontId="25" fillId="3" borderId="192" xfId="2" applyFont="1" applyFill="1" applyBorder="1" applyAlignment="1" applyProtection="1">
      <alignment horizontal="left" vertical="center" wrapText="1"/>
      <protection hidden="1"/>
    </xf>
    <xf numFmtId="0" fontId="21" fillId="3" borderId="1" xfId="1" applyFont="1" applyFill="1" applyBorder="1" applyAlignment="1" applyProtection="1">
      <alignment horizontal="center" vertical="center" wrapText="1"/>
      <protection locked="0"/>
    </xf>
    <xf numFmtId="0" fontId="21" fillId="3" borderId="0" xfId="1" applyFont="1" applyFill="1" applyBorder="1" applyAlignment="1" applyProtection="1">
      <alignment horizontal="center" vertical="center" wrapText="1"/>
      <protection locked="0"/>
    </xf>
    <xf numFmtId="0" fontId="21" fillId="3" borderId="8" xfId="1" applyFont="1" applyFill="1" applyBorder="1" applyAlignment="1" applyProtection="1">
      <alignment horizontal="center" vertical="center" wrapText="1"/>
      <protection locked="0"/>
    </xf>
    <xf numFmtId="0" fontId="88" fillId="3" borderId="3" xfId="2" applyFont="1" applyFill="1" applyBorder="1" applyAlignment="1" applyProtection="1">
      <alignment horizontal="center" vertical="center"/>
      <protection hidden="1"/>
    </xf>
    <xf numFmtId="0" fontId="88" fillId="3" borderId="4" xfId="2" applyFont="1" applyFill="1" applyBorder="1" applyAlignment="1" applyProtection="1">
      <alignment horizontal="center" vertical="center"/>
      <protection hidden="1"/>
    </xf>
    <xf numFmtId="0" fontId="88" fillId="3" borderId="1" xfId="2" applyFont="1" applyFill="1" applyBorder="1" applyAlignment="1" applyProtection="1">
      <alignment horizontal="center" vertical="center"/>
      <protection hidden="1"/>
    </xf>
    <xf numFmtId="0" fontId="88" fillId="3" borderId="0" xfId="2" applyFont="1" applyFill="1" applyBorder="1" applyAlignment="1" applyProtection="1">
      <alignment horizontal="center" vertical="center"/>
      <protection hidden="1"/>
    </xf>
    <xf numFmtId="0" fontId="43" fillId="3" borderId="3" xfId="2" applyFont="1" applyFill="1" applyBorder="1" applyAlignment="1" applyProtection="1">
      <alignment horizontal="center" vertical="center"/>
      <protection hidden="1"/>
    </xf>
    <xf numFmtId="0" fontId="43" fillId="3" borderId="4" xfId="2" applyFont="1" applyFill="1" applyBorder="1" applyAlignment="1" applyProtection="1">
      <alignment horizontal="center" vertical="center"/>
      <protection hidden="1"/>
    </xf>
    <xf numFmtId="0" fontId="43" fillId="3" borderId="1" xfId="2" applyFont="1" applyFill="1" applyBorder="1" applyAlignment="1" applyProtection="1">
      <alignment horizontal="center" vertical="center"/>
      <protection hidden="1"/>
    </xf>
    <xf numFmtId="0" fontId="43" fillId="3" borderId="0" xfId="2" applyFont="1" applyFill="1" applyBorder="1" applyAlignment="1" applyProtection="1">
      <alignment horizontal="center" vertical="center"/>
      <protection hidden="1"/>
    </xf>
    <xf numFmtId="0" fontId="25" fillId="3" borderId="3" xfId="1" applyFont="1" applyFill="1" applyBorder="1" applyAlignment="1">
      <alignment horizontal="center" vertical="center" wrapText="1"/>
    </xf>
    <xf numFmtId="0" fontId="25"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3" borderId="0" xfId="1" applyFont="1" applyFill="1" applyBorder="1" applyAlignment="1">
      <alignment horizontal="center" vertical="center" wrapText="1"/>
    </xf>
    <xf numFmtId="0" fontId="25" fillId="3" borderId="8" xfId="1" applyFont="1" applyFill="1" applyBorder="1" applyAlignment="1">
      <alignment horizontal="center" vertical="center" wrapText="1"/>
    </xf>
    <xf numFmtId="0" fontId="73" fillId="3" borderId="14" xfId="1" applyFont="1" applyFill="1" applyBorder="1" applyAlignment="1">
      <alignment horizontal="center" vertical="center" wrapText="1"/>
    </xf>
    <xf numFmtId="0" fontId="73" fillId="3" borderId="15" xfId="1" applyFont="1" applyFill="1" applyBorder="1" applyAlignment="1">
      <alignment horizontal="center" vertical="center" wrapText="1"/>
    </xf>
    <xf numFmtId="0" fontId="73" fillId="3" borderId="16" xfId="1" applyFont="1" applyFill="1" applyBorder="1" applyAlignment="1">
      <alignment horizontal="center" vertical="center" wrapText="1"/>
    </xf>
    <xf numFmtId="0" fontId="73" fillId="3" borderId="1" xfId="2" applyFont="1" applyFill="1" applyBorder="1" applyAlignment="1" applyProtection="1">
      <alignment horizontal="left" vertical="center" wrapText="1"/>
      <protection hidden="1"/>
    </xf>
    <xf numFmtId="0" fontId="73" fillId="3" borderId="0" xfId="2" applyFont="1" applyFill="1" applyBorder="1" applyAlignment="1" applyProtection="1">
      <alignment horizontal="left" vertical="center" wrapText="1"/>
      <protection hidden="1"/>
    </xf>
    <xf numFmtId="0" fontId="73" fillId="3" borderId="8" xfId="2" applyFont="1" applyFill="1" applyBorder="1" applyAlignment="1" applyProtection="1">
      <alignment horizontal="left" vertical="center" wrapText="1"/>
      <protection hidden="1"/>
    </xf>
    <xf numFmtId="0" fontId="106" fillId="3" borderId="1" xfId="2" applyFont="1" applyFill="1" applyBorder="1" applyAlignment="1" applyProtection="1">
      <alignment horizontal="left" vertical="center" wrapText="1"/>
      <protection hidden="1"/>
    </xf>
    <xf numFmtId="0" fontId="106" fillId="3" borderId="0" xfId="2" applyFont="1" applyFill="1" applyBorder="1" applyAlignment="1" applyProtection="1">
      <alignment horizontal="left" vertical="center" wrapText="1"/>
      <protection hidden="1"/>
    </xf>
    <xf numFmtId="0" fontId="106" fillId="3" borderId="8" xfId="2" applyFont="1" applyFill="1" applyBorder="1" applyAlignment="1" applyProtection="1">
      <alignment horizontal="left" vertical="center" wrapText="1"/>
      <protection hidden="1"/>
    </xf>
    <xf numFmtId="0" fontId="106" fillId="3" borderId="14" xfId="2" applyFont="1" applyFill="1" applyBorder="1" applyAlignment="1" applyProtection="1">
      <alignment horizontal="left" vertical="center" wrapText="1"/>
      <protection hidden="1"/>
    </xf>
    <xf numFmtId="0" fontId="106" fillId="3" borderId="15" xfId="2" applyFont="1" applyFill="1" applyBorder="1" applyAlignment="1" applyProtection="1">
      <alignment horizontal="left" vertical="center" wrapText="1"/>
      <protection hidden="1"/>
    </xf>
    <xf numFmtId="0" fontId="106" fillId="3" borderId="16" xfId="2" applyFont="1" applyFill="1" applyBorder="1" applyAlignment="1" applyProtection="1">
      <alignment horizontal="left" vertical="center" wrapText="1"/>
      <protection hidden="1"/>
    </xf>
    <xf numFmtId="0" fontId="25" fillId="3" borderId="1" xfId="2" applyFont="1" applyFill="1" applyBorder="1" applyAlignment="1" applyProtection="1">
      <alignment horizontal="center" vertical="center" wrapText="1"/>
      <protection hidden="1"/>
    </xf>
    <xf numFmtId="0" fontId="25" fillId="3" borderId="0" xfId="2" applyFont="1" applyFill="1" applyBorder="1" applyAlignment="1" applyProtection="1">
      <alignment horizontal="center" vertical="center" wrapText="1"/>
      <protection hidden="1"/>
    </xf>
    <xf numFmtId="0" fontId="25" fillId="3" borderId="8" xfId="2" applyFont="1" applyFill="1" applyBorder="1" applyAlignment="1" applyProtection="1">
      <alignment horizontal="center" vertical="center" wrapText="1"/>
      <protection hidden="1"/>
    </xf>
    <xf numFmtId="0" fontId="33" fillId="3" borderId="3" xfId="2" applyFont="1" applyFill="1" applyBorder="1" applyAlignment="1" applyProtection="1">
      <alignment horizontal="center" vertical="center"/>
      <protection hidden="1"/>
    </xf>
    <xf numFmtId="0" fontId="33" fillId="3" borderId="4" xfId="2" applyFont="1" applyFill="1" applyBorder="1" applyAlignment="1" applyProtection="1">
      <alignment horizontal="center" vertical="center"/>
      <protection hidden="1"/>
    </xf>
    <xf numFmtId="0" fontId="33" fillId="3" borderId="1" xfId="2" applyFont="1" applyFill="1" applyBorder="1" applyAlignment="1" applyProtection="1">
      <alignment horizontal="center" vertical="center"/>
      <protection hidden="1"/>
    </xf>
    <xf numFmtId="0" fontId="33" fillId="3" borderId="0" xfId="2" applyFont="1" applyFill="1" applyBorder="1" applyAlignment="1" applyProtection="1">
      <alignment horizontal="center" vertical="center"/>
      <protection hidden="1"/>
    </xf>
    <xf numFmtId="0" fontId="87" fillId="35" borderId="1" xfId="2" applyFont="1" applyFill="1" applyBorder="1" applyAlignment="1" applyProtection="1">
      <alignment horizontal="center" vertical="center"/>
      <protection hidden="1"/>
    </xf>
    <xf numFmtId="0" fontId="87" fillId="35" borderId="0" xfId="2" applyFont="1" applyFill="1" applyBorder="1" applyAlignment="1" applyProtection="1">
      <alignment horizontal="center" vertical="center"/>
      <protection hidden="1"/>
    </xf>
    <xf numFmtId="0" fontId="21" fillId="3" borderId="191" xfId="1" applyFont="1" applyFill="1" applyBorder="1" applyAlignment="1" applyProtection="1">
      <alignment horizontal="center" vertical="center" wrapText="1"/>
      <protection locked="0"/>
    </xf>
    <xf numFmtId="0" fontId="21" fillId="3" borderId="119" xfId="1" applyFont="1" applyFill="1" applyBorder="1" applyAlignment="1" applyProtection="1">
      <alignment horizontal="center" vertical="center" wrapText="1"/>
      <protection locked="0"/>
    </xf>
    <xf numFmtId="0" fontId="21" fillId="3" borderId="192" xfId="1" applyFont="1" applyFill="1" applyBorder="1" applyAlignment="1" applyProtection="1">
      <alignment horizontal="center" vertical="center" wrapText="1"/>
      <protection locked="0"/>
    </xf>
    <xf numFmtId="0" fontId="51" fillId="7" borderId="191" xfId="2" applyFont="1" applyFill="1" applyBorder="1" applyAlignment="1" applyProtection="1">
      <alignment horizontal="center" vertical="center" wrapText="1"/>
      <protection hidden="1"/>
    </xf>
    <xf numFmtId="0" fontId="51" fillId="7" borderId="1" xfId="2" applyFont="1" applyFill="1" applyBorder="1" applyAlignment="1" applyProtection="1">
      <alignment horizontal="center" vertical="center" wrapText="1"/>
      <protection hidden="1"/>
    </xf>
    <xf numFmtId="0" fontId="51" fillId="7" borderId="119" xfId="2" applyFont="1" applyFill="1" applyBorder="1" applyAlignment="1" applyProtection="1">
      <alignment horizontal="center" vertical="center" wrapText="1"/>
      <protection hidden="1"/>
    </xf>
    <xf numFmtId="0" fontId="51" fillId="7" borderId="9" xfId="2" applyFont="1" applyFill="1" applyBorder="1" applyAlignment="1" applyProtection="1">
      <alignment horizontal="center" vertical="center" wrapText="1"/>
      <protection hidden="1"/>
    </xf>
    <xf numFmtId="0" fontId="100" fillId="7" borderId="119" xfId="2" applyFont="1" applyFill="1" applyBorder="1" applyAlignment="1" applyProtection="1">
      <alignment horizontal="center" vertical="center" wrapText="1"/>
      <protection hidden="1"/>
    </xf>
    <xf numFmtId="0" fontId="100" fillId="7" borderId="9" xfId="2" applyFont="1" applyFill="1" applyBorder="1" applyAlignment="1" applyProtection="1">
      <alignment horizontal="center" vertical="center" wrapText="1"/>
      <protection hidden="1"/>
    </xf>
    <xf numFmtId="0" fontId="100" fillId="7" borderId="192" xfId="2" applyFont="1" applyFill="1" applyBorder="1" applyAlignment="1" applyProtection="1">
      <alignment horizontal="center" vertical="center" wrapText="1"/>
      <protection hidden="1"/>
    </xf>
    <xf numFmtId="0" fontId="100" fillId="7" borderId="10" xfId="2" applyFont="1" applyFill="1" applyBorder="1" applyAlignment="1" applyProtection="1">
      <alignment horizontal="center" vertical="center" wrapText="1"/>
      <protection hidden="1"/>
    </xf>
    <xf numFmtId="1" fontId="91" fillId="3" borderId="0" xfId="3" applyNumberFormat="1" applyFont="1" applyFill="1" applyBorder="1" applyAlignment="1">
      <alignment horizontal="center" vertical="center"/>
    </xf>
    <xf numFmtId="1" fontId="91" fillId="3" borderId="9" xfId="3" applyNumberFormat="1" applyFont="1" applyFill="1" applyBorder="1" applyAlignment="1">
      <alignment horizontal="center" vertical="center"/>
    </xf>
    <xf numFmtId="0" fontId="93" fillId="6" borderId="28" xfId="2" applyFont="1" applyFill="1" applyBorder="1" applyAlignment="1" applyProtection="1">
      <alignment horizontal="left" vertical="center"/>
      <protection hidden="1"/>
    </xf>
    <xf numFmtId="0" fontId="93" fillId="6" borderId="18" xfId="2" applyFont="1" applyFill="1" applyBorder="1" applyAlignment="1" applyProtection="1">
      <alignment horizontal="left" vertical="center"/>
      <protection hidden="1"/>
    </xf>
    <xf numFmtId="0" fontId="93" fillId="6" borderId="29" xfId="2" applyFont="1" applyFill="1" applyBorder="1" applyAlignment="1" applyProtection="1">
      <alignment horizontal="left" vertical="center"/>
      <protection hidden="1"/>
    </xf>
    <xf numFmtId="0" fontId="43" fillId="7" borderId="3" xfId="2" applyFont="1" applyFill="1" applyBorder="1" applyAlignment="1" applyProtection="1">
      <alignment horizontal="center" vertical="center"/>
      <protection hidden="1"/>
    </xf>
    <xf numFmtId="0" fontId="43" fillId="7" borderId="4" xfId="2" applyFont="1" applyFill="1" applyBorder="1" applyAlignment="1" applyProtection="1">
      <alignment horizontal="center" vertical="center"/>
      <protection hidden="1"/>
    </xf>
    <xf numFmtId="0" fontId="43" fillId="7" borderId="1" xfId="2" applyFont="1" applyFill="1" applyBorder="1" applyAlignment="1" applyProtection="1">
      <alignment horizontal="center" vertical="center"/>
      <protection hidden="1"/>
    </xf>
    <xf numFmtId="0" fontId="43" fillId="7" borderId="0" xfId="2" applyFont="1" applyFill="1" applyBorder="1" applyAlignment="1" applyProtection="1">
      <alignment horizontal="center" vertical="center"/>
      <protection hidden="1"/>
    </xf>
    <xf numFmtId="0" fontId="88" fillId="7" borderId="3" xfId="2" applyFont="1" applyFill="1" applyBorder="1" applyAlignment="1" applyProtection="1">
      <alignment horizontal="center" vertical="center"/>
      <protection hidden="1"/>
    </xf>
    <xf numFmtId="0" fontId="88" fillId="7" borderId="4" xfId="2" applyFont="1" applyFill="1" applyBorder="1" applyAlignment="1" applyProtection="1">
      <alignment horizontal="center" vertical="center"/>
      <protection hidden="1"/>
    </xf>
    <xf numFmtId="0" fontId="88" fillId="7" borderId="1" xfId="2" applyFont="1" applyFill="1" applyBorder="1" applyAlignment="1" applyProtection="1">
      <alignment horizontal="center" vertical="center"/>
      <protection hidden="1"/>
    </xf>
    <xf numFmtId="0" fontId="88" fillId="7" borderId="0" xfId="2" applyFont="1" applyFill="1" applyBorder="1" applyAlignment="1" applyProtection="1">
      <alignment horizontal="center" vertical="center"/>
      <protection hidden="1"/>
    </xf>
    <xf numFmtId="0" fontId="33" fillId="7" borderId="3" xfId="2" applyFont="1" applyFill="1" applyBorder="1" applyAlignment="1" applyProtection="1">
      <alignment horizontal="center" vertical="center"/>
      <protection hidden="1"/>
    </xf>
    <xf numFmtId="0" fontId="33" fillId="7" borderId="4" xfId="2" applyFont="1" applyFill="1" applyBorder="1" applyAlignment="1" applyProtection="1">
      <alignment horizontal="center" vertical="center"/>
      <protection hidden="1"/>
    </xf>
    <xf numFmtId="0" fontId="33" fillId="7" borderId="1" xfId="2" applyFont="1" applyFill="1" applyBorder="1" applyAlignment="1" applyProtection="1">
      <alignment horizontal="center" vertical="center"/>
      <protection hidden="1"/>
    </xf>
    <xf numFmtId="0" fontId="33" fillId="7" borderId="0" xfId="2" applyFont="1" applyFill="1" applyBorder="1" applyAlignment="1" applyProtection="1">
      <alignment horizontal="center" vertical="center"/>
      <protection hidden="1"/>
    </xf>
    <xf numFmtId="0" fontId="87" fillId="31" borderId="1" xfId="2" applyFont="1" applyFill="1" applyBorder="1" applyAlignment="1" applyProtection="1">
      <alignment horizontal="center" vertical="center"/>
      <protection hidden="1"/>
    </xf>
    <xf numFmtId="0" fontId="87" fillId="31" borderId="0" xfId="2" applyFont="1" applyFill="1" applyBorder="1" applyAlignment="1" applyProtection="1">
      <alignment horizontal="center" vertical="center"/>
      <protection hidden="1"/>
    </xf>
    <xf numFmtId="0" fontId="33" fillId="7" borderId="3" xfId="2" applyFont="1" applyFill="1" applyBorder="1" applyAlignment="1" applyProtection="1">
      <alignment horizontal="left" vertical="center"/>
      <protection hidden="1"/>
    </xf>
    <xf numFmtId="0" fontId="33" fillId="7" borderId="4" xfId="2" applyFont="1" applyFill="1" applyBorder="1" applyAlignment="1" applyProtection="1">
      <alignment horizontal="left" vertical="center"/>
      <protection hidden="1"/>
    </xf>
    <xf numFmtId="0" fontId="33" fillId="7" borderId="1" xfId="2" applyFont="1" applyFill="1" applyBorder="1" applyAlignment="1" applyProtection="1">
      <alignment horizontal="left" vertical="center"/>
      <protection hidden="1"/>
    </xf>
    <xf numFmtId="0" fontId="33" fillId="7" borderId="0" xfId="2" applyFont="1" applyFill="1" applyBorder="1" applyAlignment="1" applyProtection="1">
      <alignment horizontal="left" vertical="center"/>
      <protection hidden="1"/>
    </xf>
    <xf numFmtId="0" fontId="304" fillId="3" borderId="0" xfId="7" applyFont="1" applyFill="1" applyAlignment="1">
      <alignment horizontal="center" vertical="center"/>
    </xf>
    <xf numFmtId="0" fontId="304" fillId="3" borderId="0" xfId="7" applyFont="1" applyFill="1" applyAlignment="1">
      <alignment horizontal="center" vertical="center" wrapText="1"/>
    </xf>
    <xf numFmtId="0" fontId="99" fillId="74" borderId="0" xfId="2" applyFont="1" applyFill="1" applyAlignment="1">
      <alignment vertical="center" wrapText="1"/>
    </xf>
    <xf numFmtId="0" fontId="99" fillId="74" borderId="0" xfId="2" applyFont="1" applyFill="1" applyAlignment="1">
      <alignment vertical="center"/>
    </xf>
    <xf numFmtId="0" fontId="25" fillId="3" borderId="22" xfId="2" applyFont="1" applyFill="1" applyBorder="1" applyAlignment="1" applyProtection="1">
      <alignment horizontal="left" vertical="center" wrapText="1"/>
      <protection hidden="1"/>
    </xf>
    <xf numFmtId="0" fontId="18" fillId="79" borderId="8" xfId="4" applyFont="1" applyFill="1" applyBorder="1" applyAlignment="1">
      <alignment horizontal="center" vertical="center"/>
    </xf>
    <xf numFmtId="0" fontId="18" fillId="79" borderId="0" xfId="4" applyFont="1" applyFill="1" applyBorder="1" applyAlignment="1">
      <alignment horizontal="center" vertical="center"/>
    </xf>
    <xf numFmtId="0" fontId="7" fillId="80" borderId="202" xfId="0" applyFont="1" applyFill="1" applyBorder="1" applyAlignment="1">
      <alignment horizontal="center" vertical="center"/>
    </xf>
    <xf numFmtId="0" fontId="7" fillId="80" borderId="203" xfId="0" applyFont="1" applyFill="1" applyBorder="1" applyAlignment="1">
      <alignment horizontal="center" vertical="center"/>
    </xf>
    <xf numFmtId="0" fontId="77" fillId="6" borderId="1" xfId="2" applyFont="1" applyFill="1" applyBorder="1" applyAlignment="1" applyProtection="1">
      <alignment horizontal="left" vertical="center"/>
      <protection hidden="1"/>
    </xf>
    <xf numFmtId="0" fontId="77" fillId="6" borderId="0" xfId="2" applyFont="1" applyFill="1" applyBorder="1" applyAlignment="1" applyProtection="1">
      <alignment horizontal="left" vertical="center"/>
      <protection hidden="1"/>
    </xf>
    <xf numFmtId="0" fontId="77" fillId="6" borderId="8" xfId="2" applyFont="1" applyFill="1" applyBorder="1" applyAlignment="1" applyProtection="1">
      <alignment horizontal="left" vertical="center"/>
      <protection hidden="1"/>
    </xf>
    <xf numFmtId="0" fontId="62" fillId="22" borderId="193" xfId="2" applyFont="1" applyFill="1" applyBorder="1" applyAlignment="1">
      <alignment horizontal="center" vertical="center"/>
    </xf>
    <xf numFmtId="0" fontId="62" fillId="22" borderId="204" xfId="2" applyFont="1" applyFill="1" applyBorder="1" applyAlignment="1">
      <alignment horizontal="center" vertical="center"/>
    </xf>
    <xf numFmtId="0" fontId="133" fillId="3" borderId="200" xfId="5" applyFont="1" applyFill="1" applyBorder="1" applyAlignment="1">
      <alignment horizontal="left" vertical="center"/>
    </xf>
    <xf numFmtId="0" fontId="341" fillId="3" borderId="200" xfId="0" applyFont="1" applyFill="1" applyBorder="1" applyAlignment="1">
      <alignment horizontal="left" vertical="center"/>
    </xf>
    <xf numFmtId="0" fontId="341" fillId="3" borderId="201" xfId="0" applyFont="1" applyFill="1" applyBorder="1" applyAlignment="1">
      <alignment horizontal="left" vertical="center"/>
    </xf>
    <xf numFmtId="0" fontId="135" fillId="3" borderId="196" xfId="5" applyFont="1" applyFill="1" applyBorder="1" applyAlignment="1">
      <alignment horizontal="left" vertical="center"/>
    </xf>
    <xf numFmtId="0" fontId="63" fillId="3" borderId="196" xfId="0" applyFont="1" applyFill="1" applyBorder="1" applyAlignment="1">
      <alignment horizontal="left" vertical="center"/>
    </xf>
    <xf numFmtId="0" fontId="63" fillId="3" borderId="197" xfId="0" applyFont="1" applyFill="1" applyBorder="1" applyAlignment="1">
      <alignment horizontal="left" vertical="center"/>
    </xf>
    <xf numFmtId="1" fontId="79" fillId="3" borderId="0" xfId="3" applyNumberFormat="1" applyFont="1" applyFill="1" applyBorder="1" applyAlignment="1">
      <alignment horizontal="center" vertical="center"/>
    </xf>
    <xf numFmtId="1" fontId="79" fillId="3" borderId="9" xfId="3" applyNumberFormat="1" applyFont="1" applyFill="1" applyBorder="1" applyAlignment="1">
      <alignment horizontal="center" vertical="center"/>
    </xf>
    <xf numFmtId="0" fontId="113" fillId="81" borderId="1" xfId="0" applyFont="1" applyFill="1" applyBorder="1" applyAlignment="1">
      <alignment horizontal="center" vertical="center"/>
    </xf>
    <xf numFmtId="0" fontId="113" fillId="81" borderId="0" xfId="0" applyFont="1" applyFill="1" applyBorder="1" applyAlignment="1">
      <alignment horizontal="center" vertical="center"/>
    </xf>
    <xf numFmtId="0" fontId="113" fillId="81" borderId="8" xfId="0" applyFont="1" applyFill="1" applyBorder="1" applyAlignment="1">
      <alignment horizontal="center" vertical="center"/>
    </xf>
    <xf numFmtId="0" fontId="20" fillId="7" borderId="193" xfId="2" applyFont="1" applyFill="1" applyBorder="1" applyAlignment="1" applyProtection="1">
      <alignment horizontal="center" vertical="center"/>
      <protection hidden="1"/>
    </xf>
    <xf numFmtId="0" fontId="20" fillId="7" borderId="194" xfId="2" applyFont="1" applyFill="1" applyBorder="1" applyAlignment="1" applyProtection="1">
      <alignment horizontal="center" vertical="center"/>
      <protection hidden="1"/>
    </xf>
    <xf numFmtId="0" fontId="27" fillId="26" borderId="193" xfId="2" applyFont="1" applyFill="1" applyBorder="1" applyAlignment="1">
      <alignment horizontal="center" vertical="center"/>
    </xf>
    <xf numFmtId="0" fontId="27" fillId="26" borderId="194" xfId="2" applyFont="1" applyFill="1" applyBorder="1" applyAlignment="1">
      <alignment horizontal="center" vertical="center"/>
    </xf>
    <xf numFmtId="0" fontId="27" fillId="26" borderId="195" xfId="2" applyFont="1" applyFill="1" applyBorder="1" applyAlignment="1">
      <alignment horizontal="center" vertical="center"/>
    </xf>
    <xf numFmtId="0" fontId="27" fillId="26" borderId="8" xfId="2" applyFont="1" applyFill="1" applyBorder="1" applyAlignment="1">
      <alignment horizontal="center" vertical="center"/>
    </xf>
    <xf numFmtId="0" fontId="33" fillId="7" borderId="193" xfId="2" applyFont="1" applyFill="1" applyBorder="1" applyAlignment="1" applyProtection="1">
      <alignment horizontal="center" vertical="center" wrapText="1"/>
      <protection hidden="1"/>
    </xf>
    <xf numFmtId="0" fontId="33" fillId="7" borderId="194" xfId="2" applyFont="1" applyFill="1" applyBorder="1" applyAlignment="1" applyProtection="1">
      <alignment horizontal="center" vertical="center" wrapText="1"/>
      <protection hidden="1"/>
    </xf>
    <xf numFmtId="49" fontId="110" fillId="0" borderId="140" xfId="0" applyNumberFormat="1" applyFont="1" applyBorder="1" applyAlignment="1">
      <alignment horizontal="center" vertical="center" wrapText="1"/>
    </xf>
    <xf numFmtId="49" fontId="112" fillId="0" borderId="140" xfId="7" applyNumberFormat="1" applyBorder="1" applyAlignment="1">
      <alignment horizontal="center" vertical="center" wrapText="1"/>
    </xf>
    <xf numFmtId="49" fontId="112" fillId="0" borderId="146" xfId="7" applyNumberFormat="1" applyBorder="1" applyAlignment="1">
      <alignment horizontal="center" vertical="center" wrapText="1"/>
    </xf>
    <xf numFmtId="0" fontId="336" fillId="3" borderId="193" xfId="1" applyFont="1" applyFill="1" applyBorder="1" applyAlignment="1">
      <alignment horizontal="center" vertical="center" wrapText="1"/>
    </xf>
    <xf numFmtId="0" fontId="336" fillId="3" borderId="194" xfId="1" applyFont="1" applyFill="1" applyBorder="1" applyAlignment="1">
      <alignment horizontal="center" vertical="center" wrapText="1"/>
    </xf>
    <xf numFmtId="0" fontId="336" fillId="3" borderId="195" xfId="1" applyFont="1" applyFill="1" applyBorder="1" applyAlignment="1">
      <alignment horizontal="center" vertical="center" wrapText="1"/>
    </xf>
    <xf numFmtId="0" fontId="336" fillId="3" borderId="1" xfId="1" applyFont="1" applyFill="1" applyBorder="1" applyAlignment="1">
      <alignment horizontal="center" vertical="center" wrapText="1"/>
    </xf>
    <xf numFmtId="0" fontId="336" fillId="3" borderId="0" xfId="1" applyFont="1" applyFill="1" applyBorder="1" applyAlignment="1">
      <alignment horizontal="center" vertical="center" wrapText="1"/>
    </xf>
    <xf numFmtId="0" fontId="336" fillId="3" borderId="8" xfId="1" applyFont="1" applyFill="1" applyBorder="1" applyAlignment="1">
      <alignment horizontal="center" vertical="center" wrapText="1"/>
    </xf>
    <xf numFmtId="0" fontId="94" fillId="3" borderId="193" xfId="1" applyFont="1" applyFill="1" applyBorder="1" applyAlignment="1">
      <alignment horizontal="center" vertical="center" wrapText="1"/>
    </xf>
    <xf numFmtId="0" fontId="94" fillId="3" borderId="194" xfId="1" applyFont="1" applyFill="1" applyBorder="1" applyAlignment="1">
      <alignment horizontal="center" vertical="center" wrapText="1"/>
    </xf>
    <xf numFmtId="0" fontId="94" fillId="3" borderId="195" xfId="1" applyFont="1" applyFill="1" applyBorder="1" applyAlignment="1">
      <alignment horizontal="center" vertical="center" wrapText="1"/>
    </xf>
    <xf numFmtId="0" fontId="94" fillId="3" borderId="196" xfId="1" applyFont="1" applyFill="1" applyBorder="1" applyAlignment="1">
      <alignment horizontal="center" vertical="center" wrapText="1"/>
    </xf>
    <xf numFmtId="0" fontId="94" fillId="3" borderId="197" xfId="1" applyFont="1" applyFill="1" applyBorder="1" applyAlignment="1">
      <alignment horizontal="center" vertical="center" wrapText="1"/>
    </xf>
    <xf numFmtId="49" fontId="5" fillId="0" borderId="196" xfId="2" applyNumberFormat="1" applyBorder="1" applyAlignment="1">
      <alignment horizontal="center"/>
    </xf>
    <xf numFmtId="0" fontId="20" fillId="7" borderId="195" xfId="2" applyFont="1" applyFill="1" applyBorder="1" applyAlignment="1" applyProtection="1">
      <alignment horizontal="center" vertical="center"/>
      <protection hidden="1"/>
    </xf>
    <xf numFmtId="165" fontId="73" fillId="36" borderId="0" xfId="3" applyNumberFormat="1" applyFont="1" applyFill="1" applyBorder="1" applyAlignment="1">
      <alignment horizontal="center" vertical="center"/>
    </xf>
    <xf numFmtId="0" fontId="25" fillId="3" borderId="1"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336" fillId="0" borderId="0" xfId="2" applyFont="1" applyBorder="1" applyAlignment="1">
      <alignment horizontal="center" vertical="center" wrapText="1"/>
    </xf>
    <xf numFmtId="0" fontId="336" fillId="0" borderId="8" xfId="2" applyFont="1" applyBorder="1" applyAlignment="1">
      <alignment horizontal="center" vertical="center" wrapText="1"/>
    </xf>
    <xf numFmtId="165" fontId="80" fillId="6" borderId="0" xfId="3" applyNumberFormat="1" applyFont="1" applyFill="1" applyBorder="1" applyAlignment="1">
      <alignment horizontal="center" vertical="center"/>
    </xf>
    <xf numFmtId="0" fontId="25" fillId="0" borderId="0" xfId="2" applyFont="1" applyBorder="1" applyAlignment="1">
      <alignment horizontal="center" vertical="center" wrapText="1"/>
    </xf>
    <xf numFmtId="0" fontId="25" fillId="0" borderId="8" xfId="2" applyFont="1" applyBorder="1" applyAlignment="1">
      <alignment horizontal="center" vertical="center" wrapText="1"/>
    </xf>
    <xf numFmtId="0" fontId="343" fillId="3" borderId="1" xfId="2" applyFont="1" applyFill="1" applyBorder="1" applyAlignment="1" applyProtection="1">
      <alignment horizontal="center" vertical="center"/>
      <protection hidden="1"/>
    </xf>
    <xf numFmtId="0" fontId="343" fillId="3" borderId="0" xfId="2" applyFont="1" applyFill="1" applyBorder="1" applyAlignment="1" applyProtection="1">
      <alignment horizontal="center" vertical="center"/>
      <protection hidden="1"/>
    </xf>
    <xf numFmtId="0" fontId="113" fillId="29" borderId="193" xfId="2" applyFont="1" applyFill="1" applyBorder="1" applyAlignment="1">
      <alignment horizontal="center" vertical="center"/>
    </xf>
    <xf numFmtId="0" fontId="113" fillId="29" borderId="194" xfId="2" applyFont="1" applyFill="1" applyBorder="1" applyAlignment="1">
      <alignment horizontal="center" vertical="center"/>
    </xf>
    <xf numFmtId="0" fontId="113" fillId="29" borderId="195" xfId="2" applyFont="1" applyFill="1" applyBorder="1" applyAlignment="1">
      <alignment horizontal="center" vertical="center"/>
    </xf>
    <xf numFmtId="0" fontId="25" fillId="3" borderId="8" xfId="2" applyFont="1" applyFill="1" applyBorder="1" applyAlignment="1">
      <alignment horizontal="center" vertical="center" wrapText="1"/>
    </xf>
    <xf numFmtId="0" fontId="25" fillId="36" borderId="1" xfId="2" applyFont="1" applyFill="1" applyBorder="1" applyAlignment="1">
      <alignment horizontal="center" vertical="center" wrapText="1"/>
    </xf>
    <xf numFmtId="0" fontId="25" fillId="36" borderId="0" xfId="2" applyFont="1" applyFill="1" applyBorder="1" applyAlignment="1">
      <alignment horizontal="center" vertical="center" wrapText="1"/>
    </xf>
    <xf numFmtId="0" fontId="25" fillId="36" borderId="8" xfId="2" applyFont="1" applyFill="1" applyBorder="1" applyAlignment="1">
      <alignment horizontal="center" vertical="center" wrapText="1"/>
    </xf>
    <xf numFmtId="0" fontId="25" fillId="0" borderId="1" xfId="2" applyFont="1" applyBorder="1" applyAlignment="1">
      <alignment horizontal="center" vertical="center"/>
    </xf>
    <xf numFmtId="0" fontId="25" fillId="0" borderId="0" xfId="2" applyFont="1" applyBorder="1" applyAlignment="1">
      <alignment horizontal="center" vertical="center"/>
    </xf>
    <xf numFmtId="0" fontId="25" fillId="0" borderId="8" xfId="2" applyFont="1" applyBorder="1" applyAlignment="1">
      <alignment horizontal="center" vertical="center"/>
    </xf>
    <xf numFmtId="165" fontId="345" fillId="34" borderId="0" xfId="3" applyNumberFormat="1" applyFont="1" applyFill="1" applyBorder="1" applyAlignment="1">
      <alignment horizontal="center" vertical="center"/>
    </xf>
    <xf numFmtId="0" fontId="99" fillId="3" borderId="0" xfId="4" applyNumberFormat="1" applyFont="1" applyFill="1" applyBorder="1" applyAlignment="1">
      <alignment horizontal="left" vertical="center"/>
    </xf>
    <xf numFmtId="0" fontId="99" fillId="3" borderId="140" xfId="4" applyNumberFormat="1" applyFont="1" applyFill="1" applyBorder="1" applyAlignment="1">
      <alignment horizontal="left" vertical="center"/>
    </xf>
    <xf numFmtId="0" fontId="5" fillId="63" borderId="37" xfId="2" applyFont="1" applyFill="1" applyBorder="1" applyAlignment="1">
      <alignment horizontal="center" vertical="center"/>
    </xf>
    <xf numFmtId="0" fontId="5" fillId="63" borderId="0" xfId="2" applyFont="1" applyFill="1" applyBorder="1" applyAlignment="1">
      <alignment horizontal="center" vertical="center"/>
    </xf>
    <xf numFmtId="0" fontId="5" fillId="63" borderId="140" xfId="2" applyFont="1" applyFill="1" applyBorder="1" applyAlignment="1">
      <alignment horizontal="center" vertical="center"/>
    </xf>
    <xf numFmtId="0" fontId="273" fillId="16" borderId="0" xfId="2" applyFont="1" applyFill="1" applyBorder="1" applyAlignment="1" applyProtection="1">
      <alignment horizontal="center" vertical="center"/>
      <protection hidden="1"/>
    </xf>
    <xf numFmtId="0" fontId="33" fillId="64" borderId="37" xfId="2" applyFont="1" applyFill="1" applyBorder="1" applyAlignment="1">
      <alignment horizontal="center" vertical="center"/>
    </xf>
    <xf numFmtId="0" fontId="15" fillId="36" borderId="193" xfId="0" applyFont="1" applyFill="1" applyBorder="1" applyAlignment="1">
      <alignment horizontal="center" vertical="center" wrapText="1"/>
    </xf>
    <xf numFmtId="0" fontId="15" fillId="36" borderId="194" xfId="0" applyFont="1" applyFill="1" applyBorder="1" applyAlignment="1">
      <alignment horizontal="center" vertical="center" wrapText="1"/>
    </xf>
    <xf numFmtId="0" fontId="15" fillId="36" borderId="195" xfId="0" applyFont="1" applyFill="1" applyBorder="1" applyAlignment="1">
      <alignment horizontal="center" vertical="center" wrapText="1"/>
    </xf>
    <xf numFmtId="0" fontId="15" fillId="36" borderId="204" xfId="0" applyFont="1" applyFill="1" applyBorder="1" applyAlignment="1">
      <alignment horizontal="center" vertical="center" wrapText="1"/>
    </xf>
    <xf numFmtId="0" fontId="15" fillId="36" borderId="196" xfId="0" applyFont="1" applyFill="1" applyBorder="1" applyAlignment="1">
      <alignment horizontal="center" vertical="center" wrapText="1"/>
    </xf>
    <xf numFmtId="0" fontId="15" fillId="36" borderId="197" xfId="0" applyFont="1" applyFill="1" applyBorder="1" applyAlignment="1">
      <alignment horizontal="center" vertical="center" wrapText="1"/>
    </xf>
    <xf numFmtId="0" fontId="19" fillId="3" borderId="37" xfId="4" applyNumberFormat="1" applyFont="1" applyFill="1" applyBorder="1" applyAlignment="1">
      <alignment horizontal="left" vertical="center"/>
    </xf>
    <xf numFmtId="0" fontId="19" fillId="3" borderId="0" xfId="4" applyNumberFormat="1" applyFont="1" applyFill="1" applyBorder="1" applyAlignment="1">
      <alignment horizontal="left" vertical="center"/>
    </xf>
    <xf numFmtId="0" fontId="19" fillId="3" borderId="140" xfId="4" applyNumberFormat="1" applyFont="1" applyFill="1" applyBorder="1" applyAlignment="1">
      <alignment horizontal="left" vertical="center"/>
    </xf>
    <xf numFmtId="0" fontId="19" fillId="3" borderId="37" xfId="4" applyNumberFormat="1" applyFont="1" applyFill="1" applyBorder="1" applyAlignment="1">
      <alignment horizontal="left" vertical="center" wrapText="1"/>
    </xf>
    <xf numFmtId="0" fontId="19" fillId="3" borderId="0" xfId="4" applyNumberFormat="1" applyFont="1" applyFill="1" applyBorder="1" applyAlignment="1">
      <alignment horizontal="left" vertical="center" wrapText="1"/>
    </xf>
    <xf numFmtId="0" fontId="19" fillId="3" borderId="140" xfId="4" applyNumberFormat="1" applyFont="1" applyFill="1" applyBorder="1" applyAlignment="1">
      <alignment horizontal="left" vertical="center" wrapText="1"/>
    </xf>
    <xf numFmtId="0" fontId="253" fillId="62" borderId="32" xfId="4" applyNumberFormat="1" applyFont="1" applyFill="1" applyBorder="1" applyAlignment="1">
      <alignment horizontal="center" vertical="center"/>
    </xf>
    <xf numFmtId="0" fontId="253" fillId="62" borderId="144" xfId="4" applyNumberFormat="1" applyFont="1" applyFill="1" applyBorder="1" applyAlignment="1">
      <alignment horizontal="center" vertical="center"/>
    </xf>
    <xf numFmtId="0" fontId="253" fillId="62" borderId="37" xfId="4" applyNumberFormat="1" applyFont="1" applyFill="1" applyBorder="1" applyAlignment="1">
      <alignment horizontal="center" vertical="center"/>
    </xf>
    <xf numFmtId="0" fontId="253" fillId="62" borderId="0" xfId="4" applyNumberFormat="1" applyFont="1" applyFill="1" applyBorder="1" applyAlignment="1">
      <alignment horizontal="center" vertical="center"/>
    </xf>
    <xf numFmtId="0" fontId="253" fillId="62" borderId="33" xfId="4" applyNumberFormat="1" applyFont="1" applyFill="1" applyBorder="1" applyAlignment="1">
      <alignment horizontal="center" vertical="center"/>
    </xf>
    <xf numFmtId="0" fontId="253" fillId="62" borderId="140" xfId="4" applyNumberFormat="1" applyFont="1" applyFill="1" applyBorder="1" applyAlignment="1">
      <alignment horizontal="center" vertical="center"/>
    </xf>
    <xf numFmtId="0" fontId="152" fillId="32" borderId="140" xfId="4" applyFont="1" applyFill="1" applyBorder="1" applyAlignment="1">
      <alignment horizontal="center" vertical="center"/>
    </xf>
    <xf numFmtId="0" fontId="255" fillId="3" borderId="0" xfId="4" applyNumberFormat="1" applyFont="1" applyFill="1" applyBorder="1" applyAlignment="1">
      <alignment horizontal="center" vertical="center"/>
    </xf>
    <xf numFmtId="165" fontId="99" fillId="3" borderId="0" xfId="3" applyNumberFormat="1" applyFont="1" applyFill="1" applyBorder="1" applyAlignment="1">
      <alignment horizontal="center" vertical="center"/>
    </xf>
    <xf numFmtId="0" fontId="129" fillId="3" borderId="0" xfId="4" applyNumberFormat="1" applyFont="1" applyFill="1" applyBorder="1" applyAlignment="1">
      <alignment horizontal="left" vertical="center" wrapText="1"/>
    </xf>
    <xf numFmtId="0" fontId="129" fillId="3" borderId="0" xfId="4" applyNumberFormat="1" applyFont="1" applyFill="1" applyBorder="1" applyAlignment="1">
      <alignment horizontal="right" vertical="center" wrapText="1"/>
    </xf>
    <xf numFmtId="165" fontId="80" fillId="15" borderId="8" xfId="3" applyNumberFormat="1" applyFont="1" applyFill="1" applyBorder="1" applyAlignment="1">
      <alignment horizontal="center" vertical="center"/>
    </xf>
    <xf numFmtId="0" fontId="258" fillId="43" borderId="0" xfId="2" applyFont="1" applyFill="1" applyBorder="1" applyAlignment="1" applyProtection="1">
      <alignment horizontal="center" vertical="center"/>
      <protection locked="0"/>
    </xf>
    <xf numFmtId="0" fontId="129" fillId="3" borderId="0" xfId="4" applyNumberFormat="1" applyFont="1" applyFill="1" applyBorder="1" applyAlignment="1">
      <alignment vertical="center" wrapText="1"/>
    </xf>
    <xf numFmtId="0" fontId="262" fillId="3" borderId="0" xfId="4" applyNumberFormat="1" applyFont="1" applyFill="1" applyBorder="1" applyAlignment="1">
      <alignment horizontal="center" vertical="center"/>
    </xf>
    <xf numFmtId="165" fontId="262" fillId="3" borderId="0" xfId="3" applyNumberFormat="1" applyFont="1" applyFill="1" applyBorder="1" applyAlignment="1">
      <alignment horizontal="left" vertical="center"/>
    </xf>
    <xf numFmtId="167" fontId="129" fillId="3" borderId="140" xfId="3" applyNumberFormat="1" applyFont="1" applyFill="1" applyBorder="1" applyAlignment="1">
      <alignment horizontal="center" vertical="center"/>
    </xf>
    <xf numFmtId="183" fontId="265" fillId="3" borderId="0" xfId="2" applyNumberFormat="1" applyFont="1" applyFill="1" applyBorder="1" applyAlignment="1">
      <alignment horizontal="left" vertical="center"/>
    </xf>
    <xf numFmtId="165" fontId="272" fillId="3" borderId="118" xfId="3" applyNumberFormat="1" applyFont="1" applyFill="1" applyBorder="1" applyAlignment="1">
      <alignment horizontal="left" vertical="center"/>
    </xf>
    <xf numFmtId="165" fontId="272" fillId="3" borderId="119" xfId="3" applyNumberFormat="1" applyFont="1" applyFill="1" applyBorder="1" applyAlignment="1">
      <alignment horizontal="left" vertical="center"/>
    </xf>
    <xf numFmtId="165" fontId="272" fillId="3" borderId="120" xfId="3" applyNumberFormat="1" applyFont="1" applyFill="1" applyBorder="1" applyAlignment="1">
      <alignment horizontal="left" vertical="center"/>
    </xf>
    <xf numFmtId="0" fontId="265" fillId="19" borderId="58" xfId="4" applyNumberFormat="1" applyFont="1" applyFill="1" applyBorder="1" applyAlignment="1">
      <alignment horizontal="center" vertical="center"/>
    </xf>
    <xf numFmtId="0" fontId="265" fillId="19" borderId="146" xfId="4" applyNumberFormat="1" applyFont="1" applyFill="1" applyBorder="1" applyAlignment="1">
      <alignment horizontal="center" vertical="center"/>
    </xf>
    <xf numFmtId="0" fontId="265" fillId="19" borderId="59" xfId="4" applyNumberFormat="1" applyFont="1" applyFill="1" applyBorder="1" applyAlignment="1">
      <alignment horizontal="center" vertical="center"/>
    </xf>
    <xf numFmtId="0" fontId="19" fillId="3" borderId="37" xfId="4" applyNumberFormat="1" applyFont="1" applyFill="1" applyBorder="1" applyAlignment="1">
      <alignment horizontal="center" vertical="center"/>
    </xf>
    <xf numFmtId="0" fontId="19" fillId="3" borderId="0" xfId="4" applyNumberFormat="1" applyFont="1" applyFill="1" applyBorder="1" applyAlignment="1">
      <alignment horizontal="center" vertical="center"/>
    </xf>
    <xf numFmtId="0" fontId="19" fillId="3" borderId="140" xfId="4" applyNumberFormat="1" applyFont="1" applyFill="1" applyBorder="1" applyAlignment="1">
      <alignment horizontal="center" vertical="center"/>
    </xf>
    <xf numFmtId="0" fontId="253" fillId="66" borderId="32" xfId="4" applyNumberFormat="1" applyFont="1" applyFill="1" applyBorder="1" applyAlignment="1">
      <alignment horizontal="center" vertical="center"/>
    </xf>
    <xf numFmtId="0" fontId="253" fillId="66" borderId="144" xfId="4" applyNumberFormat="1" applyFont="1" applyFill="1" applyBorder="1" applyAlignment="1">
      <alignment horizontal="center" vertical="center"/>
    </xf>
    <xf numFmtId="0" fontId="253" fillId="66" borderId="37" xfId="4" applyNumberFormat="1" applyFont="1" applyFill="1" applyBorder="1" applyAlignment="1">
      <alignment horizontal="center" vertical="center"/>
    </xf>
    <xf numFmtId="0" fontId="253" fillId="66" borderId="0" xfId="4" applyNumberFormat="1" applyFont="1" applyFill="1" applyBorder="1" applyAlignment="1">
      <alignment horizontal="center" vertical="center"/>
    </xf>
    <xf numFmtId="0" fontId="253" fillId="66" borderId="33" xfId="4" applyNumberFormat="1" applyFont="1" applyFill="1" applyBorder="1" applyAlignment="1">
      <alignment horizontal="center" vertical="center"/>
    </xf>
    <xf numFmtId="0" fontId="253" fillId="66" borderId="140" xfId="4" applyNumberFormat="1" applyFont="1" applyFill="1" applyBorder="1" applyAlignment="1">
      <alignment horizontal="center" vertical="center"/>
    </xf>
    <xf numFmtId="0" fontId="33" fillId="67" borderId="37" xfId="2" applyFont="1" applyFill="1" applyBorder="1" applyAlignment="1">
      <alignment horizontal="center" vertical="center"/>
    </xf>
    <xf numFmtId="0" fontId="208" fillId="36" borderId="134" xfId="2" applyFont="1" applyFill="1" applyBorder="1" applyAlignment="1">
      <alignment horizontal="center" vertical="center"/>
    </xf>
    <xf numFmtId="0" fontId="208" fillId="36" borderId="115" xfId="2" applyFont="1" applyFill="1" applyBorder="1" applyAlignment="1">
      <alignment horizontal="center" vertical="center"/>
    </xf>
    <xf numFmtId="0" fontId="208" fillId="36" borderId="135" xfId="2" applyFont="1" applyFill="1" applyBorder="1" applyAlignment="1">
      <alignment horizontal="center" vertical="center"/>
    </xf>
    <xf numFmtId="0" fontId="208" fillId="36" borderId="136" xfId="2" applyFont="1" applyFill="1" applyBorder="1" applyAlignment="1">
      <alignment horizontal="center" vertical="center"/>
    </xf>
    <xf numFmtId="1" fontId="260" fillId="15" borderId="140" xfId="3" applyNumberFormat="1" applyFont="1" applyFill="1" applyBorder="1" applyAlignment="1">
      <alignment horizontal="center" vertical="center"/>
    </xf>
    <xf numFmtId="165" fontId="129" fillId="3" borderId="140" xfId="3" applyNumberFormat="1" applyFont="1" applyFill="1" applyBorder="1" applyAlignment="1">
      <alignment horizontal="center" vertical="center"/>
    </xf>
    <xf numFmtId="0" fontId="94" fillId="3" borderId="0" xfId="1" applyFont="1" applyFill="1" applyAlignment="1">
      <alignment horizontal="center" vertical="center" wrapText="1"/>
    </xf>
    <xf numFmtId="0" fontId="37" fillId="11" borderId="0" xfId="1" applyFont="1" applyFill="1" applyBorder="1" applyAlignment="1">
      <alignment horizontal="center" vertical="center"/>
    </xf>
    <xf numFmtId="0" fontId="113" fillId="70" borderId="0" xfId="1" applyFont="1" applyFill="1" applyBorder="1" applyAlignment="1">
      <alignment horizontal="center" vertical="center"/>
    </xf>
    <xf numFmtId="0" fontId="113" fillId="70" borderId="150" xfId="1" applyFont="1" applyFill="1" applyBorder="1" applyAlignment="1">
      <alignment horizontal="center" vertical="center"/>
    </xf>
    <xf numFmtId="0" fontId="126" fillId="3" borderId="28" xfId="1" applyFont="1" applyFill="1" applyBorder="1" applyAlignment="1">
      <alignment horizontal="center" vertical="center" wrapText="1"/>
    </xf>
    <xf numFmtId="0" fontId="126" fillId="3" borderId="18" xfId="1" applyFont="1" applyFill="1" applyBorder="1" applyAlignment="1">
      <alignment horizontal="center" vertical="center" wrapText="1"/>
    </xf>
    <xf numFmtId="0" fontId="126" fillId="3" borderId="29" xfId="1" applyFont="1" applyFill="1" applyBorder="1" applyAlignment="1">
      <alignment horizontal="center" vertical="center" wrapText="1"/>
    </xf>
    <xf numFmtId="0" fontId="37" fillId="36" borderId="18" xfId="1" applyFont="1" applyFill="1" applyBorder="1" applyAlignment="1">
      <alignment horizontal="center" vertical="center" wrapText="1"/>
    </xf>
    <xf numFmtId="0" fontId="37" fillId="36" borderId="29" xfId="1" applyFont="1" applyFill="1" applyBorder="1" applyAlignment="1">
      <alignment horizontal="center" vertical="center" wrapText="1"/>
    </xf>
    <xf numFmtId="0" fontId="37" fillId="0" borderId="32" xfId="1" applyFont="1" applyBorder="1" applyAlignment="1">
      <alignment horizontal="center" vertical="center" wrapText="1"/>
    </xf>
    <xf numFmtId="0" fontId="37" fillId="0" borderId="144" xfId="1" applyFont="1" applyBorder="1" applyAlignment="1">
      <alignment horizontal="center" vertical="center" wrapText="1"/>
    </xf>
    <xf numFmtId="0" fontId="37" fillId="0" borderId="33" xfId="1" applyFont="1" applyBorder="1" applyAlignment="1">
      <alignment horizontal="center" vertical="center" wrapText="1"/>
    </xf>
    <xf numFmtId="0" fontId="37" fillId="0" borderId="37" xfId="1" applyFont="1" applyBorder="1" applyAlignment="1">
      <alignment horizontal="center" vertical="center" wrapText="1"/>
    </xf>
    <xf numFmtId="0" fontId="37" fillId="0" borderId="0" xfId="1" applyFont="1" applyBorder="1" applyAlignment="1">
      <alignment horizontal="center" vertical="center" wrapText="1"/>
    </xf>
    <xf numFmtId="0" fontId="37" fillId="0" borderId="140" xfId="1" applyFont="1" applyBorder="1" applyAlignment="1">
      <alignment horizontal="center" vertical="center" wrapText="1"/>
    </xf>
    <xf numFmtId="0" fontId="37" fillId="0" borderId="58" xfId="1" applyFont="1" applyBorder="1" applyAlignment="1">
      <alignment horizontal="center" vertical="center" wrapText="1"/>
    </xf>
    <xf numFmtId="0" fontId="37" fillId="0" borderId="146" xfId="1" applyFont="1" applyBorder="1" applyAlignment="1">
      <alignment horizontal="center" vertical="center" wrapText="1"/>
    </xf>
    <xf numFmtId="0" fontId="37" fillId="0" borderId="59" xfId="1" applyFont="1" applyBorder="1" applyAlignment="1">
      <alignment horizontal="center" vertical="center" wrapText="1"/>
    </xf>
    <xf numFmtId="0" fontId="285" fillId="3" borderId="147" xfId="2" applyFont="1" applyFill="1" applyBorder="1" applyAlignment="1">
      <alignment horizontal="right" vertical="center"/>
    </xf>
    <xf numFmtId="0" fontId="285" fillId="3" borderId="148" xfId="2" applyFont="1" applyFill="1" applyBorder="1" applyAlignment="1">
      <alignment horizontal="right" vertical="center"/>
    </xf>
    <xf numFmtId="0" fontId="285" fillId="3" borderId="37" xfId="2" applyFont="1" applyFill="1" applyBorder="1" applyAlignment="1">
      <alignment horizontal="right" vertical="center"/>
    </xf>
    <xf numFmtId="0" fontId="285" fillId="3" borderId="0" xfId="2" applyFont="1" applyFill="1" applyBorder="1" applyAlignment="1">
      <alignment horizontal="right" vertical="center"/>
    </xf>
    <xf numFmtId="0" fontId="286" fillId="3" borderId="148" xfId="2" applyFont="1" applyFill="1" applyBorder="1" applyAlignment="1" applyProtection="1">
      <alignment horizontal="center" vertical="center" wrapText="1"/>
      <protection hidden="1"/>
    </xf>
    <xf numFmtId="0" fontId="286" fillId="3" borderId="0" xfId="2" applyFont="1" applyFill="1" applyBorder="1" applyAlignment="1" applyProtection="1">
      <alignment horizontal="center" vertical="center" wrapText="1"/>
      <protection hidden="1"/>
    </xf>
    <xf numFmtId="0" fontId="287" fillId="43" borderId="148" xfId="2" applyNumberFormat="1" applyFont="1" applyFill="1" applyBorder="1" applyAlignment="1" applyProtection="1">
      <alignment horizontal="center" vertical="center"/>
      <protection hidden="1"/>
    </xf>
    <xf numFmtId="0" fontId="287" fillId="43" borderId="149" xfId="2" applyNumberFormat="1" applyFont="1" applyFill="1" applyBorder="1" applyAlignment="1" applyProtection="1">
      <alignment horizontal="center" vertical="center"/>
      <protection hidden="1"/>
    </xf>
    <xf numFmtId="0" fontId="287" fillId="43" borderId="0" xfId="2" applyNumberFormat="1" applyFont="1" applyFill="1" applyBorder="1" applyAlignment="1" applyProtection="1">
      <alignment horizontal="center" vertical="center"/>
      <protection hidden="1"/>
    </xf>
    <xf numFmtId="0" fontId="287" fillId="43" borderId="150" xfId="2" applyNumberFormat="1" applyFont="1" applyFill="1" applyBorder="1" applyAlignment="1" applyProtection="1">
      <alignment horizontal="center" vertical="center"/>
      <protection hidden="1"/>
    </xf>
    <xf numFmtId="0" fontId="288" fillId="0" borderId="144" xfId="1" applyFont="1" applyBorder="1" applyAlignment="1">
      <alignment horizontal="center" vertical="center"/>
    </xf>
    <xf numFmtId="0" fontId="288" fillId="0" borderId="33" xfId="1" applyFont="1" applyBorder="1" applyAlignment="1">
      <alignment horizontal="center" vertical="center"/>
    </xf>
    <xf numFmtId="0" fontId="288" fillId="0" borderId="0" xfId="1" applyFont="1" applyBorder="1" applyAlignment="1">
      <alignment horizontal="center" vertical="center"/>
    </xf>
    <xf numFmtId="0" fontId="288" fillId="0" borderId="140" xfId="1" applyFont="1" applyBorder="1" applyAlignment="1">
      <alignment horizontal="center" vertical="center"/>
    </xf>
    <xf numFmtId="0" fontId="288" fillId="0" borderId="146" xfId="1" applyFont="1" applyBorder="1" applyAlignment="1">
      <alignment horizontal="center" vertical="center"/>
    </xf>
    <xf numFmtId="0" fontId="288" fillId="0" borderId="59" xfId="1" applyFont="1" applyBorder="1" applyAlignment="1">
      <alignment horizontal="center" vertical="center"/>
    </xf>
    <xf numFmtId="0" fontId="289" fillId="3" borderId="37" xfId="2" applyFont="1" applyFill="1" applyBorder="1" applyAlignment="1">
      <alignment horizontal="right" vertical="center"/>
    </xf>
    <xf numFmtId="0" fontId="289" fillId="3" borderId="0" xfId="2" applyFont="1" applyFill="1" applyBorder="1" applyAlignment="1">
      <alignment horizontal="right" vertical="center"/>
    </xf>
    <xf numFmtId="0" fontId="290" fillId="3" borderId="0" xfId="2" applyFont="1" applyFill="1" applyBorder="1" applyAlignment="1" applyProtection="1">
      <alignment horizontal="center" vertical="center" wrapText="1"/>
      <protection hidden="1"/>
    </xf>
    <xf numFmtId="0" fontId="291" fillId="4" borderId="0" xfId="2" applyNumberFormat="1" applyFont="1" applyFill="1" applyBorder="1" applyAlignment="1" applyProtection="1">
      <alignment horizontal="center" vertical="center"/>
      <protection hidden="1"/>
    </xf>
    <xf numFmtId="0" fontId="291" fillId="4" borderId="150" xfId="2" applyNumberFormat="1" applyFont="1" applyFill="1" applyBorder="1" applyAlignment="1" applyProtection="1">
      <alignment horizontal="center" vertical="center"/>
      <protection hidden="1"/>
    </xf>
    <xf numFmtId="0" fontId="294" fillId="3" borderId="0" xfId="2" applyFont="1" applyFill="1" applyBorder="1" applyAlignment="1" applyProtection="1">
      <alignment horizontal="center" vertical="center" wrapText="1"/>
      <protection hidden="1"/>
    </xf>
    <xf numFmtId="0" fontId="294" fillId="3" borderId="152" xfId="2" applyFont="1" applyFill="1" applyBorder="1" applyAlignment="1" applyProtection="1">
      <alignment horizontal="center" vertical="center" wrapText="1"/>
      <protection hidden="1"/>
    </xf>
    <xf numFmtId="0" fontId="295" fillId="68" borderId="0" xfId="1" applyFont="1" applyFill="1" applyBorder="1" applyAlignment="1">
      <alignment horizontal="center" vertical="center"/>
    </xf>
    <xf numFmtId="0" fontId="295" fillId="68" borderId="150" xfId="1" applyFont="1" applyFill="1" applyBorder="1" applyAlignment="1">
      <alignment horizontal="center" vertical="center"/>
    </xf>
    <xf numFmtId="0" fontId="295" fillId="68" borderId="152" xfId="1" applyFont="1" applyFill="1" applyBorder="1" applyAlignment="1">
      <alignment horizontal="center" vertical="center"/>
    </xf>
    <xf numFmtId="0" fontId="295" fillId="68" borderId="153" xfId="1" applyFont="1" applyFill="1" applyBorder="1" applyAlignment="1">
      <alignment horizontal="center" vertical="center"/>
    </xf>
    <xf numFmtId="0" fontId="103" fillId="36" borderId="144" xfId="1" applyFont="1" applyFill="1" applyBorder="1" applyAlignment="1">
      <alignment horizontal="center" vertical="center" wrapText="1"/>
    </xf>
    <xf numFmtId="0" fontId="103" fillId="36" borderId="0" xfId="1" applyFont="1" applyFill="1" applyBorder="1" applyAlignment="1">
      <alignment horizontal="center" vertical="center" wrapText="1"/>
    </xf>
    <xf numFmtId="0" fontId="103" fillId="36" borderId="15" xfId="1" applyFont="1" applyFill="1" applyBorder="1" applyAlignment="1">
      <alignment horizontal="center" vertical="center" wrapText="1"/>
    </xf>
    <xf numFmtId="0" fontId="298" fillId="36" borderId="144" xfId="1" applyFont="1" applyFill="1" applyBorder="1" applyAlignment="1">
      <alignment horizontal="center" vertical="center"/>
    </xf>
    <xf numFmtId="0" fontId="298" fillId="36" borderId="0" xfId="1" applyFont="1" applyFill="1" applyAlignment="1">
      <alignment horizontal="center" vertical="center"/>
    </xf>
    <xf numFmtId="0" fontId="33" fillId="7" borderId="0" xfId="2" applyFont="1" applyFill="1" applyBorder="1" applyAlignment="1" applyProtection="1">
      <alignment horizontal="center" vertical="center" wrapText="1"/>
      <protection hidden="1"/>
    </xf>
    <xf numFmtId="0" fontId="43" fillId="7" borderId="193" xfId="2" applyFont="1" applyFill="1" applyBorder="1" applyAlignment="1" applyProtection="1">
      <alignment horizontal="center" vertical="center" wrapText="1"/>
      <protection hidden="1"/>
    </xf>
    <xf numFmtId="0" fontId="43" fillId="7" borderId="194" xfId="2" applyFont="1" applyFill="1" applyBorder="1" applyAlignment="1" applyProtection="1">
      <alignment horizontal="center" vertical="center" wrapText="1"/>
      <protection hidden="1"/>
    </xf>
    <xf numFmtId="0" fontId="43" fillId="7" borderId="1" xfId="2" applyFont="1" applyFill="1" applyBorder="1" applyAlignment="1" applyProtection="1">
      <alignment horizontal="center" vertical="center" wrapText="1"/>
      <protection hidden="1"/>
    </xf>
    <xf numFmtId="0" fontId="43" fillId="7" borderId="0" xfId="2" applyFont="1" applyFill="1" applyBorder="1" applyAlignment="1" applyProtection="1">
      <alignment horizontal="center" vertical="center" wrapText="1"/>
      <protection hidden="1"/>
    </xf>
    <xf numFmtId="0" fontId="45" fillId="37" borderId="193" xfId="0" applyFont="1" applyFill="1" applyBorder="1" applyAlignment="1">
      <alignment horizontal="left" vertical="center" wrapText="1"/>
    </xf>
    <xf numFmtId="0" fontId="108" fillId="37" borderId="194" xfId="0" applyFont="1" applyFill="1" applyBorder="1" applyAlignment="1">
      <alignment horizontal="center" vertical="center" wrapText="1"/>
    </xf>
    <xf numFmtId="0" fontId="108" fillId="37" borderId="0" xfId="0" applyFont="1" applyFill="1" applyBorder="1" applyAlignment="1">
      <alignment horizontal="center" vertical="center" wrapText="1"/>
    </xf>
    <xf numFmtId="0" fontId="46" fillId="37" borderId="195" xfId="0" applyFont="1" applyFill="1" applyBorder="1" applyAlignment="1">
      <alignment horizontal="center" vertical="center" wrapText="1"/>
    </xf>
    <xf numFmtId="0" fontId="18" fillId="85" borderId="0" xfId="4" applyFont="1" applyFill="1" applyBorder="1" applyAlignment="1">
      <alignment horizontal="center" vertical="center"/>
    </xf>
    <xf numFmtId="0" fontId="18" fillId="85" borderId="8" xfId="4" applyFont="1" applyFill="1" applyBorder="1" applyAlignment="1">
      <alignment horizontal="center" vertical="center"/>
    </xf>
    <xf numFmtId="0" fontId="51" fillId="3" borderId="0" xfId="2" applyFont="1" applyFill="1" applyBorder="1" applyAlignment="1">
      <alignment horizontal="center" vertical="center" wrapText="1"/>
    </xf>
    <xf numFmtId="0" fontId="51" fillId="3" borderId="8" xfId="2" applyFont="1" applyFill="1" applyBorder="1" applyAlignment="1">
      <alignment horizontal="center" vertical="center" wrapText="1"/>
    </xf>
    <xf numFmtId="0" fontId="51" fillId="3" borderId="1" xfId="2" applyFont="1" applyFill="1" applyBorder="1" applyAlignment="1">
      <alignment horizontal="center" vertical="center" wrapText="1"/>
    </xf>
    <xf numFmtId="166" fontId="91" fillId="3" borderId="0" xfId="3" applyNumberFormat="1" applyFont="1" applyFill="1" applyBorder="1" applyAlignment="1">
      <alignment horizontal="center" vertical="center"/>
    </xf>
    <xf numFmtId="166" fontId="91" fillId="3" borderId="9" xfId="3" applyNumberFormat="1" applyFont="1" applyFill="1" applyBorder="1" applyAlignment="1">
      <alignment horizontal="center" vertical="center"/>
    </xf>
    <xf numFmtId="0" fontId="26" fillId="3" borderId="199" xfId="2" applyFont="1" applyFill="1" applyBorder="1" applyAlignment="1" applyProtection="1">
      <alignment horizontal="center" vertical="center" wrapText="1"/>
      <protection hidden="1"/>
    </xf>
    <xf numFmtId="0" fontId="333" fillId="34" borderId="196" xfId="2" applyFont="1" applyFill="1" applyBorder="1" applyAlignment="1" applyProtection="1">
      <alignment horizontal="left" vertical="center"/>
      <protection hidden="1"/>
    </xf>
    <xf numFmtId="0" fontId="333" fillId="34" borderId="197" xfId="2" applyFont="1" applyFill="1" applyBorder="1" applyAlignment="1" applyProtection="1">
      <alignment horizontal="left" vertical="center"/>
      <protection hidden="1"/>
    </xf>
    <xf numFmtId="0" fontId="62" fillId="22" borderId="0" xfId="2" applyFont="1" applyFill="1" applyBorder="1" applyAlignment="1">
      <alignment horizontal="center" vertical="center"/>
    </xf>
    <xf numFmtId="0" fontId="62" fillId="22" borderId="196" xfId="2" applyFont="1" applyFill="1" applyBorder="1" applyAlignment="1">
      <alignment horizontal="center" vertical="center"/>
    </xf>
    <xf numFmtId="0" fontId="304" fillId="3" borderId="211" xfId="7" applyFont="1" applyFill="1" applyBorder="1" applyAlignment="1">
      <alignment horizontal="left" vertical="center"/>
    </xf>
    <xf numFmtId="0" fontId="304" fillId="3" borderId="212" xfId="7" applyFont="1" applyFill="1" applyBorder="1" applyAlignment="1">
      <alignment horizontal="left" vertical="center"/>
    </xf>
    <xf numFmtId="0" fontId="33" fillId="7" borderId="193" xfId="2" applyFont="1" applyFill="1" applyBorder="1" applyAlignment="1" applyProtection="1">
      <alignment horizontal="center" vertical="center"/>
      <protection hidden="1"/>
    </xf>
    <xf numFmtId="0" fontId="33" fillId="7" borderId="194" xfId="2" applyFont="1" applyFill="1" applyBorder="1" applyAlignment="1" applyProtection="1">
      <alignment horizontal="center" vertical="center"/>
      <protection hidden="1"/>
    </xf>
    <xf numFmtId="0" fontId="33" fillId="7" borderId="1" xfId="2" applyFont="1" applyFill="1" applyBorder="1" applyAlignment="1" applyProtection="1">
      <alignment horizontal="center" vertical="center" wrapText="1"/>
      <protection hidden="1"/>
    </xf>
    <xf numFmtId="0" fontId="18" fillId="86" borderId="7" xfId="4" applyFont="1" applyFill="1" applyBorder="1" applyAlignment="1">
      <alignment horizontal="center" vertical="center"/>
    </xf>
    <xf numFmtId="0" fontId="18" fillId="86" borderId="213" xfId="4" applyFont="1" applyFill="1" applyBorder="1" applyAlignment="1">
      <alignment horizontal="center" vertical="center"/>
    </xf>
    <xf numFmtId="0" fontId="20" fillId="3" borderId="195" xfId="2" applyFont="1" applyFill="1" applyBorder="1" applyAlignment="1" applyProtection="1">
      <alignment horizontal="center" vertical="center"/>
      <protection hidden="1"/>
    </xf>
    <xf numFmtId="0" fontId="73" fillId="3" borderId="191" xfId="2" applyFont="1" applyFill="1" applyBorder="1" applyAlignment="1" applyProtection="1">
      <alignment horizontal="left" vertical="center" wrapText="1"/>
      <protection hidden="1"/>
    </xf>
    <xf numFmtId="0" fontId="73" fillId="3" borderId="22" xfId="2" applyFont="1" applyFill="1" applyBorder="1" applyAlignment="1" applyProtection="1">
      <alignment horizontal="left" vertical="center" wrapText="1"/>
      <protection hidden="1"/>
    </xf>
    <xf numFmtId="0" fontId="73" fillId="3" borderId="192" xfId="2" applyFont="1" applyFill="1" applyBorder="1" applyAlignment="1" applyProtection="1">
      <alignment horizontal="left" vertical="center" wrapText="1"/>
      <protection hidden="1"/>
    </xf>
    <xf numFmtId="0" fontId="18" fillId="86" borderId="8" xfId="4" applyFont="1" applyFill="1" applyBorder="1" applyAlignment="1">
      <alignment horizontal="center" vertical="center"/>
    </xf>
    <xf numFmtId="0" fontId="77" fillId="6" borderId="204" xfId="2" applyFont="1" applyFill="1" applyBorder="1" applyAlignment="1" applyProtection="1">
      <alignment horizontal="left" vertical="center"/>
      <protection hidden="1"/>
    </xf>
    <xf numFmtId="0" fontId="77" fillId="6" borderId="196" xfId="2" applyFont="1" applyFill="1" applyBorder="1" applyAlignment="1" applyProtection="1">
      <alignment horizontal="left" vertical="center"/>
      <protection hidden="1"/>
    </xf>
    <xf numFmtId="0" fontId="77" fillId="6" borderId="197" xfId="2" applyFont="1" applyFill="1" applyBorder="1" applyAlignment="1" applyProtection="1">
      <alignment horizontal="left" vertical="center"/>
      <protection hidden="1"/>
    </xf>
    <xf numFmtId="0" fontId="333" fillId="6" borderId="14" xfId="2" applyFont="1" applyFill="1" applyBorder="1" applyAlignment="1" applyProtection="1">
      <alignment horizontal="left" vertical="center"/>
      <protection hidden="1"/>
    </xf>
    <xf numFmtId="0" fontId="333" fillId="6" borderId="196" xfId="2" applyFont="1" applyFill="1" applyBorder="1" applyAlignment="1" applyProtection="1">
      <alignment horizontal="left" vertical="center"/>
      <protection hidden="1"/>
    </xf>
    <xf numFmtId="0" fontId="333" fillId="6" borderId="197" xfId="2" applyFont="1" applyFill="1" applyBorder="1" applyAlignment="1" applyProtection="1">
      <alignment horizontal="left" vertical="center"/>
      <protection hidden="1"/>
    </xf>
    <xf numFmtId="0" fontId="124" fillId="3" borderId="1" xfId="1" applyFont="1" applyFill="1" applyBorder="1" applyAlignment="1">
      <alignment horizontal="center" vertical="center" wrapText="1"/>
    </xf>
    <xf numFmtId="0" fontId="124" fillId="3" borderId="0" xfId="1" applyFont="1" applyFill="1" applyBorder="1" applyAlignment="1">
      <alignment horizontal="center" vertical="center" wrapText="1"/>
    </xf>
    <xf numFmtId="0" fontId="124" fillId="3" borderId="8" xfId="1" applyFont="1" applyFill="1" applyBorder="1" applyAlignment="1">
      <alignment horizontal="center" vertical="center" wrapText="1"/>
    </xf>
    <xf numFmtId="0" fontId="124" fillId="3" borderId="14" xfId="1" applyFont="1" applyFill="1" applyBorder="1" applyAlignment="1">
      <alignment horizontal="center" vertical="center" wrapText="1"/>
    </xf>
    <xf numFmtId="0" fontId="124" fillId="3" borderId="15" xfId="1" applyFont="1" applyFill="1" applyBorder="1" applyAlignment="1">
      <alignment horizontal="center" vertical="center" wrapText="1"/>
    </xf>
    <xf numFmtId="0" fontId="124" fillId="3" borderId="16" xfId="1" applyFont="1" applyFill="1" applyBorder="1" applyAlignment="1">
      <alignment horizontal="center" vertical="center" wrapText="1"/>
    </xf>
    <xf numFmtId="0" fontId="20" fillId="31" borderId="1" xfId="2" applyFont="1" applyFill="1" applyBorder="1" applyAlignment="1" applyProtection="1">
      <alignment horizontal="center" vertical="center"/>
      <protection hidden="1"/>
    </xf>
    <xf numFmtId="0" fontId="20" fillId="31" borderId="0" xfId="2" applyFont="1" applyFill="1" applyBorder="1" applyAlignment="1" applyProtection="1">
      <alignment horizontal="center" vertical="center"/>
      <protection hidden="1"/>
    </xf>
    <xf numFmtId="0" fontId="135" fillId="3" borderId="15" xfId="5" applyFont="1" applyFill="1" applyBorder="1" applyAlignment="1">
      <alignment horizontal="left" vertical="center"/>
    </xf>
    <xf numFmtId="0" fontId="344" fillId="3" borderId="1" xfId="2" applyFont="1" applyFill="1" applyBorder="1" applyAlignment="1">
      <alignment horizontal="center" vertical="center" wrapText="1"/>
    </xf>
    <xf numFmtId="0" fontId="344" fillId="3" borderId="0" xfId="2" applyFont="1" applyFill="1" applyBorder="1" applyAlignment="1">
      <alignment horizontal="center" vertical="center" wrapText="1"/>
    </xf>
    <xf numFmtId="0" fontId="18" fillId="5" borderId="6" xfId="4" applyFont="1" applyFill="1" applyBorder="1" applyAlignment="1">
      <alignment horizontal="center" vertical="center"/>
    </xf>
    <xf numFmtId="0" fontId="18" fillId="5" borderId="0" xfId="4" applyFont="1" applyFill="1" applyBorder="1" applyAlignment="1">
      <alignment horizontal="center" vertical="center"/>
    </xf>
    <xf numFmtId="0" fontId="43" fillId="46" borderId="116" xfId="2" applyFont="1" applyFill="1" applyBorder="1" applyAlignment="1" applyProtection="1">
      <alignment horizontal="center" vertical="center" wrapText="1"/>
      <protection hidden="1"/>
    </xf>
    <xf numFmtId="0" fontId="43" fillId="46" borderId="6" xfId="2" applyFont="1" applyFill="1" applyBorder="1" applyAlignment="1" applyProtection="1">
      <alignment horizontal="center" vertical="center" wrapText="1"/>
      <protection hidden="1"/>
    </xf>
    <xf numFmtId="0" fontId="43" fillId="46" borderId="37" xfId="2" applyFont="1" applyFill="1" applyBorder="1" applyAlignment="1" applyProtection="1">
      <alignment horizontal="center" vertical="center" wrapText="1"/>
      <protection hidden="1"/>
    </xf>
    <xf numFmtId="0" fontId="43" fillId="46" borderId="0" xfId="2" applyFont="1" applyFill="1" applyBorder="1" applyAlignment="1" applyProtection="1">
      <alignment horizontal="center" vertical="center" wrapText="1"/>
      <protection hidden="1"/>
    </xf>
    <xf numFmtId="0" fontId="20" fillId="46" borderId="117" xfId="4" applyNumberFormat="1" applyFont="1" applyFill="1" applyBorder="1" applyAlignment="1">
      <alignment horizontal="center" vertical="center"/>
    </xf>
    <xf numFmtId="0" fontId="20" fillId="46" borderId="38" xfId="4" applyNumberFormat="1" applyFont="1" applyFill="1" applyBorder="1" applyAlignment="1">
      <alignment horizontal="center" vertical="center"/>
    </xf>
    <xf numFmtId="0" fontId="1" fillId="55" borderId="38" xfId="1" applyFill="1" applyBorder="1" applyAlignment="1">
      <alignment horizontal="center"/>
    </xf>
    <xf numFmtId="0" fontId="43" fillId="3" borderId="37" xfId="3" applyNumberFormat="1" applyFont="1" applyFill="1" applyBorder="1" applyAlignment="1">
      <alignment horizontal="center" vertical="center" wrapText="1"/>
    </xf>
    <xf numFmtId="0" fontId="43" fillId="3" borderId="0" xfId="3" applyNumberFormat="1" applyFont="1" applyFill="1" applyBorder="1" applyAlignment="1">
      <alignment horizontal="center" vertical="center" wrapText="1"/>
    </xf>
    <xf numFmtId="0" fontId="43" fillId="3" borderId="38" xfId="3" applyNumberFormat="1" applyFont="1" applyFill="1" applyBorder="1" applyAlignment="1">
      <alignment horizontal="center" vertical="center" wrapText="1"/>
    </xf>
    <xf numFmtId="0" fontId="188" fillId="3" borderId="37" xfId="3" applyNumberFormat="1" applyFont="1" applyFill="1" applyBorder="1" applyAlignment="1">
      <alignment horizontal="center" vertical="center" wrapText="1"/>
    </xf>
    <xf numFmtId="0" fontId="188" fillId="3" borderId="0" xfId="3" applyNumberFormat="1" applyFont="1" applyFill="1" applyBorder="1" applyAlignment="1">
      <alignment horizontal="center" vertical="center" wrapText="1"/>
    </xf>
    <xf numFmtId="0" fontId="188" fillId="3" borderId="38" xfId="3" applyNumberFormat="1" applyFont="1" applyFill="1" applyBorder="1" applyAlignment="1">
      <alignment horizontal="center" vertical="center" wrapText="1"/>
    </xf>
    <xf numFmtId="0" fontId="27" fillId="56" borderId="37" xfId="2" applyFont="1" applyFill="1" applyBorder="1" applyAlignment="1">
      <alignment horizontal="left" vertical="center"/>
    </xf>
    <xf numFmtId="0" fontId="27" fillId="56" borderId="0" xfId="2" applyFont="1" applyFill="1" applyBorder="1" applyAlignment="1">
      <alignment horizontal="left" vertical="center"/>
    </xf>
    <xf numFmtId="0" fontId="27" fillId="56" borderId="38" xfId="2" applyFont="1" applyFill="1" applyBorder="1" applyAlignment="1">
      <alignment horizontal="left" vertical="center"/>
    </xf>
    <xf numFmtId="0" fontId="189" fillId="19" borderId="0" xfId="2" applyFont="1" applyFill="1" applyBorder="1" applyAlignment="1">
      <alignment horizontal="center" vertical="center"/>
    </xf>
    <xf numFmtId="0" fontId="208" fillId="36" borderId="134" xfId="1" applyFont="1" applyFill="1" applyBorder="1" applyAlignment="1">
      <alignment horizontal="center" vertical="center"/>
    </xf>
    <xf numFmtId="0" fontId="208" fillId="36" borderId="115" xfId="1" applyFont="1" applyFill="1" applyBorder="1" applyAlignment="1">
      <alignment horizontal="center" vertical="center"/>
    </xf>
    <xf numFmtId="0" fontId="208" fillId="36" borderId="135" xfId="1" applyFont="1" applyFill="1" applyBorder="1" applyAlignment="1">
      <alignment horizontal="center" vertical="center"/>
    </xf>
    <xf numFmtId="0" fontId="208" fillId="36" borderId="136" xfId="1" applyFont="1" applyFill="1" applyBorder="1" applyAlignment="1">
      <alignment horizontal="center" vertical="center"/>
    </xf>
    <xf numFmtId="0" fontId="199" fillId="19" borderId="118" xfId="1" applyFont="1" applyFill="1" applyBorder="1" applyAlignment="1">
      <alignment horizontal="center" vertical="center" wrapText="1"/>
    </xf>
    <xf numFmtId="0" fontId="199" fillId="19" borderId="119" xfId="1" applyFont="1" applyFill="1" applyBorder="1" applyAlignment="1">
      <alignment horizontal="center" vertical="center" wrapText="1"/>
    </xf>
    <xf numFmtId="0" fontId="199" fillId="19" borderId="120" xfId="1" applyFont="1" applyFill="1" applyBorder="1" applyAlignment="1">
      <alignment horizontal="center" vertical="center" wrapText="1"/>
    </xf>
    <xf numFmtId="0" fontId="199" fillId="19" borderId="121" xfId="1" applyFont="1" applyFill="1" applyBorder="1" applyAlignment="1">
      <alignment horizontal="center" vertical="center" wrapText="1"/>
    </xf>
    <xf numFmtId="0" fontId="199" fillId="19" borderId="122" xfId="1" applyFont="1" applyFill="1" applyBorder="1" applyAlignment="1">
      <alignment horizontal="center" vertical="center" wrapText="1"/>
    </xf>
    <xf numFmtId="0" fontId="199" fillId="19" borderId="123" xfId="1" applyFont="1" applyFill="1" applyBorder="1" applyAlignment="1">
      <alignment horizontal="center" vertical="center" wrapText="1"/>
    </xf>
    <xf numFmtId="165" fontId="75" fillId="28" borderId="24" xfId="3" applyNumberFormat="1" applyFont="1" applyFill="1" applyBorder="1" applyAlignment="1">
      <alignment horizontal="left" vertical="center"/>
    </xf>
    <xf numFmtId="165" fontId="75" fillId="28" borderId="90" xfId="3" applyNumberFormat="1" applyFont="1" applyFill="1" applyBorder="1" applyAlignment="1">
      <alignment horizontal="left" vertical="center"/>
    </xf>
    <xf numFmtId="165" fontId="75" fillId="28" borderId="0" xfId="3" applyNumberFormat="1" applyFont="1" applyFill="1" applyBorder="1" applyAlignment="1">
      <alignment horizontal="left" vertical="center"/>
    </xf>
    <xf numFmtId="165" fontId="75" fillId="28" borderId="38" xfId="3" applyNumberFormat="1" applyFont="1" applyFill="1" applyBorder="1" applyAlignment="1">
      <alignment horizontal="left" vertical="center"/>
    </xf>
    <xf numFmtId="0" fontId="39" fillId="19" borderId="58" xfId="4" applyNumberFormat="1" applyFont="1" applyFill="1" applyBorder="1" applyAlignment="1">
      <alignment horizontal="center" vertical="center"/>
    </xf>
    <xf numFmtId="0" fontId="39" fillId="19" borderId="26" xfId="4" applyNumberFormat="1" applyFont="1" applyFill="1" applyBorder="1" applyAlignment="1">
      <alignment horizontal="center" vertical="center"/>
    </xf>
    <xf numFmtId="0" fontId="39" fillId="19" borderId="59" xfId="4" applyNumberFormat="1" applyFont="1" applyFill="1" applyBorder="1" applyAlignment="1">
      <alignment horizontal="center" vertical="center"/>
    </xf>
    <xf numFmtId="0" fontId="152" fillId="29" borderId="37" xfId="1" applyFont="1" applyFill="1" applyBorder="1" applyAlignment="1">
      <alignment horizontal="center" vertical="center"/>
    </xf>
    <xf numFmtId="0" fontId="152" fillId="29" borderId="0" xfId="1" applyFont="1" applyFill="1" applyBorder="1" applyAlignment="1">
      <alignment horizontal="center" vertical="center"/>
    </xf>
    <xf numFmtId="0" fontId="152" fillId="29" borderId="132" xfId="1" applyFont="1" applyFill="1" applyBorder="1" applyAlignment="1">
      <alignment horizontal="center" vertical="center"/>
    </xf>
    <xf numFmtId="0" fontId="152" fillId="29" borderId="4" xfId="1" applyFont="1" applyFill="1" applyBorder="1" applyAlignment="1">
      <alignment horizontal="center" vertical="center"/>
    </xf>
    <xf numFmtId="165" fontId="155" fillId="48" borderId="0" xfId="3" applyNumberFormat="1" applyFont="1" applyFill="1" applyBorder="1" applyAlignment="1">
      <alignment horizontal="center" vertical="center"/>
    </xf>
    <xf numFmtId="0" fontId="27" fillId="57" borderId="37" xfId="2" applyFont="1" applyFill="1" applyBorder="1" applyAlignment="1">
      <alignment horizontal="center" vertical="center"/>
    </xf>
    <xf numFmtId="0" fontId="27" fillId="57" borderId="0" xfId="2" applyFont="1" applyFill="1" applyBorder="1" applyAlignment="1">
      <alignment horizontal="center" vertical="center"/>
    </xf>
    <xf numFmtId="0" fontId="27" fillId="57" borderId="38" xfId="2" applyFont="1" applyFill="1" applyBorder="1" applyAlignment="1">
      <alignment horizontal="center" vertical="center"/>
    </xf>
    <xf numFmtId="0" fontId="203" fillId="19" borderId="0" xfId="2" applyFont="1" applyFill="1" applyBorder="1" applyAlignment="1">
      <alignment horizontal="center" vertical="center"/>
    </xf>
    <xf numFmtId="0" fontId="204" fillId="48" borderId="28" xfId="1" applyFont="1" applyFill="1" applyBorder="1" applyAlignment="1">
      <alignment horizontal="center" vertical="center"/>
    </xf>
    <xf numFmtId="0" fontId="204" fillId="48" borderId="29" xfId="1" applyFont="1" applyFill="1" applyBorder="1" applyAlignment="1">
      <alignment horizontal="center" vertical="center"/>
    </xf>
    <xf numFmtId="0" fontId="155" fillId="48" borderId="28" xfId="1" applyFont="1" applyFill="1" applyBorder="1" applyAlignment="1">
      <alignment horizontal="center" vertical="center"/>
    </xf>
    <xf numFmtId="0" fontId="155" fillId="48" borderId="29" xfId="1" applyFont="1" applyFill="1" applyBorder="1" applyAlignment="1">
      <alignment horizontal="center" vertical="center"/>
    </xf>
    <xf numFmtId="0" fontId="6" fillId="4" borderId="115" xfId="2" applyFont="1" applyFill="1" applyBorder="1" applyAlignment="1">
      <alignment horizontal="center" vertical="center"/>
    </xf>
    <xf numFmtId="0" fontId="6" fillId="4" borderId="0" xfId="2" applyFont="1" applyFill="1" applyBorder="1" applyAlignment="1">
      <alignment horizontal="center" vertical="center"/>
    </xf>
    <xf numFmtId="0" fontId="189" fillId="19" borderId="15" xfId="2" applyFont="1" applyFill="1" applyBorder="1" applyAlignment="1">
      <alignment horizontal="center" vertical="center"/>
    </xf>
    <xf numFmtId="177" fontId="185" fillId="3" borderId="37" xfId="12" applyNumberFormat="1" applyFont="1" applyFill="1" applyBorder="1" applyAlignment="1" applyProtection="1">
      <alignment horizontal="center" vertical="center"/>
    </xf>
    <xf numFmtId="177" fontId="185" fillId="3" borderId="0" xfId="12" applyNumberFormat="1" applyFont="1" applyFill="1" applyBorder="1" applyAlignment="1" applyProtection="1">
      <alignment horizontal="center" vertical="center"/>
    </xf>
    <xf numFmtId="178" fontId="185" fillId="3" borderId="0" xfId="12" applyNumberFormat="1" applyFont="1" applyFill="1" applyBorder="1" applyAlignment="1" applyProtection="1">
      <alignment horizontal="center" vertical="center"/>
    </xf>
    <xf numFmtId="177" fontId="185" fillId="3" borderId="37" xfId="12" applyNumberFormat="1" applyFont="1" applyFill="1" applyBorder="1" applyAlignment="1" applyProtection="1">
      <alignment horizontal="left" vertical="center" wrapText="1"/>
    </xf>
    <xf numFmtId="177" fontId="185" fillId="3" borderId="0" xfId="12" applyNumberFormat="1" applyFont="1" applyFill="1" applyBorder="1" applyAlignment="1" applyProtection="1">
      <alignment horizontal="left" vertical="center" wrapText="1"/>
    </xf>
    <xf numFmtId="177" fontId="185" fillId="3" borderId="38" xfId="12" applyNumberFormat="1" applyFont="1" applyFill="1" applyBorder="1" applyAlignment="1" applyProtection="1">
      <alignment horizontal="left" vertical="center" wrapText="1"/>
    </xf>
    <xf numFmtId="177" fontId="185" fillId="3" borderId="58" xfId="12" applyNumberFormat="1" applyFont="1" applyFill="1" applyBorder="1" applyAlignment="1" applyProtection="1">
      <alignment horizontal="left" vertical="center" wrapText="1"/>
    </xf>
    <xf numFmtId="177" fontId="185" fillId="3" borderId="26" xfId="12" applyNumberFormat="1" applyFont="1" applyFill="1" applyBorder="1" applyAlignment="1" applyProtection="1">
      <alignment horizontal="left" vertical="center" wrapText="1"/>
    </xf>
    <xf numFmtId="177" fontId="185" fillId="3" borderId="59" xfId="12" applyNumberFormat="1" applyFont="1" applyFill="1" applyBorder="1" applyAlignment="1" applyProtection="1">
      <alignment horizontal="left" vertical="center" wrapText="1"/>
    </xf>
    <xf numFmtId="0" fontId="88" fillId="28" borderId="111" xfId="1" applyFont="1" applyFill="1" applyBorder="1" applyAlignment="1">
      <alignment horizontal="center" vertical="center"/>
    </xf>
    <xf numFmtId="0" fontId="88" fillId="28" borderId="112" xfId="1" applyFont="1" applyFill="1" applyBorder="1" applyAlignment="1">
      <alignment horizontal="center" vertical="center"/>
    </xf>
    <xf numFmtId="0" fontId="88" fillId="28" borderId="113" xfId="1" applyFont="1" applyFill="1" applyBorder="1" applyAlignment="1">
      <alignment horizontal="center" vertical="center"/>
    </xf>
    <xf numFmtId="0" fontId="88" fillId="28" borderId="114" xfId="1" applyFont="1" applyFill="1" applyBorder="1" applyAlignment="1">
      <alignment horizontal="center" vertical="center"/>
    </xf>
    <xf numFmtId="177" fontId="155" fillId="15" borderId="37" xfId="12" applyNumberFormat="1" applyFont="1" applyFill="1" applyBorder="1" applyAlignment="1" applyProtection="1">
      <alignment horizontal="center" vertical="center"/>
    </xf>
    <xf numFmtId="177" fontId="155" fillId="15" borderId="0" xfId="12" applyNumberFormat="1" applyFont="1" applyFill="1" applyBorder="1" applyAlignment="1" applyProtection="1">
      <alignment horizontal="center" vertical="center"/>
    </xf>
    <xf numFmtId="178" fontId="157" fillId="6" borderId="0" xfId="12" applyNumberFormat="1" applyFont="1" applyFill="1" applyBorder="1" applyAlignment="1" applyProtection="1">
      <alignment horizontal="center" vertical="center"/>
    </xf>
    <xf numFmtId="2" fontId="61" fillId="3" borderId="0" xfId="12" applyNumberFormat="1" applyFont="1" applyFill="1" applyBorder="1" applyAlignment="1" applyProtection="1">
      <alignment horizontal="center" vertical="center"/>
    </xf>
    <xf numFmtId="0" fontId="184" fillId="3" borderId="0" xfId="12" applyFont="1" applyFill="1" applyBorder="1" applyAlignment="1" applyProtection="1">
      <alignment horizontal="left" vertical="center"/>
    </xf>
    <xf numFmtId="0" fontId="184" fillId="3" borderId="38" xfId="12" applyFont="1" applyFill="1" applyBorder="1" applyAlignment="1" applyProtection="1">
      <alignment horizontal="left" vertical="center"/>
    </xf>
    <xf numFmtId="177" fontId="61" fillId="11" borderId="37" xfId="12" applyNumberFormat="1" applyFont="1" applyFill="1" applyBorder="1" applyAlignment="1" applyProtection="1">
      <alignment horizontal="center" vertical="center"/>
    </xf>
    <xf numFmtId="177" fontId="61" fillId="11" borderId="0" xfId="12" applyNumberFormat="1" applyFont="1" applyFill="1" applyBorder="1" applyAlignment="1" applyProtection="1">
      <alignment horizontal="center" vertical="center"/>
    </xf>
    <xf numFmtId="177" fontId="61" fillId="11" borderId="38" xfId="12" applyNumberFormat="1" applyFont="1" applyFill="1" applyBorder="1" applyAlignment="1" applyProtection="1">
      <alignment horizontal="center" vertical="center"/>
    </xf>
    <xf numFmtId="165" fontId="178" fillId="3" borderId="1" xfId="12" applyNumberFormat="1" applyFont="1" applyFill="1" applyBorder="1" applyAlignment="1" applyProtection="1">
      <alignment horizontal="center" vertical="center"/>
    </xf>
    <xf numFmtId="165" fontId="178" fillId="3" borderId="0" xfId="12" applyNumberFormat="1" applyFont="1" applyFill="1" applyBorder="1" applyAlignment="1" applyProtection="1">
      <alignment horizontal="center" vertical="center"/>
    </xf>
    <xf numFmtId="0" fontId="178" fillId="3" borderId="0" xfId="12" applyNumberFormat="1" applyFont="1" applyFill="1" applyBorder="1" applyAlignment="1" applyProtection="1">
      <alignment horizontal="center" vertical="center"/>
    </xf>
    <xf numFmtId="0" fontId="27" fillId="3" borderId="0" xfId="12" applyFont="1" applyFill="1" applyBorder="1" applyAlignment="1" applyProtection="1">
      <alignment horizontal="right" vertical="center"/>
    </xf>
    <xf numFmtId="0" fontId="183" fillId="15" borderId="32" xfId="11" applyFont="1" applyFill="1" applyBorder="1" applyAlignment="1">
      <alignment horizontal="center" vertical="center" wrapText="1"/>
    </xf>
    <xf numFmtId="0" fontId="183" fillId="15" borderId="6" xfId="11" applyFont="1" applyFill="1" applyBorder="1" applyAlignment="1">
      <alignment horizontal="center" vertical="center" wrapText="1"/>
    </xf>
    <xf numFmtId="0" fontId="183" fillId="15" borderId="37" xfId="11" applyFont="1" applyFill="1" applyBorder="1" applyAlignment="1">
      <alignment horizontal="center" vertical="center" wrapText="1"/>
    </xf>
    <xf numFmtId="0" fontId="183" fillId="15" borderId="0" xfId="11" applyFont="1" applyFill="1" applyBorder="1" applyAlignment="1">
      <alignment horizontal="center" vertical="center" wrapText="1"/>
    </xf>
    <xf numFmtId="0" fontId="158" fillId="6" borderId="6" xfId="12" applyFont="1" applyFill="1" applyBorder="1" applyAlignment="1" applyProtection="1">
      <alignment horizontal="center" vertical="center" wrapText="1"/>
    </xf>
    <xf numFmtId="0" fontId="158" fillId="6" borderId="0" xfId="12" applyFont="1" applyFill="1" applyBorder="1" applyAlignment="1" applyProtection="1">
      <alignment horizontal="center" vertical="center" wrapText="1"/>
    </xf>
    <xf numFmtId="0" fontId="120" fillId="3" borderId="6" xfId="12" applyFont="1" applyFill="1" applyBorder="1" applyAlignment="1" applyProtection="1">
      <alignment horizontal="center" vertical="center" wrapText="1"/>
    </xf>
    <xf numFmtId="0" fontId="120" fillId="3" borderId="0" xfId="12" applyFont="1" applyFill="1" applyBorder="1" applyAlignment="1" applyProtection="1">
      <alignment horizontal="center" vertical="center" wrapText="1"/>
    </xf>
    <xf numFmtId="0" fontId="152" fillId="51" borderId="6" xfId="11" applyFont="1" applyFill="1" applyBorder="1" applyAlignment="1">
      <alignment horizontal="center" vertical="center"/>
    </xf>
    <xf numFmtId="0" fontId="152" fillId="51" borderId="33" xfId="11" applyFont="1" applyFill="1" applyBorder="1" applyAlignment="1">
      <alignment horizontal="center" vertical="center"/>
    </xf>
    <xf numFmtId="0" fontId="181" fillId="3" borderId="1" xfId="11" applyFont="1" applyFill="1" applyBorder="1" applyAlignment="1">
      <alignment horizontal="center" vertical="center" wrapText="1"/>
    </xf>
    <xf numFmtId="0" fontId="181" fillId="3" borderId="0" xfId="11" applyFont="1" applyFill="1" applyBorder="1" applyAlignment="1">
      <alignment horizontal="center" vertical="center" wrapText="1"/>
    </xf>
    <xf numFmtId="0" fontId="181" fillId="3" borderId="0" xfId="12" applyFont="1" applyFill="1" applyBorder="1" applyAlignment="1" applyProtection="1">
      <alignment horizontal="center" vertical="center" wrapText="1"/>
    </xf>
    <xf numFmtId="0" fontId="27" fillId="3" borderId="0" xfId="12" applyFont="1" applyFill="1" applyBorder="1" applyAlignment="1" applyProtection="1">
      <alignment horizontal="center" vertical="center"/>
    </xf>
    <xf numFmtId="0" fontId="27" fillId="3" borderId="8" xfId="12" applyFont="1" applyFill="1" applyBorder="1" applyAlignment="1" applyProtection="1">
      <alignment horizontal="center" wrapText="1"/>
    </xf>
    <xf numFmtId="0" fontId="171" fillId="54" borderId="1" xfId="11" applyFont="1" applyFill="1" applyBorder="1" applyAlignment="1">
      <alignment horizontal="center" vertical="center"/>
    </xf>
    <xf numFmtId="0" fontId="171" fillId="54" borderId="0" xfId="11" applyFont="1" applyFill="1" applyBorder="1" applyAlignment="1">
      <alignment horizontal="center" vertical="center"/>
    </xf>
    <xf numFmtId="0" fontId="171" fillId="54" borderId="8" xfId="11" applyFont="1" applyFill="1" applyBorder="1" applyAlignment="1">
      <alignment horizontal="center" vertical="center"/>
    </xf>
    <xf numFmtId="0" fontId="171" fillId="54" borderId="0" xfId="11" applyFont="1" applyFill="1" applyBorder="1" applyAlignment="1">
      <alignment horizontal="left" vertical="center"/>
    </xf>
    <xf numFmtId="0" fontId="171" fillId="54" borderId="8" xfId="11" applyFont="1" applyFill="1" applyBorder="1" applyAlignment="1">
      <alignment horizontal="left" vertical="center"/>
    </xf>
    <xf numFmtId="0" fontId="116" fillId="51" borderId="3" xfId="11" applyFont="1" applyFill="1" applyBorder="1" applyAlignment="1">
      <alignment horizontal="center" vertical="center"/>
    </xf>
    <xf numFmtId="0" fontId="116" fillId="51" borderId="4" xfId="11" applyFont="1" applyFill="1" applyBorder="1" applyAlignment="1">
      <alignment horizontal="center" vertical="center"/>
    </xf>
    <xf numFmtId="0" fontId="116" fillId="51" borderId="5" xfId="11" applyFont="1" applyFill="1" applyBorder="1" applyAlignment="1">
      <alignment horizontal="center" vertical="center"/>
    </xf>
    <xf numFmtId="0" fontId="171" fillId="51" borderId="1" xfId="11" applyFont="1" applyFill="1" applyBorder="1" applyAlignment="1">
      <alignment horizontal="center" vertical="center"/>
    </xf>
    <xf numFmtId="0" fontId="171" fillId="51" borderId="0" xfId="11" applyFont="1" applyFill="1" applyBorder="1" applyAlignment="1">
      <alignment horizontal="center" vertical="center"/>
    </xf>
    <xf numFmtId="0" fontId="171" fillId="51" borderId="8" xfId="11" applyFont="1" applyFill="1" applyBorder="1" applyAlignment="1">
      <alignment horizontal="center" vertical="center"/>
    </xf>
    <xf numFmtId="0" fontId="171" fillId="51" borderId="0" xfId="11" applyFont="1" applyFill="1" applyBorder="1" applyAlignment="1">
      <alignment horizontal="left" vertical="center"/>
    </xf>
    <xf numFmtId="0" fontId="171" fillId="51" borderId="8" xfId="11" applyFont="1" applyFill="1" applyBorder="1" applyAlignment="1">
      <alignment horizontal="left" vertical="center"/>
    </xf>
    <xf numFmtId="0" fontId="27" fillId="4" borderId="1" xfId="11" applyFont="1" applyFill="1" applyBorder="1" applyAlignment="1">
      <alignment horizontal="center" vertical="center"/>
    </xf>
    <xf numFmtId="0" fontId="27" fillId="4" borderId="0" xfId="11" applyFont="1" applyFill="1" applyBorder="1" applyAlignment="1">
      <alignment horizontal="center" vertical="center"/>
    </xf>
    <xf numFmtId="0" fontId="27" fillId="4" borderId="8" xfId="11" applyFont="1" applyFill="1" applyBorder="1" applyAlignment="1">
      <alignment horizontal="center" vertical="center"/>
    </xf>
    <xf numFmtId="170" fontId="99" fillId="36" borderId="0" xfId="4" applyNumberFormat="1" applyFont="1" applyFill="1" applyBorder="1" applyAlignment="1">
      <alignment horizontal="center" vertical="center"/>
    </xf>
    <xf numFmtId="170" fontId="99" fillId="36" borderId="38" xfId="4" applyNumberFormat="1" applyFont="1" applyFill="1" applyBorder="1" applyAlignment="1">
      <alignment horizontal="center" vertical="center"/>
    </xf>
    <xf numFmtId="0" fontId="61" fillId="36" borderId="37" xfId="1" applyFont="1" applyFill="1" applyBorder="1" applyAlignment="1">
      <alignment horizontal="right" vertical="center"/>
    </xf>
    <xf numFmtId="1" fontId="61" fillId="36" borderId="0" xfId="1" applyNumberFormat="1" applyFont="1" applyFill="1" applyBorder="1" applyAlignment="1">
      <alignment horizontal="center" vertical="center"/>
    </xf>
    <xf numFmtId="0" fontId="99" fillId="36" borderId="0" xfId="1" applyFont="1" applyFill="1" applyBorder="1" applyAlignment="1">
      <alignment horizontal="center" vertical="center"/>
    </xf>
    <xf numFmtId="0" fontId="61" fillId="52" borderId="0" xfId="1" applyFont="1" applyFill="1" applyBorder="1" applyAlignment="1">
      <alignment horizontal="center" vertical="center"/>
    </xf>
    <xf numFmtId="0" fontId="129" fillId="36" borderId="0" xfId="1" applyFont="1" applyFill="1" applyBorder="1" applyAlignment="1">
      <alignment horizontal="center" vertical="center"/>
    </xf>
    <xf numFmtId="1" fontId="61" fillId="36" borderId="0" xfId="4" applyNumberFormat="1" applyFont="1" applyFill="1" applyBorder="1" applyAlignment="1">
      <alignment horizontal="center" vertical="center"/>
    </xf>
    <xf numFmtId="168" fontId="173" fillId="3" borderId="0" xfId="4" applyNumberFormat="1" applyFont="1" applyFill="1" applyBorder="1" applyAlignment="1">
      <alignment horizontal="right" vertical="center" wrapText="1"/>
    </xf>
    <xf numFmtId="0" fontId="33" fillId="46" borderId="32" xfId="1" applyFont="1" applyFill="1" applyBorder="1" applyAlignment="1">
      <alignment horizontal="center" vertical="center"/>
    </xf>
    <xf numFmtId="0" fontId="33" fillId="46" borderId="6" xfId="1" applyFont="1" applyFill="1" applyBorder="1" applyAlignment="1">
      <alignment horizontal="center" vertical="center"/>
    </xf>
    <xf numFmtId="0" fontId="33" fillId="46" borderId="33" xfId="1" applyFont="1" applyFill="1" applyBorder="1" applyAlignment="1">
      <alignment horizontal="center" vertical="center"/>
    </xf>
    <xf numFmtId="0" fontId="131" fillId="3" borderId="37" xfId="1" applyFont="1" applyFill="1" applyBorder="1" applyAlignment="1">
      <alignment horizontal="left" vertical="center" wrapText="1"/>
    </xf>
    <xf numFmtId="0" fontId="131" fillId="3" borderId="0" xfId="1" applyFont="1" applyFill="1" applyBorder="1" applyAlignment="1">
      <alignment horizontal="left" vertical="center" wrapText="1"/>
    </xf>
    <xf numFmtId="0" fontId="131" fillId="3" borderId="38" xfId="1" applyFont="1" applyFill="1" applyBorder="1" applyAlignment="1">
      <alignment horizontal="left" vertical="center" wrapText="1"/>
    </xf>
    <xf numFmtId="0" fontId="131" fillId="3" borderId="108" xfId="1" applyFont="1" applyFill="1" applyBorder="1" applyAlignment="1">
      <alignment horizontal="left" vertical="center" wrapText="1"/>
    </xf>
    <xf numFmtId="0" fontId="131" fillId="3" borderId="109" xfId="1" applyFont="1" applyFill="1" applyBorder="1" applyAlignment="1">
      <alignment horizontal="left" vertical="center" wrapText="1"/>
    </xf>
    <xf numFmtId="0" fontId="131" fillId="3" borderId="110" xfId="1" applyFont="1" applyFill="1" applyBorder="1" applyAlignment="1">
      <alignment horizontal="left" vertical="center" wrapText="1"/>
    </xf>
    <xf numFmtId="0" fontId="171" fillId="51" borderId="37" xfId="1" applyFont="1" applyFill="1" applyBorder="1" applyAlignment="1">
      <alignment horizontal="center" vertical="center"/>
    </xf>
    <xf numFmtId="168" fontId="177" fillId="6" borderId="37" xfId="4" applyNumberFormat="1" applyFont="1" applyFill="1" applyBorder="1" applyAlignment="1">
      <alignment horizontal="center" vertical="center" wrapText="1"/>
    </xf>
    <xf numFmtId="168" fontId="177" fillId="6" borderId="0" xfId="4" applyNumberFormat="1" applyFont="1" applyFill="1" applyBorder="1" applyAlignment="1">
      <alignment horizontal="center" vertical="center" wrapText="1"/>
    </xf>
    <xf numFmtId="168" fontId="178" fillId="3" borderId="0" xfId="4" applyNumberFormat="1" applyFont="1" applyFill="1" applyBorder="1" applyAlignment="1">
      <alignment horizontal="right" vertical="center" wrapText="1"/>
    </xf>
    <xf numFmtId="170" fontId="156" fillId="48" borderId="0" xfId="4" applyNumberFormat="1" applyFont="1" applyFill="1" applyBorder="1" applyAlignment="1">
      <alignment horizontal="center" vertical="center"/>
    </xf>
    <xf numFmtId="168" fontId="179" fillId="3" borderId="0" xfId="4" applyNumberFormat="1" applyFont="1" applyFill="1" applyBorder="1" applyAlignment="1">
      <alignment horizontal="right" vertical="center" wrapText="1"/>
    </xf>
    <xf numFmtId="170" fontId="155" fillId="48" borderId="38" xfId="4" applyNumberFormat="1" applyFont="1" applyFill="1" applyBorder="1" applyAlignment="1">
      <alignment horizontal="center" vertical="center"/>
    </xf>
    <xf numFmtId="0" fontId="27" fillId="52" borderId="37" xfId="1" applyFont="1" applyFill="1" applyBorder="1" applyAlignment="1">
      <alignment horizontal="right" vertical="center" wrapText="1"/>
    </xf>
    <xf numFmtId="0" fontId="27" fillId="52" borderId="0" xfId="1" applyFont="1" applyFill="1" applyBorder="1" applyAlignment="1">
      <alignment horizontal="right" vertical="center" wrapText="1"/>
    </xf>
    <xf numFmtId="2" fontId="61" fillId="52" borderId="0" xfId="1" applyNumberFormat="1" applyFont="1" applyFill="1" applyBorder="1" applyAlignment="1">
      <alignment horizontal="center" vertical="center"/>
    </xf>
    <xf numFmtId="0" fontId="33" fillId="36" borderId="37" xfId="11" applyFont="1" applyFill="1" applyBorder="1" applyAlignment="1">
      <alignment horizontal="center" vertical="center"/>
    </xf>
    <xf numFmtId="0" fontId="33" fillId="36" borderId="0" xfId="11" applyFont="1" applyFill="1" applyBorder="1" applyAlignment="1">
      <alignment horizontal="center" vertical="center"/>
    </xf>
    <xf numFmtId="0" fontId="33" fillId="36" borderId="38" xfId="11" applyFont="1" applyFill="1" applyBorder="1" applyAlignment="1">
      <alignment horizontal="center" vertical="center"/>
    </xf>
    <xf numFmtId="0" fontId="169" fillId="3" borderId="37" xfId="12" applyFont="1" applyFill="1" applyBorder="1" applyAlignment="1">
      <alignment horizontal="center" vertical="center" wrapText="1"/>
    </xf>
    <xf numFmtId="0" fontId="169" fillId="3" borderId="0" xfId="12" applyFont="1" applyFill="1" applyBorder="1" applyAlignment="1">
      <alignment horizontal="center" vertical="center" wrapText="1"/>
    </xf>
    <xf numFmtId="0" fontId="169" fillId="3" borderId="38" xfId="12" applyFont="1" applyFill="1" applyBorder="1" applyAlignment="1">
      <alignment horizontal="center" vertical="center" wrapText="1"/>
    </xf>
    <xf numFmtId="0" fontId="170" fillId="48" borderId="37" xfId="11" applyFont="1" applyFill="1" applyBorder="1" applyAlignment="1">
      <alignment horizontal="center" vertical="center"/>
    </xf>
    <xf numFmtId="0" fontId="170" fillId="48" borderId="0" xfId="11" applyFont="1" applyFill="1" applyBorder="1" applyAlignment="1">
      <alignment horizontal="center" vertical="center"/>
    </xf>
    <xf numFmtId="0" fontId="170" fillId="48" borderId="38" xfId="11" applyFont="1" applyFill="1" applyBorder="1" applyAlignment="1">
      <alignment horizontal="center" vertical="center"/>
    </xf>
    <xf numFmtId="168" fontId="120" fillId="3" borderId="0" xfId="4" applyNumberFormat="1" applyFont="1" applyFill="1" applyBorder="1" applyAlignment="1">
      <alignment horizontal="right" vertical="center" wrapText="1"/>
    </xf>
    <xf numFmtId="0" fontId="2" fillId="3" borderId="1" xfId="1" applyFont="1" applyFill="1" applyBorder="1" applyAlignment="1">
      <alignment horizontal="right" vertical="center"/>
    </xf>
    <xf numFmtId="0" fontId="2" fillId="3" borderId="0" xfId="1" applyFont="1" applyFill="1" applyBorder="1" applyAlignment="1">
      <alignment horizontal="right" vertical="center"/>
    </xf>
    <xf numFmtId="170" fontId="5" fillId="3" borderId="0" xfId="1" applyNumberFormat="1" applyFont="1" applyFill="1" applyBorder="1" applyAlignment="1" applyProtection="1">
      <alignment horizontal="center" vertical="center"/>
      <protection locked="0"/>
    </xf>
    <xf numFmtId="170" fontId="120" fillId="3" borderId="0" xfId="1" applyNumberFormat="1" applyFont="1" applyFill="1" applyBorder="1" applyAlignment="1" applyProtection="1">
      <alignment horizontal="center" vertical="center"/>
      <protection locked="0"/>
    </xf>
    <xf numFmtId="170" fontId="120" fillId="3" borderId="8" xfId="1" applyNumberFormat="1" applyFont="1" applyFill="1" applyBorder="1" applyAlignment="1" applyProtection="1">
      <alignment horizontal="center" vertical="center"/>
      <protection locked="0"/>
    </xf>
    <xf numFmtId="0" fontId="1" fillId="3" borderId="1" xfId="1" applyFill="1" applyBorder="1" applyAlignment="1">
      <alignment horizontal="right" vertical="center"/>
    </xf>
    <xf numFmtId="0" fontId="1" fillId="3" borderId="0" xfId="1" applyFill="1" applyBorder="1" applyAlignment="1">
      <alignment horizontal="right" vertical="center"/>
    </xf>
    <xf numFmtId="0" fontId="113" fillId="51" borderId="32" xfId="11" applyFont="1" applyFill="1" applyBorder="1" applyAlignment="1">
      <alignment horizontal="center" vertical="center" wrapText="1"/>
    </xf>
    <xf numFmtId="0" fontId="113" fillId="51" borderId="6" xfId="11" applyFont="1" applyFill="1" applyBorder="1" applyAlignment="1">
      <alignment horizontal="center" vertical="center" wrapText="1"/>
    </xf>
    <xf numFmtId="0" fontId="113" fillId="51" borderId="33" xfId="11" applyFont="1" applyFill="1" applyBorder="1" applyAlignment="1">
      <alignment horizontal="center" vertical="center" wrapText="1"/>
    </xf>
    <xf numFmtId="0" fontId="168" fillId="3" borderId="37" xfId="11" applyFont="1" applyFill="1" applyBorder="1" applyAlignment="1">
      <alignment horizontal="center" vertical="center" wrapText="1"/>
    </xf>
    <xf numFmtId="0" fontId="168" fillId="3" borderId="0" xfId="11" applyFont="1" applyFill="1" applyBorder="1" applyAlignment="1">
      <alignment horizontal="center" vertical="center" wrapText="1"/>
    </xf>
    <xf numFmtId="0" fontId="168" fillId="3" borderId="38" xfId="11" applyFont="1" applyFill="1" applyBorder="1" applyAlignment="1">
      <alignment horizontal="center" vertical="center" wrapText="1"/>
    </xf>
    <xf numFmtId="0" fontId="61" fillId="46" borderId="3" xfId="1" applyFont="1" applyFill="1" applyBorder="1" applyAlignment="1">
      <alignment horizontal="center" vertical="center"/>
    </xf>
    <xf numFmtId="0" fontId="61" fillId="46" borderId="4" xfId="1" applyFont="1" applyFill="1" applyBorder="1" applyAlignment="1">
      <alignment horizontal="center" vertical="center"/>
    </xf>
    <xf numFmtId="0" fontId="61" fillId="46" borderId="5" xfId="1" applyFont="1" applyFill="1" applyBorder="1" applyAlignment="1">
      <alignment horizontal="center" vertical="center"/>
    </xf>
    <xf numFmtId="0" fontId="120" fillId="3" borderId="1" xfId="1" applyFont="1" applyFill="1" applyBorder="1" applyAlignment="1">
      <alignment horizontal="center" vertical="center" wrapText="1"/>
    </xf>
    <xf numFmtId="0" fontId="120" fillId="3" borderId="0" xfId="1" applyFont="1" applyFill="1" applyBorder="1" applyAlignment="1">
      <alignment horizontal="center" vertical="center" wrapText="1"/>
    </xf>
    <xf numFmtId="0" fontId="120" fillId="3" borderId="0" xfId="1" applyFont="1" applyFill="1" applyBorder="1" applyAlignment="1">
      <alignment horizontal="center" vertical="center"/>
    </xf>
    <xf numFmtId="170" fontId="50" fillId="3" borderId="0" xfId="1" applyNumberFormat="1" applyFont="1" applyFill="1" applyBorder="1" applyAlignment="1" applyProtection="1">
      <alignment horizontal="center" vertical="center" wrapText="1"/>
      <protection locked="0"/>
    </xf>
    <xf numFmtId="170" fontId="50" fillId="3" borderId="8" xfId="1" applyNumberFormat="1" applyFont="1" applyFill="1" applyBorder="1" applyAlignment="1" applyProtection="1">
      <alignment horizontal="center" vertical="center" wrapText="1"/>
      <protection locked="0"/>
    </xf>
    <xf numFmtId="170" fontId="1" fillId="3" borderId="95" xfId="1" applyNumberFormat="1" applyFill="1" applyBorder="1" applyAlignment="1">
      <alignment horizontal="center" vertical="center"/>
    </xf>
    <xf numFmtId="168" fontId="150" fillId="47" borderId="96" xfId="4" applyNumberFormat="1" applyFont="1" applyFill="1" applyBorder="1" applyAlignment="1">
      <alignment horizontal="right" vertical="center"/>
    </xf>
    <xf numFmtId="168" fontId="150" fillId="47" borderId="39" xfId="4" applyNumberFormat="1" applyFont="1" applyFill="1" applyBorder="1" applyAlignment="1">
      <alignment horizontal="right" vertical="center"/>
    </xf>
    <xf numFmtId="0" fontId="109" fillId="47" borderId="97" xfId="1" applyFont="1" applyFill="1" applyBorder="1" applyAlignment="1">
      <alignment horizontal="center" vertical="center"/>
    </xf>
    <xf numFmtId="0" fontId="109" fillId="47" borderId="15" xfId="1" applyFont="1" applyFill="1" applyBorder="1" applyAlignment="1">
      <alignment horizontal="center" vertical="center"/>
    </xf>
    <xf numFmtId="0" fontId="151" fillId="47" borderId="97" xfId="1" applyFont="1" applyFill="1" applyBorder="1" applyAlignment="1">
      <alignment horizontal="right" vertical="center"/>
    </xf>
    <xf numFmtId="0" fontId="151" fillId="47" borderId="15" xfId="1" applyFont="1" applyFill="1" applyBorder="1" applyAlignment="1">
      <alignment horizontal="right" vertical="center"/>
    </xf>
    <xf numFmtId="167" fontId="18" fillId="47" borderId="98" xfId="1" applyNumberFormat="1" applyFont="1" applyFill="1" applyBorder="1" applyAlignment="1">
      <alignment horizontal="center" vertical="center"/>
    </xf>
    <xf numFmtId="167" fontId="18" fillId="47" borderId="40" xfId="1" applyNumberFormat="1" applyFont="1" applyFill="1" applyBorder="1" applyAlignment="1">
      <alignment horizontal="center" vertical="center"/>
    </xf>
    <xf numFmtId="0" fontId="152" fillId="29" borderId="58" xfId="1" applyFont="1" applyFill="1" applyBorder="1" applyAlignment="1">
      <alignment horizontal="center" vertical="center"/>
    </xf>
    <xf numFmtId="0" fontId="152" fillId="29" borderId="26" xfId="1" applyFont="1" applyFill="1" applyBorder="1" applyAlignment="1">
      <alignment horizontal="center" vertical="center"/>
    </xf>
    <xf numFmtId="0" fontId="152" fillId="29" borderId="59" xfId="1" applyFont="1" applyFill="1" applyBorder="1" applyAlignment="1">
      <alignment horizontal="center" vertical="center"/>
    </xf>
    <xf numFmtId="170" fontId="1" fillId="3" borderId="94" xfId="1" applyNumberFormat="1" applyFill="1" applyBorder="1" applyAlignment="1">
      <alignment horizontal="center" vertical="center"/>
    </xf>
    <xf numFmtId="170" fontId="1" fillId="3" borderId="61" xfId="1" applyNumberFormat="1" applyFill="1" applyBorder="1" applyAlignment="1">
      <alignment horizontal="center" vertical="center"/>
    </xf>
    <xf numFmtId="0" fontId="149" fillId="48" borderId="37" xfId="4" applyNumberFormat="1" applyFont="1" applyFill="1" applyBorder="1" applyAlignment="1">
      <alignment horizontal="center" vertical="center"/>
    </xf>
    <xf numFmtId="0" fontId="149" fillId="48" borderId="91" xfId="4" applyNumberFormat="1" applyFont="1" applyFill="1" applyBorder="1" applyAlignment="1">
      <alignment horizontal="center" vertical="center"/>
    </xf>
    <xf numFmtId="0" fontId="149" fillId="48" borderId="0" xfId="4" applyNumberFormat="1" applyFont="1" applyFill="1" applyBorder="1" applyAlignment="1">
      <alignment horizontal="center" vertical="center"/>
    </xf>
    <xf numFmtId="0" fontId="149" fillId="48" borderId="92" xfId="4" applyNumberFormat="1" applyFont="1" applyFill="1" applyBorder="1" applyAlignment="1">
      <alignment horizontal="center" vertical="center"/>
    </xf>
    <xf numFmtId="0" fontId="149" fillId="48" borderId="38" xfId="4" applyNumberFormat="1" applyFont="1" applyFill="1" applyBorder="1" applyAlignment="1">
      <alignment horizontal="center" vertical="center"/>
    </xf>
    <xf numFmtId="0" fontId="149" fillId="48" borderId="93" xfId="4" applyNumberFormat="1" applyFont="1" applyFill="1" applyBorder="1" applyAlignment="1">
      <alignment horizontal="center" vertical="center"/>
    </xf>
    <xf numFmtId="170" fontId="5" fillId="3" borderId="89" xfId="1" applyNumberFormat="1" applyFont="1" applyFill="1" applyBorder="1" applyAlignment="1">
      <alignment horizontal="center" vertical="center"/>
    </xf>
    <xf numFmtId="170" fontId="5" fillId="3" borderId="24" xfId="1" applyNumberFormat="1" applyFont="1" applyFill="1" applyBorder="1" applyAlignment="1">
      <alignment horizontal="center" vertical="center"/>
    </xf>
    <xf numFmtId="170" fontId="5" fillId="3" borderId="90" xfId="1" applyNumberFormat="1" applyFont="1" applyFill="1" applyBorder="1" applyAlignment="1">
      <alignment horizontal="center" vertical="center"/>
    </xf>
    <xf numFmtId="0" fontId="152" fillId="29" borderId="99" xfId="1" applyFont="1" applyFill="1" applyBorder="1" applyAlignment="1">
      <alignment horizontal="center" vertical="center" wrapText="1"/>
    </xf>
    <xf numFmtId="0" fontId="152" fillId="29" borderId="100" xfId="1" applyFont="1" applyFill="1" applyBorder="1" applyAlignment="1">
      <alignment horizontal="center" vertical="center" wrapText="1"/>
    </xf>
    <xf numFmtId="0" fontId="152" fillId="29" borderId="79" xfId="1" applyFont="1" applyFill="1" applyBorder="1" applyAlignment="1">
      <alignment horizontal="center" vertical="center" wrapText="1"/>
    </xf>
    <xf numFmtId="0" fontId="153" fillId="49" borderId="15" xfId="2" applyFont="1" applyFill="1" applyBorder="1" applyAlignment="1" applyProtection="1">
      <alignment horizontal="center" vertical="center"/>
      <protection hidden="1"/>
    </xf>
    <xf numFmtId="0" fontId="19" fillId="0" borderId="1" xfId="4" applyNumberFormat="1" applyFont="1" applyFill="1" applyBorder="1" applyAlignment="1" applyProtection="1">
      <alignment horizontal="center" vertical="center"/>
      <protection locked="0"/>
    </xf>
    <xf numFmtId="0" fontId="19" fillId="0" borderId="0" xfId="4" applyNumberFormat="1" applyFont="1" applyFill="1" applyBorder="1" applyAlignment="1" applyProtection="1">
      <alignment horizontal="center" vertical="center"/>
      <protection locked="0"/>
    </xf>
    <xf numFmtId="0" fontId="19" fillId="0" borderId="8" xfId="4" applyNumberFormat="1" applyFont="1" applyFill="1" applyBorder="1" applyAlignment="1" applyProtection="1">
      <alignment horizontal="center" vertical="center"/>
      <protection locked="0"/>
    </xf>
    <xf numFmtId="0" fontId="27" fillId="3" borderId="0" xfId="4" applyNumberFormat="1" applyFont="1" applyFill="1" applyBorder="1" applyAlignment="1">
      <alignment horizontal="center" vertical="center"/>
    </xf>
    <xf numFmtId="170" fontId="1" fillId="0" borderId="38" xfId="1" applyNumberFormat="1" applyBorder="1" applyAlignment="1">
      <alignment horizontal="center" vertical="center"/>
    </xf>
    <xf numFmtId="170" fontId="148" fillId="48" borderId="86" xfId="4" applyNumberFormat="1" applyFont="1" applyFill="1" applyBorder="1" applyAlignment="1">
      <alignment horizontal="center" vertical="center"/>
    </xf>
    <xf numFmtId="170" fontId="148" fillId="48" borderId="37" xfId="4" applyNumberFormat="1" applyFont="1" applyFill="1" applyBorder="1" applyAlignment="1">
      <alignment horizontal="center" vertical="center"/>
    </xf>
    <xf numFmtId="170" fontId="148" fillId="48" borderId="87" xfId="4" applyNumberFormat="1" applyFont="1" applyFill="1" applyBorder="1" applyAlignment="1">
      <alignment horizontal="center" vertical="center"/>
    </xf>
    <xf numFmtId="170" fontId="148" fillId="48" borderId="0" xfId="4" applyNumberFormat="1" applyFont="1" applyFill="1" applyBorder="1" applyAlignment="1">
      <alignment horizontal="center" vertical="center"/>
    </xf>
    <xf numFmtId="170" fontId="148" fillId="48" borderId="88" xfId="4" applyNumberFormat="1" applyFont="1" applyFill="1" applyBorder="1" applyAlignment="1">
      <alignment horizontal="center" vertical="center"/>
    </xf>
    <xf numFmtId="170" fontId="148" fillId="48" borderId="38" xfId="4" applyNumberFormat="1" applyFont="1" applyFill="1" applyBorder="1" applyAlignment="1">
      <alignment horizontal="center" vertical="center"/>
    </xf>
    <xf numFmtId="170" fontId="5" fillId="0" borderId="37" xfId="1" applyNumberFormat="1" applyFont="1" applyBorder="1" applyAlignment="1">
      <alignment horizontal="center" vertical="center"/>
    </xf>
    <xf numFmtId="170" fontId="5" fillId="0" borderId="0" xfId="1" applyNumberFormat="1" applyFont="1" applyBorder="1" applyAlignment="1">
      <alignment horizontal="center" vertical="center"/>
    </xf>
    <xf numFmtId="171" fontId="146" fillId="41" borderId="38" xfId="1" applyNumberFormat="1" applyFont="1" applyFill="1" applyBorder="1" applyAlignment="1" applyProtection="1">
      <alignment horizontal="center" vertical="center"/>
      <protection locked="0"/>
    </xf>
    <xf numFmtId="168" fontId="144" fillId="0" borderId="37" xfId="4" applyNumberFormat="1" applyFont="1" applyFill="1" applyBorder="1" applyAlignment="1">
      <alignment horizontal="center" vertical="center"/>
    </xf>
    <xf numFmtId="168" fontId="144" fillId="0" borderId="0" xfId="4" applyNumberFormat="1" applyFont="1" applyFill="1" applyBorder="1" applyAlignment="1">
      <alignment horizontal="center" vertical="center"/>
    </xf>
    <xf numFmtId="168" fontId="144" fillId="0" borderId="83" xfId="4" applyNumberFormat="1" applyFont="1" applyFill="1" applyBorder="1" applyAlignment="1">
      <alignment horizontal="center" vertical="center"/>
    </xf>
    <xf numFmtId="168" fontId="144" fillId="0" borderId="84" xfId="4" applyNumberFormat="1" applyFont="1" applyFill="1" applyBorder="1" applyAlignment="1">
      <alignment horizontal="center" vertical="center"/>
    </xf>
    <xf numFmtId="169" fontId="145" fillId="47" borderId="0" xfId="1" applyNumberFormat="1" applyFont="1" applyFill="1" applyBorder="1" applyAlignment="1" applyProtection="1">
      <alignment horizontal="right" vertical="center" wrapText="1"/>
      <protection locked="0"/>
    </xf>
    <xf numFmtId="169" fontId="145" fillId="47" borderId="84" xfId="1" applyNumberFormat="1" applyFont="1" applyFill="1" applyBorder="1" applyAlignment="1" applyProtection="1">
      <alignment horizontal="right" vertical="center" wrapText="1"/>
      <protection locked="0"/>
    </xf>
    <xf numFmtId="2" fontId="18" fillId="47" borderId="38" xfId="4" applyNumberFormat="1" applyFont="1" applyFill="1" applyBorder="1" applyAlignment="1">
      <alignment horizontal="center" vertical="center"/>
    </xf>
    <xf numFmtId="2" fontId="18" fillId="47" borderId="85" xfId="4" applyNumberFormat="1" applyFont="1" applyFill="1" applyBorder="1" applyAlignment="1">
      <alignment horizontal="center" vertical="center"/>
    </xf>
    <xf numFmtId="170" fontId="146" fillId="41" borderId="37" xfId="1" applyNumberFormat="1" applyFont="1" applyFill="1" applyBorder="1" applyAlignment="1" applyProtection="1">
      <alignment horizontal="center" vertical="center"/>
      <protection locked="0"/>
    </xf>
    <xf numFmtId="170" fontId="147" fillId="48" borderId="0" xfId="1" applyNumberFormat="1" applyFont="1" applyFill="1" applyBorder="1" applyAlignment="1" applyProtection="1">
      <alignment horizontal="center" vertical="center"/>
      <protection locked="0"/>
    </xf>
    <xf numFmtId="0" fontId="5" fillId="3" borderId="0" xfId="2" applyFill="1" applyBorder="1" applyAlignment="1">
      <alignment horizontal="left" vertical="center"/>
    </xf>
    <xf numFmtId="0" fontId="5" fillId="3" borderId="8" xfId="2" applyFill="1" applyBorder="1" applyAlignment="1">
      <alignment horizontal="left" vertical="center"/>
    </xf>
    <xf numFmtId="0" fontId="120" fillId="3" borderId="37" xfId="2" applyFont="1" applyFill="1" applyBorder="1" applyAlignment="1">
      <alignment horizontal="center" vertical="center"/>
    </xf>
    <xf numFmtId="0" fontId="120" fillId="3" borderId="0" xfId="2" applyFont="1" applyFill="1" applyBorder="1" applyAlignment="1">
      <alignment horizontal="center" vertical="center"/>
    </xf>
    <xf numFmtId="0" fontId="5" fillId="3" borderId="1" xfId="2" applyFill="1" applyBorder="1" applyAlignment="1">
      <alignment horizontal="center" vertical="center" wrapText="1"/>
    </xf>
    <xf numFmtId="0" fontId="5" fillId="3" borderId="0" xfId="2" applyFill="1" applyBorder="1" applyAlignment="1">
      <alignment horizontal="center" vertical="center" wrapText="1"/>
    </xf>
    <xf numFmtId="0" fontId="5" fillId="3" borderId="8" xfId="2" applyFill="1" applyBorder="1" applyAlignment="1">
      <alignment horizontal="center" vertical="center" wrapText="1"/>
    </xf>
    <xf numFmtId="0" fontId="5" fillId="3" borderId="37" xfId="2" applyFill="1" applyBorder="1" applyAlignment="1">
      <alignment horizontal="center" vertical="center"/>
    </xf>
    <xf numFmtId="0" fontId="5" fillId="3" borderId="0" xfId="2" applyFill="1" applyBorder="1" applyAlignment="1">
      <alignment horizontal="center" vertical="center"/>
    </xf>
    <xf numFmtId="0" fontId="5" fillId="3" borderId="14" xfId="2" applyFill="1" applyBorder="1" applyAlignment="1">
      <alignment horizontal="center" vertical="center" wrapText="1"/>
    </xf>
    <xf numFmtId="0" fontId="5" fillId="3" borderId="15" xfId="2" applyFill="1" applyBorder="1" applyAlignment="1">
      <alignment horizontal="center" vertical="center" wrapText="1"/>
    </xf>
    <xf numFmtId="0" fontId="5" fillId="3" borderId="16" xfId="2" applyFill="1" applyBorder="1" applyAlignment="1">
      <alignment horizontal="center" vertical="center" wrapText="1"/>
    </xf>
    <xf numFmtId="0" fontId="5" fillId="3" borderId="58" xfId="2" applyFill="1" applyBorder="1" applyAlignment="1">
      <alignment horizontal="center" vertical="center"/>
    </xf>
    <xf numFmtId="0" fontId="5" fillId="3" borderId="26" xfId="2" applyFill="1" applyBorder="1" applyAlignment="1">
      <alignment horizontal="center" vertical="center"/>
    </xf>
    <xf numFmtId="0" fontId="120" fillId="46" borderId="32" xfId="2" applyFont="1" applyFill="1" applyBorder="1" applyAlignment="1">
      <alignment horizontal="center" vertical="center" wrapText="1"/>
    </xf>
    <xf numFmtId="0" fontId="120" fillId="46" borderId="6" xfId="2" applyFont="1" applyFill="1" applyBorder="1" applyAlignment="1">
      <alignment horizontal="center" vertical="center" wrapText="1"/>
    </xf>
    <xf numFmtId="0" fontId="120" fillId="46" borderId="37" xfId="2" applyFont="1" applyFill="1" applyBorder="1" applyAlignment="1">
      <alignment horizontal="center" vertical="center" wrapText="1"/>
    </xf>
    <xf numFmtId="0" fontId="120" fillId="46" borderId="0" xfId="2" applyFont="1" applyFill="1" applyBorder="1" applyAlignment="1">
      <alignment horizontal="center" vertical="center" wrapText="1"/>
    </xf>
    <xf numFmtId="0" fontId="50" fillId="46" borderId="6" xfId="2" applyFont="1" applyFill="1" applyBorder="1" applyAlignment="1">
      <alignment horizontal="center" vertical="center" wrapText="1"/>
    </xf>
    <xf numFmtId="0" fontId="50" fillId="46" borderId="0" xfId="2" applyFont="1" applyFill="1" applyBorder="1" applyAlignment="1">
      <alignment horizontal="center" vertical="center" wrapText="1"/>
    </xf>
    <xf numFmtId="0" fontId="120" fillId="46" borderId="3" xfId="2" applyFont="1" applyFill="1" applyBorder="1" applyAlignment="1">
      <alignment horizontal="center" vertical="center"/>
    </xf>
    <xf numFmtId="0" fontId="120" fillId="46" borderId="4" xfId="2" applyFont="1" applyFill="1" applyBorder="1" applyAlignment="1">
      <alignment horizontal="center" vertical="center"/>
    </xf>
    <xf numFmtId="0" fontId="120" fillId="46" borderId="5" xfId="2" applyFont="1" applyFill="1" applyBorder="1" applyAlignment="1">
      <alignment horizontal="center" vertical="center"/>
    </xf>
    <xf numFmtId="0" fontId="120" fillId="46" borderId="1" xfId="2" applyFont="1" applyFill="1" applyBorder="1" applyAlignment="1">
      <alignment horizontal="center" vertical="center"/>
    </xf>
    <xf numFmtId="0" fontId="120" fillId="46" borderId="0" xfId="2" applyFont="1" applyFill="1" applyBorder="1" applyAlignment="1">
      <alignment horizontal="center" vertical="center"/>
    </xf>
    <xf numFmtId="0" fontId="120" fillId="46" borderId="8" xfId="2" applyFont="1" applyFill="1" applyBorder="1" applyAlignment="1">
      <alignment horizontal="center" vertical="center"/>
    </xf>
    <xf numFmtId="49" fontId="138" fillId="29" borderId="32" xfId="2" applyNumberFormat="1" applyFont="1" applyFill="1" applyBorder="1" applyAlignment="1">
      <alignment horizontal="center"/>
    </xf>
    <xf numFmtId="49" fontId="138" fillId="29" borderId="6" xfId="2" applyNumberFormat="1" applyFont="1" applyFill="1" applyBorder="1" applyAlignment="1">
      <alignment horizontal="center"/>
    </xf>
    <xf numFmtId="49" fontId="138" fillId="29" borderId="33" xfId="2" applyNumberFormat="1" applyFont="1" applyFill="1" applyBorder="1" applyAlignment="1">
      <alignment horizontal="center"/>
    </xf>
    <xf numFmtId="0" fontId="5" fillId="3" borderId="1"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8" xfId="2" applyFont="1" applyFill="1" applyBorder="1" applyAlignment="1">
      <alignment horizontal="center" vertical="center" wrapText="1"/>
    </xf>
    <xf numFmtId="49" fontId="140" fillId="36" borderId="45" xfId="6" applyNumberFormat="1" applyFont="1" applyFill="1" applyBorder="1" applyAlignment="1">
      <alignment horizontal="center" vertical="center"/>
    </xf>
    <xf numFmtId="49" fontId="140" fillId="36" borderId="7" xfId="6" applyNumberFormat="1" applyFont="1" applyFill="1" applyBorder="1" applyAlignment="1">
      <alignment horizontal="center" vertical="center"/>
    </xf>
    <xf numFmtId="49" fontId="140" fillId="36" borderId="81" xfId="6" applyNumberFormat="1" applyFont="1" applyFill="1" applyBorder="1" applyAlignment="1">
      <alignment horizontal="center" vertical="center"/>
    </xf>
    <xf numFmtId="0" fontId="142" fillId="46" borderId="6" xfId="2" applyFont="1" applyFill="1" applyBorder="1" applyAlignment="1">
      <alignment horizontal="center" vertical="center" wrapText="1"/>
    </xf>
    <xf numFmtId="0" fontId="142" fillId="46" borderId="0" xfId="2" applyFont="1" applyFill="1" applyBorder="1" applyAlignment="1">
      <alignment horizontal="center" vertical="center" wrapText="1"/>
    </xf>
    <xf numFmtId="0" fontId="50" fillId="46" borderId="33" xfId="2" applyFont="1" applyFill="1" applyBorder="1" applyAlignment="1">
      <alignment horizontal="center" vertical="center"/>
    </xf>
    <xf numFmtId="0" fontId="50" fillId="46" borderId="38" xfId="2" applyFont="1" applyFill="1" applyBorder="1" applyAlignment="1">
      <alignment horizontal="center" vertical="center"/>
    </xf>
    <xf numFmtId="49" fontId="1" fillId="3" borderId="34" xfId="1" applyNumberFormat="1" applyFill="1" applyBorder="1" applyAlignment="1">
      <alignment horizontal="center" vertical="center"/>
    </xf>
    <xf numFmtId="49" fontId="1" fillId="3" borderId="35" xfId="1" applyNumberFormat="1" applyFill="1" applyBorder="1" applyAlignment="1">
      <alignment horizontal="center" vertical="center"/>
    </xf>
    <xf numFmtId="49" fontId="1" fillId="3" borderId="36" xfId="1" applyNumberFormat="1" applyFill="1" applyBorder="1" applyAlignment="1">
      <alignment horizontal="center" vertical="center"/>
    </xf>
    <xf numFmtId="49" fontId="81" fillId="0" borderId="41" xfId="1" applyNumberFormat="1" applyFont="1" applyBorder="1" applyAlignment="1">
      <alignment horizontal="center" vertical="center" wrapText="1"/>
    </xf>
    <xf numFmtId="49" fontId="81" fillId="0" borderId="37" xfId="1" applyNumberFormat="1" applyFont="1" applyBorder="1" applyAlignment="1">
      <alignment horizontal="center" vertical="center" wrapText="1"/>
    </xf>
    <xf numFmtId="49" fontId="81" fillId="0" borderId="42" xfId="1" applyNumberFormat="1" applyFont="1" applyBorder="1" applyAlignment="1">
      <alignment horizontal="center" vertical="center" wrapText="1"/>
    </xf>
    <xf numFmtId="49" fontId="81" fillId="0" borderId="0" xfId="1" applyNumberFormat="1" applyFont="1" applyBorder="1" applyAlignment="1">
      <alignment horizontal="center" vertical="center" wrapText="1"/>
    </xf>
    <xf numFmtId="49" fontId="81" fillId="0" borderId="43" xfId="1" applyNumberFormat="1" applyFont="1" applyBorder="1" applyAlignment="1">
      <alignment horizontal="center" vertical="center" wrapText="1"/>
    </xf>
    <xf numFmtId="49" fontId="81" fillId="0" borderId="38" xfId="1" applyNumberFormat="1" applyFont="1" applyBorder="1" applyAlignment="1">
      <alignment horizontal="center" vertical="center" wrapText="1"/>
    </xf>
    <xf numFmtId="0" fontId="20" fillId="9" borderId="32" xfId="2" applyFont="1" applyFill="1" applyBorder="1" applyAlignment="1" applyProtection="1">
      <alignment horizontal="center" vertical="center"/>
      <protection hidden="1"/>
    </xf>
    <xf numFmtId="0" fontId="20" fillId="9" borderId="6" xfId="2" applyFont="1" applyFill="1" applyBorder="1" applyAlignment="1" applyProtection="1">
      <alignment horizontal="center" vertical="center"/>
      <protection hidden="1"/>
    </xf>
    <xf numFmtId="0" fontId="20" fillId="9" borderId="33" xfId="2" applyFont="1" applyFill="1" applyBorder="1" applyAlignment="1" applyProtection="1">
      <alignment horizontal="center" vertical="center"/>
      <protection hidden="1"/>
    </xf>
    <xf numFmtId="0" fontId="61" fillId="3" borderId="37" xfId="2" applyFont="1" applyFill="1" applyBorder="1" applyAlignment="1" applyProtection="1">
      <alignment horizontal="center" vertical="center"/>
      <protection hidden="1"/>
    </xf>
    <xf numFmtId="0" fontId="61" fillId="3" borderId="0" xfId="2" applyFont="1" applyFill="1" applyBorder="1" applyAlignment="1" applyProtection="1">
      <alignment horizontal="center" vertical="center"/>
      <protection hidden="1"/>
    </xf>
    <xf numFmtId="0" fontId="61" fillId="3" borderId="38" xfId="2" applyFont="1" applyFill="1" applyBorder="1" applyAlignment="1" applyProtection="1">
      <alignment horizontal="center" vertical="center"/>
      <protection hidden="1"/>
    </xf>
    <xf numFmtId="0" fontId="125" fillId="3" borderId="58" xfId="5" applyFont="1" applyFill="1" applyBorder="1" applyAlignment="1" applyProtection="1">
      <alignment horizontal="center" vertical="center"/>
      <protection hidden="1"/>
    </xf>
    <xf numFmtId="0" fontId="125" fillId="3" borderId="26" xfId="5" applyFont="1" applyFill="1" applyBorder="1" applyAlignment="1" applyProtection="1">
      <alignment horizontal="center" vertical="center"/>
      <protection hidden="1"/>
    </xf>
    <xf numFmtId="0" fontId="125" fillId="3" borderId="59" xfId="5" applyFont="1" applyFill="1" applyBorder="1" applyAlignment="1" applyProtection="1">
      <alignment horizontal="center" vertical="center"/>
      <protection hidden="1"/>
    </xf>
    <xf numFmtId="0" fontId="126" fillId="3" borderId="67" xfId="2" applyFont="1" applyFill="1" applyBorder="1" applyAlignment="1" applyProtection="1">
      <alignment horizontal="center" vertical="center"/>
      <protection hidden="1"/>
    </xf>
    <xf numFmtId="0" fontId="126" fillId="3" borderId="68" xfId="2" applyFont="1" applyFill="1" applyBorder="1" applyAlignment="1" applyProtection="1">
      <alignment horizontal="center" vertical="center"/>
      <protection hidden="1"/>
    </xf>
    <xf numFmtId="0" fontId="126" fillId="3" borderId="69" xfId="2" applyFont="1" applyFill="1" applyBorder="1" applyAlignment="1" applyProtection="1">
      <alignment horizontal="center" vertical="center"/>
      <protection hidden="1"/>
    </xf>
    <xf numFmtId="0" fontId="223" fillId="0" borderId="137" xfId="2" applyFont="1" applyBorder="1" applyAlignment="1" applyProtection="1">
      <alignment horizontal="center" vertical="center"/>
    </xf>
    <xf numFmtId="0" fontId="25" fillId="0" borderId="137" xfId="2" applyFont="1" applyBorder="1" applyAlignment="1" applyProtection="1">
      <alignment horizontal="center" vertical="center" wrapText="1"/>
    </xf>
    <xf numFmtId="0" fontId="6" fillId="4" borderId="0" xfId="2" applyFont="1" applyFill="1" applyAlignment="1">
      <alignment horizontal="center" vertical="center"/>
    </xf>
    <xf numFmtId="0" fontId="106" fillId="0" borderId="183" xfId="2" applyFont="1" applyBorder="1" applyAlignment="1">
      <alignment horizontal="center" vertical="center" wrapText="1"/>
    </xf>
    <xf numFmtId="0" fontId="106" fillId="0" borderId="184" xfId="2" applyFont="1" applyBorder="1" applyAlignment="1">
      <alignment horizontal="center" vertical="center" wrapText="1"/>
    </xf>
    <xf numFmtId="0" fontId="106" fillId="0" borderId="185" xfId="2" applyFont="1" applyBorder="1" applyAlignment="1">
      <alignment horizontal="center" vertical="center" wrapText="1"/>
    </xf>
    <xf numFmtId="0" fontId="106" fillId="0" borderId="186" xfId="2" applyFont="1" applyBorder="1" applyAlignment="1">
      <alignment horizontal="center" vertical="center" wrapText="1"/>
    </xf>
    <xf numFmtId="0" fontId="106" fillId="0" borderId="187" xfId="2" applyFont="1" applyBorder="1" applyAlignment="1">
      <alignment horizontal="center" vertical="center" wrapText="1"/>
    </xf>
    <xf numFmtId="0" fontId="106" fillId="0" borderId="188" xfId="2" applyFont="1" applyBorder="1" applyAlignment="1">
      <alignment horizontal="center" vertical="center" wrapText="1"/>
    </xf>
    <xf numFmtId="0" fontId="5" fillId="36" borderId="0" xfId="2" applyFill="1" applyAlignment="1">
      <alignment horizontal="center"/>
    </xf>
    <xf numFmtId="0" fontId="120" fillId="0" borderId="167" xfId="2" applyFont="1" applyBorder="1" applyAlignment="1">
      <alignment horizontal="center" vertical="center" wrapText="1"/>
    </xf>
    <xf numFmtId="0" fontId="120" fillId="0" borderId="172" xfId="2" applyFont="1" applyBorder="1" applyAlignment="1">
      <alignment horizontal="center" vertical="center" wrapText="1"/>
    </xf>
    <xf numFmtId="0" fontId="120" fillId="0" borderId="168" xfId="2" applyFont="1" applyBorder="1" applyAlignment="1">
      <alignment horizontal="center" vertical="center" wrapText="1"/>
    </xf>
    <xf numFmtId="0" fontId="120" fillId="0" borderId="169" xfId="2" applyFont="1" applyBorder="1" applyAlignment="1">
      <alignment horizontal="center" vertical="center" wrapText="1"/>
    </xf>
    <xf numFmtId="0" fontId="120" fillId="0" borderId="170" xfId="2" applyFont="1" applyBorder="1" applyAlignment="1">
      <alignment horizontal="center" vertical="center" wrapText="1"/>
    </xf>
    <xf numFmtId="0" fontId="120" fillId="0" borderId="171" xfId="2" applyFont="1" applyBorder="1" applyAlignment="1">
      <alignment horizontal="center" vertical="center" wrapText="1"/>
    </xf>
    <xf numFmtId="0" fontId="314" fillId="66" borderId="0" xfId="2" applyFont="1" applyFill="1" applyBorder="1" applyAlignment="1">
      <alignment horizontal="center" vertical="center" wrapText="1"/>
    </xf>
    <xf numFmtId="165" fontId="25" fillId="16" borderId="37" xfId="3" applyNumberFormat="1" applyFont="1" applyFill="1" applyBorder="1" applyAlignment="1">
      <alignment horizontal="center" vertical="center"/>
    </xf>
    <xf numFmtId="165" fontId="25" fillId="16" borderId="58" xfId="3" applyNumberFormat="1" applyFont="1" applyFill="1" applyBorder="1" applyAlignment="1">
      <alignment horizontal="center" vertical="center"/>
    </xf>
    <xf numFmtId="0" fontId="265" fillId="19" borderId="26" xfId="4" applyNumberFormat="1" applyFont="1" applyFill="1" applyBorder="1" applyAlignment="1">
      <alignment horizontal="center" vertical="center"/>
    </xf>
    <xf numFmtId="0" fontId="54" fillId="3" borderId="0" xfId="4" applyNumberFormat="1" applyFont="1" applyFill="1" applyBorder="1" applyAlignment="1">
      <alignment horizontal="center" vertical="center"/>
    </xf>
    <xf numFmtId="0" fontId="54" fillId="3" borderId="140" xfId="4" applyNumberFormat="1" applyFont="1" applyFill="1" applyBorder="1" applyAlignment="1">
      <alignment horizontal="center" vertical="center"/>
    </xf>
    <xf numFmtId="0" fontId="253" fillId="77" borderId="32" xfId="4" applyNumberFormat="1" applyFont="1" applyFill="1" applyBorder="1" applyAlignment="1">
      <alignment horizontal="center" vertical="center"/>
    </xf>
    <xf numFmtId="0" fontId="253" fillId="77" borderId="144" xfId="4" applyNumberFormat="1" applyFont="1" applyFill="1" applyBorder="1" applyAlignment="1">
      <alignment horizontal="center" vertical="center"/>
    </xf>
    <xf numFmtId="0" fontId="253" fillId="77" borderId="37" xfId="4" applyNumberFormat="1" applyFont="1" applyFill="1" applyBorder="1" applyAlignment="1">
      <alignment horizontal="center" vertical="center"/>
    </xf>
    <xf numFmtId="0" fontId="253" fillId="77" borderId="0" xfId="4" applyNumberFormat="1" applyFont="1" applyFill="1" applyBorder="1" applyAlignment="1">
      <alignment horizontal="center" vertical="center"/>
    </xf>
    <xf numFmtId="0" fontId="253" fillId="77" borderId="33" xfId="4" applyNumberFormat="1" applyFont="1" applyFill="1" applyBorder="1" applyAlignment="1">
      <alignment horizontal="center" vertical="center"/>
    </xf>
    <xf numFmtId="0" fontId="253" fillId="77" borderId="140" xfId="4" applyNumberFormat="1" applyFont="1" applyFill="1" applyBorder="1" applyAlignment="1">
      <alignment horizontal="center" vertical="center"/>
    </xf>
    <xf numFmtId="0" fontId="33" fillId="2" borderId="32" xfId="2" applyFont="1" applyFill="1" applyBorder="1" applyAlignment="1">
      <alignment horizontal="center" vertical="center" textRotation="90" wrapText="1"/>
    </xf>
    <xf numFmtId="0" fontId="33" fillId="2" borderId="37" xfId="2" applyFont="1" applyFill="1" applyBorder="1" applyAlignment="1">
      <alignment horizontal="center" vertical="center" textRotation="90" wrapText="1"/>
    </xf>
    <xf numFmtId="0" fontId="171" fillId="66" borderId="0" xfId="2" applyFont="1" applyFill="1" applyBorder="1" applyAlignment="1">
      <alignment horizontal="center" vertical="center" textRotation="81" wrapText="1"/>
    </xf>
    <xf numFmtId="0" fontId="171" fillId="66" borderId="179" xfId="2" applyFont="1" applyFill="1" applyBorder="1" applyAlignment="1">
      <alignment horizontal="center" vertical="center" textRotation="81" wrapText="1"/>
    </xf>
    <xf numFmtId="0" fontId="94" fillId="3" borderId="175" xfId="1" applyFont="1" applyFill="1" applyBorder="1" applyAlignment="1">
      <alignment horizontal="center" vertical="center" wrapText="1"/>
    </xf>
    <xf numFmtId="0" fontId="94" fillId="3" borderId="176" xfId="1" applyFont="1" applyFill="1" applyBorder="1" applyAlignment="1">
      <alignment horizontal="center" vertical="center" wrapText="1"/>
    </xf>
    <xf numFmtId="0" fontId="94" fillId="3" borderId="177" xfId="1" applyFont="1" applyFill="1" applyBorder="1" applyAlignment="1">
      <alignment horizontal="center" vertical="center" wrapText="1"/>
    </xf>
    <xf numFmtId="183" fontId="265" fillId="3" borderId="0" xfId="1" applyNumberFormat="1" applyFont="1" applyFill="1" applyBorder="1" applyAlignment="1">
      <alignment horizontal="left" vertical="center"/>
    </xf>
    <xf numFmtId="0" fontId="126" fillId="64" borderId="37" xfId="2" applyFont="1" applyFill="1" applyBorder="1" applyAlignment="1">
      <alignment horizontal="center" vertical="center"/>
    </xf>
    <xf numFmtId="0" fontId="258" fillId="43" borderId="0" xfId="1" applyFont="1" applyFill="1" applyBorder="1" applyAlignment="1" applyProtection="1">
      <alignment horizontal="center" vertical="center"/>
      <protection locked="0"/>
    </xf>
    <xf numFmtId="165" fontId="272" fillId="16" borderId="37" xfId="3" applyNumberFormat="1" applyFont="1" applyFill="1" applyBorder="1" applyAlignment="1">
      <alignment horizontal="left" vertical="center"/>
    </xf>
    <xf numFmtId="165" fontId="272" fillId="16" borderId="0" xfId="3" applyNumberFormat="1" applyFont="1" applyFill="1" applyBorder="1" applyAlignment="1">
      <alignment horizontal="left" vertical="center"/>
    </xf>
    <xf numFmtId="165" fontId="272" fillId="16" borderId="140" xfId="3" applyNumberFormat="1" applyFont="1" applyFill="1" applyBorder="1" applyAlignment="1">
      <alignment horizontal="left" vertical="center"/>
    </xf>
    <xf numFmtId="0" fontId="321" fillId="3" borderId="0" xfId="4" applyNumberFormat="1" applyFont="1" applyFill="1" applyBorder="1" applyAlignment="1">
      <alignment horizontal="center" vertical="center"/>
    </xf>
    <xf numFmtId="0" fontId="321" fillId="3" borderId="140" xfId="4" applyNumberFormat="1" applyFont="1" applyFill="1" applyBorder="1" applyAlignment="1">
      <alignment horizontal="center" vertical="center"/>
    </xf>
    <xf numFmtId="0" fontId="258" fillId="3" borderId="0" xfId="2" applyFont="1" applyFill="1" applyBorder="1" applyAlignment="1" applyProtection="1">
      <alignment horizontal="right" vertical="center"/>
      <protection hidden="1"/>
    </xf>
    <xf numFmtId="0" fontId="152" fillId="29" borderId="144" xfId="2" applyFont="1" applyFill="1" applyBorder="1" applyAlignment="1">
      <alignment horizontal="center" vertical="center"/>
    </xf>
    <xf numFmtId="0" fontId="152" fillId="29" borderId="0" xfId="2" applyFont="1" applyFill="1" applyBorder="1" applyAlignment="1">
      <alignment horizontal="center" vertical="center"/>
    </xf>
    <xf numFmtId="0" fontId="253" fillId="76" borderId="32" xfId="2" applyFont="1" applyFill="1" applyBorder="1" applyAlignment="1" applyProtection="1">
      <alignment horizontal="center" vertical="center"/>
      <protection hidden="1"/>
    </xf>
    <xf numFmtId="0" fontId="253" fillId="76" borderId="144" xfId="2" applyFont="1" applyFill="1" applyBorder="1" applyAlignment="1" applyProtection="1">
      <alignment horizontal="center" vertical="center"/>
      <protection hidden="1"/>
    </xf>
    <xf numFmtId="0" fontId="253" fillId="76" borderId="33" xfId="2" applyFont="1" applyFill="1" applyBorder="1" applyAlignment="1" applyProtection="1">
      <alignment horizontal="center" vertical="center"/>
      <protection hidden="1"/>
    </xf>
    <xf numFmtId="0" fontId="253" fillId="76" borderId="37" xfId="2" applyFont="1" applyFill="1" applyBorder="1" applyAlignment="1" applyProtection="1">
      <alignment horizontal="center" vertical="center"/>
      <protection hidden="1"/>
    </xf>
    <xf numFmtId="0" fontId="253" fillId="76" borderId="0" xfId="2" applyFont="1" applyFill="1" applyBorder="1" applyAlignment="1" applyProtection="1">
      <alignment horizontal="center" vertical="center"/>
      <protection hidden="1"/>
    </xf>
    <xf numFmtId="0" fontId="253" fillId="76" borderId="140" xfId="2" applyFont="1" applyFill="1" applyBorder="1" applyAlignment="1" applyProtection="1">
      <alignment horizontal="center" vertical="center"/>
      <protection hidden="1"/>
    </xf>
    <xf numFmtId="0" fontId="315" fillId="76" borderId="140" xfId="2" applyFont="1" applyFill="1" applyBorder="1" applyAlignment="1">
      <alignment horizontal="center" vertical="center" textRotation="90"/>
    </xf>
    <xf numFmtId="0" fontId="315" fillId="76" borderId="0" xfId="2" applyFont="1" applyFill="1" applyBorder="1" applyAlignment="1">
      <alignment horizontal="center" vertical="center" textRotation="90"/>
    </xf>
    <xf numFmtId="0" fontId="33" fillId="3" borderId="37" xfId="3" applyNumberFormat="1" applyFont="1" applyFill="1" applyBorder="1" applyAlignment="1">
      <alignment horizontal="center" vertical="center" wrapText="1"/>
    </xf>
    <xf numFmtId="0" fontId="33" fillId="3" borderId="0" xfId="3" applyNumberFormat="1" applyFont="1" applyFill="1" applyBorder="1" applyAlignment="1">
      <alignment horizontal="center" vertical="center" wrapText="1"/>
    </xf>
    <xf numFmtId="165" fontId="42" fillId="15" borderId="0" xfId="3" applyNumberFormat="1" applyFont="1" applyFill="1" applyBorder="1" applyAlignment="1">
      <alignment horizontal="center" vertical="center"/>
    </xf>
    <xf numFmtId="165" fontId="42" fillId="15" borderId="140" xfId="3" applyNumberFormat="1" applyFont="1" applyFill="1" applyBorder="1" applyAlignment="1">
      <alignment horizontal="center" vertical="center"/>
    </xf>
    <xf numFmtId="0" fontId="72" fillId="3" borderId="37" xfId="2" applyFont="1" applyFill="1" applyBorder="1" applyAlignment="1" applyProtection="1">
      <alignment horizontal="center" vertical="center"/>
      <protection hidden="1"/>
    </xf>
    <xf numFmtId="0" fontId="72" fillId="3" borderId="0" xfId="2" applyFont="1" applyFill="1" applyBorder="1" applyAlignment="1" applyProtection="1">
      <alignment horizontal="center" vertical="center"/>
      <protection hidden="1"/>
    </xf>
    <xf numFmtId="165" fontId="268" fillId="3" borderId="37" xfId="3" applyNumberFormat="1" applyFont="1" applyFill="1" applyBorder="1" applyAlignment="1">
      <alignment horizontal="center" vertical="top"/>
    </xf>
    <xf numFmtId="165" fontId="268" fillId="3" borderId="0" xfId="3" applyNumberFormat="1" applyFont="1" applyFill="1" applyBorder="1" applyAlignment="1">
      <alignment horizontal="center" vertical="top"/>
    </xf>
    <xf numFmtId="0" fontId="261" fillId="3" borderId="0" xfId="1" applyFont="1" applyFill="1" applyBorder="1" applyAlignment="1">
      <alignment horizontal="right" vertical="center"/>
    </xf>
    <xf numFmtId="0" fontId="131" fillId="3" borderId="182" xfId="1" applyFont="1" applyFill="1" applyBorder="1" applyAlignment="1">
      <alignment horizontal="left" vertical="center"/>
    </xf>
    <xf numFmtId="0" fontId="131" fillId="3" borderId="0" xfId="1" applyFont="1" applyFill="1" applyBorder="1" applyAlignment="1">
      <alignment horizontal="left" vertical="center"/>
    </xf>
    <xf numFmtId="0" fontId="131" fillId="3" borderId="140" xfId="1" applyFont="1" applyFill="1" applyBorder="1" applyAlignment="1">
      <alignment horizontal="left" vertical="center"/>
    </xf>
    <xf numFmtId="0" fontId="25" fillId="16" borderId="0" xfId="2" applyFont="1" applyFill="1" applyBorder="1" applyAlignment="1" applyProtection="1">
      <alignment horizontal="center" vertical="center"/>
      <protection hidden="1"/>
    </xf>
    <xf numFmtId="0" fontId="25" fillId="16" borderId="140" xfId="2" applyFont="1" applyFill="1" applyBorder="1" applyAlignment="1" applyProtection="1">
      <alignment horizontal="center" vertical="center"/>
      <protection hidden="1"/>
    </xf>
    <xf numFmtId="0" fontId="88" fillId="76" borderId="32" xfId="2" applyFont="1" applyFill="1" applyBorder="1" applyAlignment="1" applyProtection="1">
      <alignment horizontal="center" vertical="center"/>
      <protection hidden="1"/>
    </xf>
    <xf numFmtId="0" fontId="88" fillId="76" borderId="144" xfId="2" applyFont="1" applyFill="1" applyBorder="1" applyAlignment="1" applyProtection="1">
      <alignment horizontal="center" vertical="center"/>
      <protection hidden="1"/>
    </xf>
    <xf numFmtId="0" fontId="88" fillId="76" borderId="33" xfId="2" applyFont="1" applyFill="1" applyBorder="1" applyAlignment="1" applyProtection="1">
      <alignment horizontal="center" vertical="center"/>
      <protection hidden="1"/>
    </xf>
    <xf numFmtId="0" fontId="88" fillId="76" borderId="37" xfId="2" applyFont="1" applyFill="1" applyBorder="1" applyAlignment="1" applyProtection="1">
      <alignment horizontal="center" vertical="center"/>
      <protection hidden="1"/>
    </xf>
    <xf numFmtId="0" fontId="88" fillId="76" borderId="0" xfId="2" applyFont="1" applyFill="1" applyBorder="1" applyAlignment="1" applyProtection="1">
      <alignment horizontal="center" vertical="center"/>
      <protection hidden="1"/>
    </xf>
    <xf numFmtId="0" fontId="88" fillId="76" borderId="140" xfId="2" applyFont="1" applyFill="1" applyBorder="1" applyAlignment="1" applyProtection="1">
      <alignment horizontal="center" vertical="center"/>
      <protection hidden="1"/>
    </xf>
    <xf numFmtId="0" fontId="257" fillId="3" borderId="0" xfId="2" applyFont="1" applyFill="1" applyBorder="1" applyAlignment="1">
      <alignment horizontal="center" vertical="center"/>
    </xf>
    <xf numFmtId="0" fontId="257" fillId="3" borderId="140" xfId="2" applyFont="1" applyFill="1" applyBorder="1" applyAlignment="1">
      <alignment horizontal="center" vertical="center"/>
    </xf>
    <xf numFmtId="0" fontId="72" fillId="3" borderId="140" xfId="2" applyFont="1" applyFill="1" applyBorder="1" applyAlignment="1" applyProtection="1">
      <alignment horizontal="center" vertical="center"/>
      <protection hidden="1"/>
    </xf>
    <xf numFmtId="165" fontId="303" fillId="15" borderId="0" xfId="3" applyNumberFormat="1" applyFont="1" applyFill="1" applyBorder="1" applyAlignment="1">
      <alignment horizontal="center" vertical="center"/>
    </xf>
    <xf numFmtId="165" fontId="303" fillId="15" borderId="140" xfId="3" applyNumberFormat="1" applyFont="1" applyFill="1" applyBorder="1" applyAlignment="1">
      <alignment horizontal="center" vertical="center"/>
    </xf>
    <xf numFmtId="165" fontId="73" fillId="16" borderId="0" xfId="3" applyNumberFormat="1" applyFont="1" applyFill="1" applyBorder="1" applyAlignment="1">
      <alignment horizontal="center" vertical="center"/>
    </xf>
    <xf numFmtId="165" fontId="25" fillId="3" borderId="0" xfId="3" applyNumberFormat="1" applyFont="1" applyFill="1" applyBorder="1" applyAlignment="1">
      <alignment horizontal="center" vertical="center"/>
    </xf>
    <xf numFmtId="0" fontId="106" fillId="16" borderId="0" xfId="2" applyFont="1" applyFill="1" applyBorder="1" applyAlignment="1" applyProtection="1">
      <alignment horizontal="center" vertical="center"/>
      <protection hidden="1"/>
    </xf>
    <xf numFmtId="0" fontId="73" fillId="16" borderId="0" xfId="2" applyFont="1" applyFill="1" applyBorder="1" applyAlignment="1" applyProtection="1">
      <alignment horizontal="center" vertical="center"/>
      <protection hidden="1"/>
    </xf>
    <xf numFmtId="0" fontId="73" fillId="16" borderId="140" xfId="2" applyFont="1" applyFill="1" applyBorder="1" applyAlignment="1" applyProtection="1">
      <alignment horizontal="center" vertical="center"/>
      <protection hidden="1"/>
    </xf>
    <xf numFmtId="0" fontId="152" fillId="29" borderId="33" xfId="2" applyFont="1" applyFill="1" applyBorder="1" applyAlignment="1">
      <alignment horizontal="center" vertical="center"/>
    </xf>
    <xf numFmtId="0" fontId="152" fillId="29" borderId="140" xfId="2" applyFont="1" applyFill="1" applyBorder="1" applyAlignment="1">
      <alignment horizontal="center" vertical="center"/>
    </xf>
    <xf numFmtId="0" fontId="171" fillId="66" borderId="8" xfId="2" applyFont="1" applyFill="1" applyBorder="1" applyAlignment="1">
      <alignment horizontal="center" vertical="center" textRotation="81" wrapText="1"/>
    </xf>
    <xf numFmtId="0" fontId="171" fillId="66" borderId="181" xfId="2" applyFont="1" applyFill="1" applyBorder="1" applyAlignment="1">
      <alignment horizontal="center" vertical="center" textRotation="81" wrapText="1"/>
    </xf>
    <xf numFmtId="165" fontId="268" fillId="3" borderId="37" xfId="3" applyNumberFormat="1" applyFont="1" applyFill="1" applyBorder="1" applyAlignment="1">
      <alignment horizontal="center" vertical="center"/>
    </xf>
    <xf numFmtId="165" fontId="268" fillId="3" borderId="0" xfId="3" applyNumberFormat="1" applyFont="1" applyFill="1" applyBorder="1" applyAlignment="1">
      <alignment horizontal="center" vertical="center"/>
    </xf>
    <xf numFmtId="2" fontId="266" fillId="3" borderId="140" xfId="1" applyNumberFormat="1" applyFont="1" applyFill="1" applyBorder="1" applyAlignment="1" applyProtection="1">
      <alignment horizontal="center" vertical="center"/>
      <protection locked="0"/>
    </xf>
    <xf numFmtId="0" fontId="261" fillId="3" borderId="0" xfId="1" applyFont="1" applyFill="1" applyBorder="1" applyAlignment="1">
      <alignment horizontal="left" vertical="center"/>
    </xf>
    <xf numFmtId="0" fontId="312" fillId="36" borderId="32" xfId="1" applyFont="1" applyFill="1" applyBorder="1" applyAlignment="1">
      <alignment horizontal="center" vertical="center"/>
    </xf>
    <xf numFmtId="0" fontId="312" fillId="36" borderId="144" xfId="1" applyFont="1" applyFill="1" applyBorder="1" applyAlignment="1">
      <alignment horizontal="center" vertical="center"/>
    </xf>
    <xf numFmtId="0" fontId="312" fillId="36" borderId="33" xfId="1" applyFont="1" applyFill="1" applyBorder="1" applyAlignment="1">
      <alignment horizontal="center" vertical="center"/>
    </xf>
    <xf numFmtId="0" fontId="312" fillId="36" borderId="58" xfId="1" applyFont="1" applyFill="1" applyBorder="1" applyAlignment="1">
      <alignment horizontal="center" vertical="center"/>
    </xf>
    <xf numFmtId="0" fontId="312" fillId="36" borderId="146" xfId="1" applyFont="1" applyFill="1" applyBorder="1" applyAlignment="1">
      <alignment horizontal="center" vertical="center"/>
    </xf>
    <xf numFmtId="0" fontId="312" fillId="36" borderId="59" xfId="1" applyFont="1" applyFill="1" applyBorder="1" applyAlignment="1">
      <alignment horizontal="center" vertical="center"/>
    </xf>
    <xf numFmtId="0" fontId="253" fillId="75" borderId="32" xfId="4" applyNumberFormat="1" applyFont="1" applyFill="1" applyBorder="1" applyAlignment="1">
      <alignment horizontal="center" vertical="center"/>
    </xf>
    <xf numFmtId="0" fontId="253" fillId="75" borderId="144" xfId="4" applyNumberFormat="1" applyFont="1" applyFill="1" applyBorder="1" applyAlignment="1">
      <alignment horizontal="center" vertical="center"/>
    </xf>
    <xf numFmtId="0" fontId="253" fillId="75" borderId="33" xfId="4" applyNumberFormat="1" applyFont="1" applyFill="1" applyBorder="1" applyAlignment="1">
      <alignment horizontal="center" vertical="center"/>
    </xf>
    <xf numFmtId="0" fontId="253" fillId="75" borderId="37" xfId="4" applyNumberFormat="1" applyFont="1" applyFill="1" applyBorder="1" applyAlignment="1">
      <alignment horizontal="center" vertical="center"/>
    </xf>
    <xf numFmtId="0" fontId="253" fillId="75" borderId="0" xfId="4" applyNumberFormat="1" applyFont="1" applyFill="1" applyBorder="1" applyAlignment="1">
      <alignment horizontal="center" vertical="center"/>
    </xf>
    <xf numFmtId="0" fontId="253" fillId="75" borderId="140" xfId="4" applyNumberFormat="1" applyFont="1" applyFill="1" applyBorder="1" applyAlignment="1">
      <alignment horizontal="center" vertical="center"/>
    </xf>
    <xf numFmtId="0" fontId="259" fillId="3" borderId="0" xfId="4" applyNumberFormat="1" applyFont="1" applyFill="1" applyBorder="1" applyAlignment="1">
      <alignment horizontal="center" vertical="center"/>
    </xf>
    <xf numFmtId="165" fontId="126" fillId="15" borderId="140" xfId="3" applyNumberFormat="1" applyFont="1" applyFill="1" applyBorder="1" applyAlignment="1">
      <alignment horizontal="center" vertical="center"/>
    </xf>
  </cellXfs>
  <cellStyles count="18">
    <cellStyle name="Lien hypertexte" xfId="5" builtinId="8"/>
    <cellStyle name="Lien hypertexte 3" xfId="9"/>
    <cellStyle name="Lien hypertexte 4" xfId="10"/>
    <cellStyle name="Lien hypertexte 5" xfId="7"/>
    <cellStyle name="Normal" xfId="0" builtinId="0"/>
    <cellStyle name="Normal 2 2" xfId="2"/>
    <cellStyle name="Normal 2 2 2" xfId="8"/>
    <cellStyle name="Normal 4" xfId="1"/>
    <cellStyle name="Normal 4 3" xfId="6"/>
    <cellStyle name="Normal_Base de données recettes (1)" xfId="16"/>
    <cellStyle name="Normal_Bons de commande livraison" xfId="12"/>
    <cellStyle name="Normal_Comparer recettes 2009 OK 2" xfId="3"/>
    <cellStyle name="Normal_Conditionnement 3 décembre" xfId="11"/>
    <cellStyle name="Normal_Cuissons Températures portait16-11-2006" xfId="13"/>
    <cellStyle name="Normal_EF27 crudités assorties 2" xfId="17"/>
    <cellStyle name="Normal_Forum Marais 15 09 2001" xfId="4"/>
    <cellStyle name="Normal_MS Définitions_1" xfId="15"/>
    <cellStyle name="Normal_space" xfId="14"/>
  </cellStyles>
  <dxfs count="2">
    <dxf>
      <font>
        <b val="0"/>
        <i val="0"/>
        <condense val="0"/>
        <extend val="0"/>
        <color indexed="12"/>
      </font>
      <fill>
        <patternFill>
          <bgColor indexed="43"/>
        </patternFill>
      </fill>
    </dxf>
    <dxf>
      <font>
        <b val="0"/>
        <i val="0"/>
        <condense val="0"/>
        <extend val="0"/>
        <color indexed="12"/>
      </font>
      <fill>
        <patternFill>
          <bgColor indexed="43"/>
        </patternFill>
      </fill>
    </dxf>
  </dxfs>
  <tableStyles count="0" defaultTableStyle="TableStyleMedium2" defaultPivotStyle="PivotStyleLight16"/>
  <colors>
    <mruColors>
      <color rgb="FFFFFFCC"/>
      <color rgb="FF339966"/>
      <color rgb="FFFFCC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formatcrepe.com/pateblenoir.htm#5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jpeg"/><Relationship Id="rId1" Type="http://schemas.openxmlformats.org/officeDocument/2006/relationships/image" Target="../media/image4.jpeg"/><Relationship Id="rId5" Type="http://schemas.openxmlformats.org/officeDocument/2006/relationships/image" Target="../media/image7.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38</xdr:row>
      <xdr:rowOff>0</xdr:rowOff>
    </xdr:from>
    <xdr:to>
      <xdr:col>19</xdr:col>
      <xdr:colOff>142875</xdr:colOff>
      <xdr:row>38</xdr:row>
      <xdr:rowOff>133350</xdr:rowOff>
    </xdr:to>
    <xdr:pic>
      <xdr:nvPicPr>
        <xdr:cNvPr id="12" name="Image 11" descr="http://www.formatcrepe.com/images/icoav.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16011525"/>
          <a:ext cx="1428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39</xdr:row>
      <xdr:rowOff>0</xdr:rowOff>
    </xdr:from>
    <xdr:to>
      <xdr:col>19</xdr:col>
      <xdr:colOff>19050</xdr:colOff>
      <xdr:row>39</xdr:row>
      <xdr:rowOff>19050</xdr:rowOff>
    </xdr:to>
    <xdr:pic>
      <xdr:nvPicPr>
        <xdr:cNvPr id="13" name="Image 12" descr="http://www.formatcrepe.com/images/z.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47</xdr:row>
      <xdr:rowOff>0</xdr:rowOff>
    </xdr:from>
    <xdr:to>
      <xdr:col>19</xdr:col>
      <xdr:colOff>142875</xdr:colOff>
      <xdr:row>47</xdr:row>
      <xdr:rowOff>133350</xdr:rowOff>
    </xdr:to>
    <xdr:pic>
      <xdr:nvPicPr>
        <xdr:cNvPr id="14" name="Image 5" descr="http://www.formatcrepe.com/images/icoav.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3100" y="16011525"/>
          <a:ext cx="1428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48</xdr:row>
      <xdr:rowOff>0</xdr:rowOff>
    </xdr:from>
    <xdr:to>
      <xdr:col>19</xdr:col>
      <xdr:colOff>19050</xdr:colOff>
      <xdr:row>48</xdr:row>
      <xdr:rowOff>19050</xdr:rowOff>
    </xdr:to>
    <xdr:pic>
      <xdr:nvPicPr>
        <xdr:cNvPr id="15" name="Image 6" descr="http://www.formatcrepe.com/images/z.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56</xdr:row>
      <xdr:rowOff>0</xdr:rowOff>
    </xdr:from>
    <xdr:to>
      <xdr:col>19</xdr:col>
      <xdr:colOff>142875</xdr:colOff>
      <xdr:row>56</xdr:row>
      <xdr:rowOff>133350</xdr:rowOff>
    </xdr:to>
    <xdr:pic>
      <xdr:nvPicPr>
        <xdr:cNvPr id="16" name="Image 7" descr="http://www.formatcrepe.com/images/icoav.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9800" y="16011525"/>
          <a:ext cx="1428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57</xdr:row>
      <xdr:rowOff>0</xdr:rowOff>
    </xdr:from>
    <xdr:to>
      <xdr:col>19</xdr:col>
      <xdr:colOff>19050</xdr:colOff>
      <xdr:row>57</xdr:row>
      <xdr:rowOff>19050</xdr:rowOff>
    </xdr:to>
    <xdr:pic>
      <xdr:nvPicPr>
        <xdr:cNvPr id="17" name="Image 8" descr="http://www.formatcrepe.com/images/z.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2980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38</xdr:row>
      <xdr:rowOff>0</xdr:rowOff>
    </xdr:from>
    <xdr:to>
      <xdr:col>24</xdr:col>
      <xdr:colOff>142875</xdr:colOff>
      <xdr:row>38</xdr:row>
      <xdr:rowOff>133350</xdr:rowOff>
    </xdr:to>
    <xdr:pic>
      <xdr:nvPicPr>
        <xdr:cNvPr id="18" name="Image 9" descr="http://www.formatcrepe.com/images/icoav.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34950" y="16011525"/>
          <a:ext cx="1428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39</xdr:row>
      <xdr:rowOff>0</xdr:rowOff>
    </xdr:from>
    <xdr:to>
      <xdr:col>24</xdr:col>
      <xdr:colOff>19050</xdr:colOff>
      <xdr:row>39</xdr:row>
      <xdr:rowOff>19050</xdr:rowOff>
    </xdr:to>
    <xdr:pic>
      <xdr:nvPicPr>
        <xdr:cNvPr id="19" name="Image 10" descr="http://www.formatcrepe.com/images/z.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3495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48</xdr:row>
      <xdr:rowOff>0</xdr:rowOff>
    </xdr:from>
    <xdr:to>
      <xdr:col>24</xdr:col>
      <xdr:colOff>142875</xdr:colOff>
      <xdr:row>48</xdr:row>
      <xdr:rowOff>133350</xdr:rowOff>
    </xdr:to>
    <xdr:pic>
      <xdr:nvPicPr>
        <xdr:cNvPr id="20" name="Image 11" descr="http://www.formatcrepe.com/images/icoav.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73550" y="16011525"/>
          <a:ext cx="1428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49</xdr:row>
      <xdr:rowOff>0</xdr:rowOff>
    </xdr:from>
    <xdr:to>
      <xdr:col>24</xdr:col>
      <xdr:colOff>19050</xdr:colOff>
      <xdr:row>49</xdr:row>
      <xdr:rowOff>19050</xdr:rowOff>
    </xdr:to>
    <xdr:pic>
      <xdr:nvPicPr>
        <xdr:cNvPr id="21" name="Image 12" descr="http://www.formatcrepe.com/images/z.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7355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83</xdr:row>
      <xdr:rowOff>0</xdr:rowOff>
    </xdr:from>
    <xdr:to>
      <xdr:col>2</xdr:col>
      <xdr:colOff>19050</xdr:colOff>
      <xdr:row>83</xdr:row>
      <xdr:rowOff>19050</xdr:rowOff>
    </xdr:to>
    <xdr:pic>
      <xdr:nvPicPr>
        <xdr:cNvPr id="3" name="Image 2" descr="http://www.formatcrepe.com/images/z.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83</xdr:row>
      <xdr:rowOff>0</xdr:rowOff>
    </xdr:from>
    <xdr:to>
      <xdr:col>6</xdr:col>
      <xdr:colOff>19050</xdr:colOff>
      <xdr:row>83</xdr:row>
      <xdr:rowOff>19050</xdr:rowOff>
    </xdr:to>
    <xdr:pic>
      <xdr:nvPicPr>
        <xdr:cNvPr id="5" name="Image 6" descr="http://www.formatcrepe.com/images/z.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310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83</xdr:row>
      <xdr:rowOff>0</xdr:rowOff>
    </xdr:from>
    <xdr:to>
      <xdr:col>10</xdr:col>
      <xdr:colOff>19050</xdr:colOff>
      <xdr:row>83</xdr:row>
      <xdr:rowOff>19050</xdr:rowOff>
    </xdr:to>
    <xdr:pic>
      <xdr:nvPicPr>
        <xdr:cNvPr id="7" name="Image 8" descr="http://www.formatcrepe.com/images/z.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83</xdr:row>
      <xdr:rowOff>0</xdr:rowOff>
    </xdr:from>
    <xdr:to>
      <xdr:col>13</xdr:col>
      <xdr:colOff>19050</xdr:colOff>
      <xdr:row>83</xdr:row>
      <xdr:rowOff>19050</xdr:rowOff>
    </xdr:to>
    <xdr:pic>
      <xdr:nvPicPr>
        <xdr:cNvPr id="9" name="Image 10" descr="http://www.formatcrepe.com/images/z.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83</xdr:row>
      <xdr:rowOff>0</xdr:rowOff>
    </xdr:from>
    <xdr:to>
      <xdr:col>17</xdr:col>
      <xdr:colOff>19050</xdr:colOff>
      <xdr:row>83</xdr:row>
      <xdr:rowOff>19050</xdr:rowOff>
    </xdr:to>
    <xdr:pic>
      <xdr:nvPicPr>
        <xdr:cNvPr id="11" name="Image 12" descr="http://www.formatcrepe.com/images/z.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73550" y="16202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xdr:colOff>
      <xdr:row>11</xdr:row>
      <xdr:rowOff>57151</xdr:rowOff>
    </xdr:from>
    <xdr:to>
      <xdr:col>4</xdr:col>
      <xdr:colOff>1457325</xdr:colOff>
      <xdr:row>25</xdr:row>
      <xdr:rowOff>19051</xdr:rowOff>
    </xdr:to>
    <xdr:pic>
      <xdr:nvPicPr>
        <xdr:cNvPr id="6" name="Image 5" descr="Pâte à galettes, les trous montrent l'activité de fermentation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553076"/>
          <a:ext cx="35052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104775</xdr:colOff>
      <xdr:row>11</xdr:row>
      <xdr:rowOff>161926</xdr:rowOff>
    </xdr:from>
    <xdr:to>
      <xdr:col>11</xdr:col>
      <xdr:colOff>996949</xdr:colOff>
      <xdr:row>24</xdr:row>
      <xdr:rowOff>161925</xdr:rowOff>
    </xdr:to>
    <xdr:pic>
      <xdr:nvPicPr>
        <xdr:cNvPr id="7" name="Image 6" descr="galettes de bé noir levé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8800" y="2552701"/>
          <a:ext cx="3301999" cy="247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228601</xdr:colOff>
      <xdr:row>1</xdr:row>
      <xdr:rowOff>28576</xdr:rowOff>
    </xdr:from>
    <xdr:to>
      <xdr:col>9</xdr:col>
      <xdr:colOff>88899</xdr:colOff>
      <xdr:row>8</xdr:row>
      <xdr:rowOff>161925</xdr:rowOff>
    </xdr:to>
    <xdr:pic>
      <xdr:nvPicPr>
        <xdr:cNvPr id="2" name="Image 1" descr="galettes de bé noir levé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1" y="219076"/>
          <a:ext cx="2146298" cy="1609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1</xdr:rowOff>
    </xdr:from>
    <xdr:to>
      <xdr:col>5</xdr:col>
      <xdr:colOff>695325</xdr:colOff>
      <xdr:row>54</xdr:row>
      <xdr:rowOff>140495</xdr:rowOff>
    </xdr:to>
    <xdr:pic>
      <xdr:nvPicPr>
        <xdr:cNvPr id="3" name="Image 2" descr="Pâte à galettes, les trous montrent l'activité de fermentation !"/>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1153776"/>
          <a:ext cx="3743325" cy="2807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1</xdr:rowOff>
    </xdr:from>
    <xdr:to>
      <xdr:col>6</xdr:col>
      <xdr:colOff>152400</xdr:colOff>
      <xdr:row>76</xdr:row>
      <xdr:rowOff>114301</xdr:rowOff>
    </xdr:to>
    <xdr:pic>
      <xdr:nvPicPr>
        <xdr:cNvPr id="4" name="Image 3" descr="galettes de bé noir levée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078076"/>
          <a:ext cx="39624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87</xdr:row>
      <xdr:rowOff>0</xdr:rowOff>
    </xdr:from>
    <xdr:to>
      <xdr:col>5</xdr:col>
      <xdr:colOff>196454</xdr:colOff>
      <xdr:row>118</xdr:row>
      <xdr:rowOff>114300</xdr:rowOff>
    </xdr:to>
    <xdr:pic>
      <xdr:nvPicPr>
        <xdr:cNvPr id="7" name="Image 6" descr="galette-545x10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1" y="23231475"/>
          <a:ext cx="3244453"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87</xdr:row>
      <xdr:rowOff>0</xdr:rowOff>
    </xdr:from>
    <xdr:to>
      <xdr:col>10</xdr:col>
      <xdr:colOff>295275</xdr:colOff>
      <xdr:row>100</xdr:row>
      <xdr:rowOff>35608</xdr:rowOff>
    </xdr:to>
    <xdr:pic>
      <xdr:nvPicPr>
        <xdr:cNvPr id="10" name="Image 9" descr="galette fourrée au curry de légumes et aux herbe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0" y="23955375"/>
          <a:ext cx="3343275" cy="2512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103</xdr:row>
      <xdr:rowOff>0</xdr:rowOff>
    </xdr:from>
    <xdr:to>
      <xdr:col>9</xdr:col>
      <xdr:colOff>714375</xdr:colOff>
      <xdr:row>114</xdr:row>
      <xdr:rowOff>154781</xdr:rowOff>
    </xdr:to>
    <xdr:pic>
      <xdr:nvPicPr>
        <xdr:cNvPr id="11" name="Image 10" descr="rouleau de galette à l'omelette, jambon et salad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00" y="27041475"/>
          <a:ext cx="3000375" cy="2250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390525</xdr:colOff>
      <xdr:row>66</xdr:row>
      <xdr:rowOff>114300</xdr:rowOff>
    </xdr:from>
    <xdr:to>
      <xdr:col>5</xdr:col>
      <xdr:colOff>819150</xdr:colOff>
      <xdr:row>76</xdr:row>
      <xdr:rowOff>57150</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3668375"/>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351</xdr:row>
      <xdr:rowOff>95250</xdr:rowOff>
    </xdr:from>
    <xdr:to>
      <xdr:col>2</xdr:col>
      <xdr:colOff>457200</xdr:colOff>
      <xdr:row>359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67856100"/>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364</xdr:row>
      <xdr:rowOff>66675</xdr:rowOff>
    </xdr:from>
    <xdr:to>
      <xdr:col>2</xdr:col>
      <xdr:colOff>666750</xdr:colOff>
      <xdr:row>367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4925" y="710469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371</xdr:row>
      <xdr:rowOff>28575</xdr:rowOff>
    </xdr:from>
    <xdr:to>
      <xdr:col>2</xdr:col>
      <xdr:colOff>409575</xdr:colOff>
      <xdr:row>373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27424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378</xdr:row>
      <xdr:rowOff>19050</xdr:rowOff>
    </xdr:from>
    <xdr:to>
      <xdr:col>2</xdr:col>
      <xdr:colOff>409575</xdr:colOff>
      <xdr:row>380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0" y="744664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362</xdr:row>
      <xdr:rowOff>0</xdr:rowOff>
    </xdr:from>
    <xdr:to>
      <xdr:col>1</xdr:col>
      <xdr:colOff>676275</xdr:colOff>
      <xdr:row>365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70485000"/>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365</xdr:row>
      <xdr:rowOff>76200</xdr:rowOff>
    </xdr:from>
    <xdr:to>
      <xdr:col>4</xdr:col>
      <xdr:colOff>0</xdr:colOff>
      <xdr:row>367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38375" y="71304150"/>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371</xdr:row>
      <xdr:rowOff>228600</xdr:rowOff>
    </xdr:from>
    <xdr:to>
      <xdr:col>3</xdr:col>
      <xdr:colOff>676275</xdr:colOff>
      <xdr:row>374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62175" y="72942450"/>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378</xdr:row>
      <xdr:rowOff>28575</xdr:rowOff>
    </xdr:from>
    <xdr:to>
      <xdr:col>2</xdr:col>
      <xdr:colOff>409575</xdr:colOff>
      <xdr:row>380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44759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378</xdr:row>
      <xdr:rowOff>238125</xdr:rowOff>
    </xdr:from>
    <xdr:to>
      <xdr:col>3</xdr:col>
      <xdr:colOff>714375</xdr:colOff>
      <xdr:row>381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00275" y="74685525"/>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386</xdr:row>
      <xdr:rowOff>19050</xdr:rowOff>
    </xdr:from>
    <xdr:to>
      <xdr:col>2</xdr:col>
      <xdr:colOff>409575</xdr:colOff>
      <xdr:row>388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0" y="76447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386</xdr:row>
      <xdr:rowOff>28575</xdr:rowOff>
    </xdr:from>
    <xdr:to>
      <xdr:col>2</xdr:col>
      <xdr:colOff>409575</xdr:colOff>
      <xdr:row>388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6457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387</xdr:row>
      <xdr:rowOff>28575</xdr:rowOff>
    </xdr:from>
    <xdr:to>
      <xdr:col>3</xdr:col>
      <xdr:colOff>695325</xdr:colOff>
      <xdr:row>389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81225" y="76704825"/>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362</xdr:row>
      <xdr:rowOff>76200</xdr:rowOff>
    </xdr:from>
    <xdr:to>
      <xdr:col>7</xdr:col>
      <xdr:colOff>438150</xdr:colOff>
      <xdr:row>364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81600" y="70561200"/>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364</xdr:row>
      <xdr:rowOff>295275</xdr:rowOff>
    </xdr:from>
    <xdr:to>
      <xdr:col>7</xdr:col>
      <xdr:colOff>371475</xdr:colOff>
      <xdr:row>367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3025" y="712279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368</xdr:row>
      <xdr:rowOff>0</xdr:rowOff>
    </xdr:from>
    <xdr:to>
      <xdr:col>7</xdr:col>
      <xdr:colOff>314325</xdr:colOff>
      <xdr:row>370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95875" y="719709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370</xdr:row>
      <xdr:rowOff>0</xdr:rowOff>
    </xdr:from>
    <xdr:to>
      <xdr:col>7</xdr:col>
      <xdr:colOff>314325</xdr:colOff>
      <xdr:row>372</xdr:row>
      <xdr:rowOff>219075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95875" y="724662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372</xdr:row>
      <xdr:rowOff>0</xdr:rowOff>
    </xdr:from>
    <xdr:to>
      <xdr:col>7</xdr:col>
      <xdr:colOff>314325</xdr:colOff>
      <xdr:row>374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95875" y="729615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374</xdr:row>
      <xdr:rowOff>0</xdr:rowOff>
    </xdr:from>
    <xdr:to>
      <xdr:col>7</xdr:col>
      <xdr:colOff>314325</xdr:colOff>
      <xdr:row>376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95875" y="734568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375</xdr:row>
      <xdr:rowOff>276225</xdr:rowOff>
    </xdr:from>
    <xdr:to>
      <xdr:col>7</xdr:col>
      <xdr:colOff>352425</xdr:colOff>
      <xdr:row>378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33975" y="739521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ogle.fr/webhp?sourceid=chrome-instant&amp;ion=1&amp;espv=2&amp;ie=UTF-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uisine-pied-noir.com/la-galette-a-1000-trous-le-retour/" TargetMode="External"/><Relationship Id="rId1" Type="http://schemas.openxmlformats.org/officeDocument/2006/relationships/hyperlink" Target="http://www.cuisinealafrancaise.com/fr/2-poids-et-mesur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http://www.formatcrepe.com/pateblenoir.htm" TargetMode="External"/><Relationship Id="rId3" Type="http://schemas.openxmlformats.org/officeDocument/2006/relationships/hyperlink" Target="http://www.formatcrepe.com/pateblenoir.htm" TargetMode="External"/><Relationship Id="rId7" Type="http://schemas.openxmlformats.org/officeDocument/2006/relationships/hyperlink" Target="https://www.google.fr/search?q=Catherine+Merdy-Goasdu%C3%A9&amp;client=firefox-b&amp;dcr=0&amp;source=lnms&amp;tbm=vid&amp;sa=X&amp;ved=0ahUKEwj-4pT37fXWAhVFuRoKHTY8AQQQ_AUIDSgE&amp;biw=1032&amp;bih=575" TargetMode="External"/><Relationship Id="rId2" Type="http://schemas.openxmlformats.org/officeDocument/2006/relationships/hyperlink" Target="http://www.formatcrepe.com/pateblenoir.htm" TargetMode="External"/><Relationship Id="rId1" Type="http://schemas.openxmlformats.org/officeDocument/2006/relationships/hyperlink" Target="http://www.cuisinealafrancaise.com/fr/2-poids-et-mesures" TargetMode="External"/><Relationship Id="rId6" Type="http://schemas.openxmlformats.org/officeDocument/2006/relationships/hyperlink" Target="http://www.formatcrepe.com/pateblenoir.htm" TargetMode="External"/><Relationship Id="rId5" Type="http://schemas.openxmlformats.org/officeDocument/2006/relationships/hyperlink" Target="http://www.formatcrepe.com/pateblenoir.htm" TargetMode="External"/><Relationship Id="rId10" Type="http://schemas.openxmlformats.org/officeDocument/2006/relationships/drawing" Target="../drawings/drawing1.xml"/><Relationship Id="rId4" Type="http://schemas.openxmlformats.org/officeDocument/2006/relationships/hyperlink" Target="http://www.formatcrepe.com/pateblenoir.htm"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gerald.petitgand.free.fr/documents/recettes/Les%20Crepes%20De%20Sophie.pdf" TargetMode="External"/><Relationship Id="rId13" Type="http://schemas.openxmlformats.org/officeDocument/2006/relationships/hyperlink" Target="https://www.ideemiam.com/recettes/trucs-astuces/trucs-et-astuces-pour-reussir-les-crepes.html" TargetMode="External"/><Relationship Id="rId3" Type="http://schemas.openxmlformats.org/officeDocument/2006/relationships/hyperlink" Target="http://www.krampouz.com/img/cms/Notice%20Billig.pdf" TargetMode="External"/><Relationship Id="rId7" Type="http://schemas.openxmlformats.org/officeDocument/2006/relationships/hyperlink" Target="http://c3d.94.free.fr/ebooks/Desserts/O%20les%20bonnes%20crepes%20!%20Crepes,%20pancakes,%20blinis%20sucres%20ou%20sales%20-%20Marie-Laure%20Tombini.pdf" TargetMode="External"/><Relationship Id="rId12" Type="http://schemas.openxmlformats.org/officeDocument/2006/relationships/hyperlink" Target="https://www.ideemiam.com/recettes/trucs-astuces/trucs-et-astuces-pour-reussir-les-crepes.html" TargetMode="External"/><Relationship Id="rId2" Type="http://schemas.openxmlformats.org/officeDocument/2006/relationships/hyperlink" Target="https://www.ideemiam.com/recettes/trucs-astuces/trucs-et-astuces-pour-reussir-les-crepes.html" TargetMode="External"/><Relationship Id="rId16" Type="http://schemas.openxmlformats.org/officeDocument/2006/relationships/drawing" Target="../drawings/drawing2.xml"/><Relationship Id="rId1" Type="http://schemas.openxmlformats.org/officeDocument/2006/relationships/hyperlink" Target="http://www.slate.fr/story/97483/vraie-recette-crepes-galettes" TargetMode="External"/><Relationship Id="rId6" Type="http://schemas.openxmlformats.org/officeDocument/2006/relationships/hyperlink" Target="http://www.les-coccinelles.fr/lienpage1/lecture/lecture_recette/lecture_recette_crepes/recette_crepes_1_recette.pdf" TargetMode="External"/><Relationship Id="rId11" Type="http://schemas.openxmlformats.org/officeDocument/2006/relationships/hyperlink" Target="https://www.fichier-pdf.fr/2012/03/07/livre-de-crepes/livre-de-crepes.pdf" TargetMode="External"/><Relationship Id="rId5" Type="http://schemas.openxmlformats.org/officeDocument/2006/relationships/hyperlink" Target="https://lesucre-prod.s3.amazonaws.com/uploads/item/media/821/7841dd10-b376-4f68-8509-e5c37c248fa4.pdf" TargetMode="External"/><Relationship Id="rId15" Type="http://schemas.openxmlformats.org/officeDocument/2006/relationships/hyperlink" Target="https://www.google.fr/search?q=Galette+sarrasin+d%E2%80%99Olivier+Bellin&amp;client=firefox-b&amp;dcr=0&amp;source=lnms&amp;sa=X&amp;ved=0ahUKEwiElLKsjfjWAhWC2hoKHeGdBg4Q_AUICSgA&amp;biw=1376&amp;bih=676&amp;dpr=1.4" TargetMode="External"/><Relationship Id="rId10" Type="http://schemas.openxmlformats.org/officeDocument/2006/relationships/hyperlink" Target="http://www.ens-lyon.fr/denif/data/algorithmique_enslyon/07-08-semestre1/td/partiel-corr.pdf" TargetMode="External"/><Relationship Id="rId4" Type="http://schemas.openxmlformats.org/officeDocument/2006/relationships/hyperlink" Target="http://ja6.free.fr/fichiers/f3911.htm" TargetMode="External"/><Relationship Id="rId9" Type="http://schemas.openxmlformats.org/officeDocument/2006/relationships/hyperlink" Target="http://www.sbssa.ac-versailles.fr/IMG/pdf/Sequence_no2_livre_crepes_4eme.pdf" TargetMode="External"/><Relationship Id="rId14" Type="http://schemas.openxmlformats.org/officeDocument/2006/relationships/hyperlink" Target="http://crepier.inf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uisine-pied-noir.com/recette/galette-de-ble-noir-1000-trous-au-levain/" TargetMode="External"/><Relationship Id="rId2" Type="http://schemas.openxmlformats.org/officeDocument/2006/relationships/hyperlink" Target="http://www.cuisine-pied-noir.com/la-galette-a-1000-trous-le-retour/" TargetMode="External"/><Relationship Id="rId1" Type="http://schemas.openxmlformats.org/officeDocument/2006/relationships/hyperlink" Target="http://www.cuisinealafrancaise.com/fr/2-poids-et-mesures"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cuisine-pied-noir.com/recette/galette-de-ble-noir-1000-trous-au-levain/" TargetMode="External"/><Relationship Id="rId7" Type="http://schemas.openxmlformats.org/officeDocument/2006/relationships/printerSettings" Target="../printerSettings/printerSettings7.bin"/><Relationship Id="rId2" Type="http://schemas.openxmlformats.org/officeDocument/2006/relationships/hyperlink" Target="http://www.cuisine-pied-noir.com/recette/recette_rouleau-breton/" TargetMode="External"/><Relationship Id="rId1" Type="http://schemas.openxmlformats.org/officeDocument/2006/relationships/hyperlink" Target="http://www.cuisine-pied-noir.com/la-galette-a-1000-trous-le-retour/" TargetMode="External"/><Relationship Id="rId6" Type="http://schemas.openxmlformats.org/officeDocument/2006/relationships/hyperlink" Target="http://www.cuisine-pied-noir.com/recette/frankie-cest-bon-rouleau-de-ble-noir-au-curry-de-legumes/" TargetMode="External"/><Relationship Id="rId5" Type="http://schemas.openxmlformats.org/officeDocument/2006/relationships/hyperlink" Target="http://www.cuisine-pied-noir.com/recette/galettes-de-pommes-de-terre-au-sesame/" TargetMode="External"/><Relationship Id="rId4" Type="http://schemas.openxmlformats.org/officeDocument/2006/relationships/hyperlink" Target="http://www.cuisine-pied-noir.com/recette/rouleau-de-galette-au-jambon-et-omelette-aux-civ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acebook.com/leboucher.joel?ref=br_rs" TargetMode="External"/><Relationship Id="rId13" Type="http://schemas.openxmlformats.org/officeDocument/2006/relationships/comments" Target="../comments3.xml"/><Relationship Id="rId3" Type="http://schemas.openxmlformats.org/officeDocument/2006/relationships/hyperlink" Target="http://www.aliments.org/poids.htm" TargetMode="External"/><Relationship Id="rId7" Type="http://schemas.openxmlformats.org/officeDocument/2006/relationships/hyperlink" Target="https://www.facebook.com/UPRT.fr/?ref=settings" TargetMode="External"/><Relationship Id="rId12" Type="http://schemas.openxmlformats.org/officeDocument/2006/relationships/vmlDrawing" Target="../drawings/vmlDrawing3.vml"/><Relationship Id="rId2" Type="http://schemas.openxmlformats.org/officeDocument/2006/relationships/hyperlink" Target="http://www.1001cocktails.com/magazine/savoir-faire/cocktails-a-etages"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cuisinealafrancaise.com/fr/2-poids-et-mesures" TargetMode="External"/><Relationship Id="rId11" Type="http://schemas.openxmlformats.org/officeDocument/2006/relationships/drawing" Target="../drawings/drawing5.xml"/><Relationship Id="rId5" Type="http://schemas.openxmlformats.org/officeDocument/2006/relationships/hyperlink" Target="http://www.crenoexpert.fr/flipbooks/expproduit/TABLEAUX-CALIBRES-FRUITS-2.pdf" TargetMode="External"/><Relationship Id="rId10" Type="http://schemas.openxmlformats.org/officeDocument/2006/relationships/hyperlink" Target="https://www.google.fr/search?q=piffom%C3%A9trie&amp;ie=utf-8&amp;oe=utf-8&amp;client=firefox-b&amp;gfe_rd=cr&amp;dcr=0&amp;ei=yYrYWZrKMYfAaMTIipgK"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uprt.fr/detail.php?id=6&amp;titre=plan-du-sit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etab.ac-poitiers.fr/lycee-hotelier-la-rochelle/IMG/pdf/Grammage_4.pdf" TargetMode="External"/><Relationship Id="rId3" Type="http://schemas.openxmlformats.org/officeDocument/2006/relationships/hyperlink" Target="http://www.aliments.org/poids.htm" TargetMode="External"/><Relationship Id="rId7" Type="http://schemas.openxmlformats.org/officeDocument/2006/relationships/hyperlink" Target="http://lahalledepessac.com/content/14-fruits-et-legumes-frais-poids-moyen-d-une-piece" TargetMode="External"/><Relationship Id="rId2" Type="http://schemas.openxmlformats.org/officeDocument/2006/relationships/hyperlink" Target="https://portal.health.fgov.be/pls/portal/docs/PAGE/INTERNET_PG/HOMEPAGE_MENU/ABOUTUS1_MENU/INSTITUTIONSAPPARENTEES1_MENU/HOGEGEZONDHEIDSRAAD1_MENU/ADVIEZENENAANBEVELINGEN1_MENU/ADVIEZENENAANBEVELINGEN1_DOCS/6545-2_POIDSETMESURES_FR_2005_2.PDF" TargetMode="External"/><Relationship Id="rId1" Type="http://schemas.openxmlformats.org/officeDocument/2006/relationships/hyperlink" Target="http://www.nubel.be/fra/manual/liste_des_denrees_alimentaires.asp" TargetMode="External"/><Relationship Id="rId6" Type="http://schemas.openxmlformats.org/officeDocument/2006/relationships/hyperlink" Target="http://www.basesdelacuisine.com/Cadre1/z1/pp80.htm" TargetMode="External"/><Relationship Id="rId5" Type="http://schemas.openxmlformats.org/officeDocument/2006/relationships/hyperlink" Target="https://www.nubel.be/fra/default.aspx" TargetMode="External"/><Relationship Id="rId10" Type="http://schemas.openxmlformats.org/officeDocument/2006/relationships/hyperlink" Target="https://www.google.fr/webhp?sourceid=chrome-instant&amp;ion=1&amp;espv=2&amp;ie=UTF-8" TargetMode="External"/><Relationship Id="rId4" Type="http://schemas.openxmlformats.org/officeDocument/2006/relationships/hyperlink" Target="http://www.astro.ulg.ac.be/cours/magain/stat/stat52.html" TargetMode="External"/><Relationship Id="rId9" Type="http://schemas.openxmlformats.org/officeDocument/2006/relationships/hyperlink" Target="http://dmcwilshim.canalblog.com/archives/2009/01/18/12131475.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zoomScale="75" zoomScaleNormal="75" workbookViewId="0">
      <selection activeCell="I23" sqref="I23"/>
    </sheetView>
  </sheetViews>
  <sheetFormatPr baseColWidth="10" defaultRowHeight="12.75"/>
  <cols>
    <col min="1" max="16384" width="11.42578125" style="371"/>
  </cols>
  <sheetData>
    <row r="1" spans="1:29" ht="30" customHeight="1">
      <c r="A1" s="852"/>
      <c r="B1" s="852"/>
      <c r="C1" s="852"/>
      <c r="D1" s="852"/>
      <c r="E1" s="852"/>
      <c r="F1" s="852"/>
      <c r="G1" s="852"/>
      <c r="H1" s="852"/>
      <c r="I1" s="852"/>
      <c r="J1" s="852"/>
      <c r="K1" s="852"/>
      <c r="L1" s="853"/>
      <c r="M1" s="853"/>
      <c r="N1" s="853"/>
      <c r="O1" s="853"/>
      <c r="P1" s="853"/>
      <c r="Q1" s="854"/>
      <c r="R1" s="854"/>
      <c r="S1" s="854"/>
      <c r="T1" s="854"/>
      <c r="U1" s="854"/>
      <c r="V1" s="854"/>
      <c r="W1" s="854"/>
      <c r="X1" s="854"/>
      <c r="Y1" s="854"/>
      <c r="Z1" s="854"/>
      <c r="AA1" s="854"/>
      <c r="AB1" s="854"/>
      <c r="AC1" s="854"/>
    </row>
    <row r="2" spans="1:29" ht="30" customHeight="1">
      <c r="A2" s="852"/>
      <c r="B2" s="855" t="s">
        <v>974</v>
      </c>
      <c r="C2" s="852"/>
      <c r="D2" s="852"/>
      <c r="E2" s="852"/>
      <c r="F2" s="852"/>
      <c r="G2" s="852"/>
      <c r="H2" s="852"/>
      <c r="I2" s="853"/>
      <c r="J2" s="852"/>
      <c r="K2" s="852"/>
      <c r="L2" s="853"/>
      <c r="M2" s="853"/>
      <c r="N2" s="853"/>
      <c r="O2" s="853"/>
      <c r="P2" s="853"/>
      <c r="Q2" s="854"/>
      <c r="R2" s="854"/>
      <c r="S2" s="854"/>
      <c r="T2" s="854"/>
      <c r="U2" s="854"/>
      <c r="V2" s="854"/>
      <c r="W2" s="854"/>
      <c r="X2" s="854"/>
      <c r="Y2" s="854"/>
      <c r="Z2" s="854"/>
      <c r="AA2" s="854"/>
      <c r="AB2" s="854"/>
      <c r="AC2" s="854"/>
    </row>
    <row r="3" spans="1:29" ht="30" customHeight="1">
      <c r="A3" s="852"/>
      <c r="B3" s="856" t="s">
        <v>975</v>
      </c>
      <c r="C3" s="857"/>
      <c r="D3" s="852"/>
      <c r="E3" s="852"/>
      <c r="F3" s="852"/>
      <c r="G3" s="852"/>
      <c r="H3" s="852"/>
      <c r="I3" s="853"/>
      <c r="J3" s="852"/>
      <c r="K3" s="852"/>
      <c r="L3" s="853"/>
      <c r="M3" s="853"/>
      <c r="N3" s="853"/>
      <c r="O3" s="853"/>
      <c r="P3" s="853"/>
      <c r="Q3" s="854"/>
      <c r="R3" s="854"/>
      <c r="S3" s="854"/>
      <c r="T3" s="854"/>
      <c r="U3" s="854"/>
      <c r="V3" s="854"/>
      <c r="W3" s="854"/>
      <c r="X3" s="854"/>
      <c r="Y3" s="854"/>
      <c r="Z3" s="854"/>
      <c r="AA3" s="854"/>
      <c r="AB3" s="854"/>
      <c r="AC3" s="854"/>
    </row>
    <row r="4" spans="1:29" ht="30" customHeight="1">
      <c r="A4" s="852"/>
      <c r="B4" s="856" t="s">
        <v>976</v>
      </c>
      <c r="C4" s="857"/>
      <c r="D4" s="852"/>
      <c r="E4" s="852"/>
      <c r="F4" s="852"/>
      <c r="G4" s="852"/>
      <c r="H4" s="852"/>
      <c r="I4" s="853"/>
      <c r="J4" s="852"/>
      <c r="K4" s="852"/>
      <c r="L4" s="853"/>
      <c r="M4" s="853"/>
      <c r="N4" s="853"/>
      <c r="O4" s="853"/>
      <c r="P4" s="853"/>
      <c r="Q4" s="854"/>
      <c r="R4" s="854"/>
      <c r="S4" s="854"/>
      <c r="T4" s="854"/>
      <c r="U4" s="854"/>
      <c r="V4" s="854"/>
      <c r="W4" s="854"/>
      <c r="X4" s="854"/>
      <c r="Y4" s="854"/>
      <c r="Z4" s="854"/>
      <c r="AA4" s="854"/>
      <c r="AB4" s="854"/>
      <c r="AC4" s="854"/>
    </row>
    <row r="5" spans="1:29" ht="30" customHeight="1">
      <c r="A5" s="852"/>
      <c r="B5" s="856" t="s">
        <v>977</v>
      </c>
      <c r="C5" s="857"/>
      <c r="D5" s="852"/>
      <c r="E5" s="852"/>
      <c r="F5" s="852"/>
      <c r="G5" s="852"/>
      <c r="H5" s="852"/>
      <c r="I5" s="853"/>
      <c r="J5" s="852"/>
      <c r="K5" s="852"/>
      <c r="L5" s="853"/>
      <c r="M5" s="853"/>
      <c r="N5" s="853"/>
      <c r="O5" s="853"/>
      <c r="P5" s="853"/>
      <c r="Q5" s="854"/>
      <c r="R5" s="854"/>
      <c r="S5" s="854"/>
      <c r="T5" s="854"/>
      <c r="U5" s="854"/>
      <c r="V5" s="854"/>
      <c r="W5" s="854"/>
      <c r="X5" s="854"/>
      <c r="Y5" s="854"/>
      <c r="Z5" s="854"/>
      <c r="AA5" s="854"/>
      <c r="AB5" s="854"/>
      <c r="AC5" s="854"/>
    </row>
    <row r="6" spans="1:29" ht="30" customHeight="1">
      <c r="A6" s="852"/>
      <c r="B6" s="856" t="s">
        <v>978</v>
      </c>
      <c r="C6" s="852"/>
      <c r="D6" s="852"/>
      <c r="E6" s="852"/>
      <c r="F6" s="852"/>
      <c r="G6" s="852"/>
      <c r="H6" s="852"/>
      <c r="I6" s="853"/>
      <c r="J6" s="852"/>
      <c r="K6" s="852"/>
      <c r="L6" s="853"/>
      <c r="M6" s="853"/>
      <c r="N6" s="853"/>
      <c r="O6" s="853"/>
      <c r="P6" s="853"/>
      <c r="Q6" s="854"/>
      <c r="R6" s="854"/>
      <c r="S6" s="854"/>
      <c r="T6" s="854"/>
      <c r="U6" s="854"/>
      <c r="V6" s="854"/>
      <c r="W6" s="854"/>
      <c r="X6" s="854"/>
      <c r="Y6" s="854"/>
      <c r="Z6" s="854"/>
      <c r="AA6" s="854"/>
      <c r="AB6" s="854"/>
      <c r="AC6" s="854"/>
    </row>
    <row r="7" spans="1:29" ht="30" customHeight="1">
      <c r="A7" s="852"/>
      <c r="B7" s="1382" t="s">
        <v>979</v>
      </c>
      <c r="C7" s="1382"/>
      <c r="D7" s="1382"/>
      <c r="E7" s="1382"/>
      <c r="F7" s="1382"/>
      <c r="G7" s="1382"/>
      <c r="H7" s="1382"/>
      <c r="I7" s="1382"/>
      <c r="J7" s="1382"/>
      <c r="K7" s="1382"/>
      <c r="L7" s="1382"/>
      <c r="M7" s="1382"/>
      <c r="N7" s="853"/>
      <c r="O7" s="853"/>
      <c r="P7" s="853"/>
      <c r="Q7" s="854"/>
      <c r="R7" s="854"/>
      <c r="S7" s="854"/>
      <c r="T7" s="854"/>
      <c r="U7" s="854"/>
      <c r="V7" s="854"/>
      <c r="W7" s="854"/>
      <c r="X7" s="854"/>
      <c r="Y7" s="854"/>
      <c r="Z7" s="854"/>
      <c r="AA7" s="854"/>
      <c r="AB7" s="854"/>
      <c r="AC7" s="854"/>
    </row>
    <row r="8" spans="1:29" ht="30" customHeight="1">
      <c r="A8" s="852"/>
      <c r="B8" s="858"/>
      <c r="C8" s="852"/>
      <c r="D8" s="852"/>
      <c r="E8" s="852"/>
      <c r="F8" s="852"/>
      <c r="G8" s="852"/>
      <c r="H8" s="852"/>
      <c r="I8" s="853"/>
      <c r="J8" s="852"/>
      <c r="K8" s="852"/>
      <c r="L8" s="853"/>
      <c r="M8" s="853"/>
      <c r="N8" s="853"/>
      <c r="O8" s="853"/>
      <c r="P8" s="853"/>
      <c r="Q8" s="854"/>
      <c r="R8" s="854"/>
      <c r="S8" s="854"/>
      <c r="T8" s="854"/>
      <c r="U8" s="854"/>
      <c r="V8" s="854"/>
      <c r="W8" s="854"/>
      <c r="X8" s="854"/>
      <c r="Y8" s="854"/>
      <c r="Z8" s="854"/>
      <c r="AA8" s="854"/>
      <c r="AB8" s="854"/>
      <c r="AC8" s="854"/>
    </row>
    <row r="9" spans="1:29" ht="30" customHeight="1">
      <c r="A9" s="852"/>
      <c r="B9" s="859" t="s">
        <v>980</v>
      </c>
      <c r="C9" s="852"/>
      <c r="D9" s="852"/>
      <c r="E9" s="852"/>
      <c r="F9" s="852"/>
      <c r="G9" s="852"/>
      <c r="H9" s="852"/>
      <c r="I9" s="852"/>
      <c r="J9" s="852"/>
      <c r="K9" s="852"/>
      <c r="L9" s="852"/>
      <c r="M9" s="852"/>
      <c r="N9" s="852"/>
      <c r="O9" s="852"/>
      <c r="P9" s="852"/>
      <c r="Q9" s="852"/>
      <c r="R9" s="852"/>
      <c r="S9" s="854"/>
      <c r="T9" s="854"/>
      <c r="U9" s="854"/>
      <c r="V9" s="854"/>
      <c r="W9" s="854"/>
      <c r="X9" s="854"/>
      <c r="Y9" s="854"/>
      <c r="Z9" s="854"/>
      <c r="AA9" s="854"/>
      <c r="AB9" s="854"/>
      <c r="AC9" s="854"/>
    </row>
    <row r="10" spans="1:29" ht="30" customHeight="1">
      <c r="A10" s="852"/>
      <c r="B10" s="860" t="s">
        <v>981</v>
      </c>
      <c r="C10" s="852"/>
      <c r="D10" s="852"/>
      <c r="E10" s="852"/>
      <c r="F10" s="852"/>
      <c r="G10" s="852"/>
      <c r="H10" s="852"/>
      <c r="I10" s="852"/>
      <c r="J10" s="852"/>
      <c r="K10" s="852"/>
      <c r="L10" s="852"/>
      <c r="M10" s="852"/>
      <c r="N10" s="852"/>
      <c r="O10" s="852"/>
      <c r="P10" s="852"/>
      <c r="Q10" s="852"/>
      <c r="R10" s="852"/>
      <c r="S10" s="854"/>
      <c r="T10" s="854"/>
      <c r="U10" s="854"/>
      <c r="V10" s="854"/>
      <c r="W10" s="854"/>
      <c r="X10" s="854"/>
      <c r="Y10" s="854"/>
      <c r="Z10" s="854"/>
      <c r="AA10" s="854"/>
      <c r="AB10" s="854"/>
      <c r="AC10" s="854"/>
    </row>
    <row r="11" spans="1:29" ht="30" customHeight="1">
      <c r="A11" s="852"/>
      <c r="B11" s="861"/>
      <c r="C11" s="852"/>
      <c r="D11" s="852"/>
      <c r="E11" s="852"/>
      <c r="F11" s="852"/>
      <c r="G11" s="852"/>
      <c r="H11" s="852"/>
      <c r="I11" s="852"/>
      <c r="J11" s="852"/>
      <c r="K11" s="852"/>
      <c r="L11" s="852"/>
      <c r="M11" s="852"/>
      <c r="N11" s="852"/>
      <c r="O11" s="852"/>
      <c r="P11" s="852"/>
      <c r="Q11" s="852"/>
      <c r="R11" s="852"/>
      <c r="S11" s="854"/>
      <c r="T11" s="854"/>
      <c r="U11" s="854"/>
      <c r="V11" s="854"/>
      <c r="W11" s="854"/>
      <c r="X11" s="854"/>
      <c r="Y11" s="854"/>
      <c r="Z11" s="854"/>
      <c r="AA11" s="854"/>
      <c r="AB11" s="854"/>
      <c r="AC11" s="854"/>
    </row>
    <row r="12" spans="1:29" ht="30" customHeight="1">
      <c r="A12" s="852"/>
      <c r="B12" s="860" t="s">
        <v>982</v>
      </c>
      <c r="C12" s="852"/>
      <c r="D12" s="852"/>
      <c r="E12" s="852"/>
      <c r="F12" s="852"/>
      <c r="G12" s="852"/>
      <c r="H12" s="852"/>
      <c r="I12" s="852"/>
      <c r="J12" s="852"/>
      <c r="K12" s="852"/>
      <c r="L12" s="852"/>
      <c r="M12" s="852"/>
      <c r="N12" s="852"/>
      <c r="O12" s="852"/>
      <c r="P12" s="852"/>
      <c r="Q12" s="852"/>
      <c r="R12" s="852"/>
      <c r="S12" s="854"/>
      <c r="T12" s="854"/>
      <c r="U12" s="854"/>
      <c r="V12" s="854"/>
      <c r="W12" s="854"/>
      <c r="X12" s="854"/>
      <c r="Y12" s="854"/>
      <c r="Z12" s="854"/>
      <c r="AA12" s="854"/>
      <c r="AB12" s="854"/>
      <c r="AC12" s="854"/>
    </row>
    <row r="13" spans="1:29" ht="30" customHeight="1">
      <c r="A13" s="862"/>
      <c r="B13" s="863" t="s">
        <v>983</v>
      </c>
      <c r="C13" s="862"/>
      <c r="D13" s="862"/>
      <c r="E13" s="862"/>
      <c r="F13" s="862"/>
      <c r="G13" s="862"/>
      <c r="H13" s="862"/>
      <c r="I13" s="862"/>
      <c r="J13" s="862"/>
      <c r="K13" s="862"/>
      <c r="L13" s="862"/>
      <c r="M13" s="862"/>
      <c r="N13" s="862"/>
      <c r="O13" s="862"/>
      <c r="P13" s="862"/>
      <c r="Q13" s="862"/>
      <c r="R13" s="862"/>
      <c r="S13" s="854"/>
      <c r="T13" s="854"/>
      <c r="U13" s="854"/>
      <c r="V13" s="854"/>
      <c r="W13" s="854"/>
      <c r="X13" s="854"/>
      <c r="Y13" s="854"/>
      <c r="Z13" s="854"/>
      <c r="AA13" s="854"/>
      <c r="AB13" s="854"/>
      <c r="AC13" s="854"/>
    </row>
    <row r="14" spans="1:29" ht="30" customHeight="1">
      <c r="A14" s="862"/>
      <c r="B14" s="864" t="s">
        <v>984</v>
      </c>
      <c r="C14" s="862"/>
      <c r="D14" s="862"/>
      <c r="E14" s="862"/>
      <c r="F14" s="862"/>
      <c r="G14" s="862"/>
      <c r="H14" s="862"/>
      <c r="I14" s="862"/>
      <c r="J14" s="862"/>
      <c r="K14" s="862"/>
      <c r="L14" s="862"/>
      <c r="M14" s="862"/>
      <c r="N14" s="862"/>
      <c r="O14" s="862"/>
      <c r="P14" s="862"/>
      <c r="Q14" s="862"/>
      <c r="R14" s="862"/>
      <c r="S14" s="854"/>
      <c r="T14" s="854"/>
      <c r="U14" s="854"/>
      <c r="V14" s="854"/>
      <c r="W14" s="854"/>
      <c r="X14" s="854"/>
      <c r="Y14" s="854"/>
      <c r="Z14" s="854"/>
      <c r="AA14" s="854"/>
      <c r="AB14" s="854"/>
      <c r="AC14" s="854"/>
    </row>
    <row r="15" spans="1:29" ht="30" customHeight="1">
      <c r="A15" s="862"/>
      <c r="B15" s="864" t="s">
        <v>985</v>
      </c>
      <c r="C15" s="862"/>
      <c r="D15" s="862"/>
      <c r="E15" s="862"/>
      <c r="F15" s="862"/>
      <c r="G15" s="862"/>
      <c r="H15" s="862"/>
      <c r="I15" s="862"/>
      <c r="J15" s="862"/>
      <c r="K15" s="862"/>
      <c r="L15" s="862"/>
      <c r="M15" s="862"/>
      <c r="N15" s="862"/>
      <c r="O15" s="862"/>
      <c r="P15" s="862"/>
      <c r="Q15" s="862"/>
      <c r="R15" s="862"/>
      <c r="S15" s="854"/>
      <c r="T15" s="854"/>
      <c r="U15" s="854"/>
      <c r="V15" s="854"/>
      <c r="W15" s="854"/>
      <c r="X15" s="854"/>
      <c r="Y15" s="854"/>
      <c r="Z15" s="854"/>
      <c r="AA15" s="854"/>
      <c r="AB15" s="854"/>
      <c r="AC15" s="854"/>
    </row>
    <row r="16" spans="1:29" ht="30" customHeight="1">
      <c r="A16" s="862"/>
      <c r="B16" s="864" t="s">
        <v>986</v>
      </c>
      <c r="C16" s="862"/>
      <c r="D16" s="862"/>
      <c r="E16" s="862"/>
      <c r="F16" s="862"/>
      <c r="G16" s="862"/>
      <c r="H16" s="862"/>
      <c r="I16" s="862"/>
      <c r="J16" s="862"/>
      <c r="K16" s="862"/>
      <c r="L16" s="862"/>
      <c r="M16" s="862"/>
      <c r="N16" s="862"/>
      <c r="O16" s="862"/>
      <c r="P16" s="862"/>
      <c r="Q16" s="862"/>
      <c r="R16" s="862"/>
      <c r="S16" s="854"/>
      <c r="T16" s="854"/>
      <c r="U16" s="854"/>
      <c r="V16" s="854"/>
      <c r="W16" s="854"/>
      <c r="X16" s="854"/>
      <c r="Y16" s="854"/>
      <c r="Z16" s="854"/>
      <c r="AA16" s="854"/>
      <c r="AB16" s="854"/>
      <c r="AC16" s="854"/>
    </row>
    <row r="17" spans="1:29" ht="30" customHeight="1">
      <c r="A17" s="862"/>
      <c r="B17" s="864" t="s">
        <v>987</v>
      </c>
      <c r="C17" s="862"/>
      <c r="D17" s="862"/>
      <c r="E17" s="862"/>
      <c r="F17" s="862"/>
      <c r="G17" s="862"/>
      <c r="H17" s="862"/>
      <c r="I17" s="862"/>
      <c r="J17" s="862"/>
      <c r="K17" s="862"/>
      <c r="L17" s="862"/>
      <c r="M17" s="862"/>
      <c r="N17" s="862"/>
      <c r="O17" s="862"/>
      <c r="P17" s="862"/>
      <c r="Q17" s="862"/>
      <c r="R17" s="862"/>
      <c r="S17" s="854"/>
      <c r="T17" s="854"/>
      <c r="U17" s="854"/>
      <c r="V17" s="854"/>
      <c r="W17" s="854"/>
      <c r="X17" s="854"/>
      <c r="Y17" s="854"/>
      <c r="Z17" s="854"/>
      <c r="AA17" s="854"/>
      <c r="AB17" s="854"/>
      <c r="AC17" s="854"/>
    </row>
    <row r="18" spans="1:29" ht="30" customHeight="1">
      <c r="A18" s="862"/>
      <c r="B18" s="864" t="s">
        <v>988</v>
      </c>
      <c r="C18" s="862"/>
      <c r="D18" s="862"/>
      <c r="E18" s="862"/>
      <c r="F18" s="862"/>
      <c r="G18" s="862"/>
      <c r="H18" s="862"/>
      <c r="I18" s="862"/>
      <c r="J18" s="862"/>
      <c r="K18" s="862"/>
      <c r="L18" s="862"/>
      <c r="M18" s="862"/>
      <c r="N18" s="862"/>
      <c r="O18" s="862"/>
      <c r="P18" s="862"/>
      <c r="Q18" s="862"/>
      <c r="R18" s="862"/>
      <c r="S18" s="854"/>
      <c r="T18" s="854"/>
      <c r="U18" s="854"/>
      <c r="V18" s="854"/>
      <c r="W18" s="854"/>
      <c r="X18" s="854"/>
      <c r="Y18" s="854"/>
      <c r="Z18" s="854"/>
      <c r="AA18" s="854"/>
      <c r="AB18" s="854"/>
      <c r="AC18" s="854"/>
    </row>
    <row r="19" spans="1:29" ht="30" customHeight="1">
      <c r="A19" s="852"/>
      <c r="B19" s="865" t="s">
        <v>989</v>
      </c>
      <c r="C19" s="852"/>
      <c r="D19" s="852"/>
      <c r="E19" s="852"/>
      <c r="F19" s="852"/>
      <c r="G19" s="852"/>
      <c r="H19" s="852"/>
      <c r="I19" s="852"/>
      <c r="J19" s="852"/>
      <c r="K19" s="852"/>
      <c r="L19" s="852"/>
      <c r="M19" s="852"/>
      <c r="N19" s="852"/>
      <c r="O19" s="862"/>
      <c r="P19" s="862"/>
      <c r="Q19" s="862"/>
      <c r="R19" s="852"/>
      <c r="S19" s="866"/>
      <c r="T19" s="866"/>
      <c r="U19" s="866"/>
      <c r="V19" s="866"/>
      <c r="W19" s="866"/>
      <c r="X19" s="866"/>
      <c r="Y19" s="866"/>
      <c r="Z19" s="866"/>
      <c r="AA19" s="866"/>
      <c r="AB19" s="866"/>
      <c r="AC19" s="866"/>
    </row>
    <row r="20" spans="1:29" ht="30" customHeight="1">
      <c r="A20" s="852"/>
      <c r="B20" s="852"/>
      <c r="C20" s="852"/>
      <c r="D20" s="852"/>
      <c r="E20" s="852"/>
      <c r="F20" s="852"/>
      <c r="G20" s="852"/>
      <c r="H20" s="852"/>
      <c r="I20" s="852"/>
      <c r="J20" s="852"/>
      <c r="K20" s="852"/>
      <c r="L20" s="852"/>
      <c r="M20" s="852"/>
      <c r="N20" s="852"/>
      <c r="O20" s="862"/>
      <c r="P20" s="862"/>
      <c r="Q20" s="862"/>
      <c r="R20" s="852"/>
      <c r="S20" s="866"/>
      <c r="T20" s="866"/>
      <c r="U20" s="866"/>
      <c r="V20" s="866"/>
      <c r="W20" s="866"/>
      <c r="X20" s="866"/>
      <c r="Y20" s="866"/>
      <c r="Z20" s="866"/>
      <c r="AA20" s="866"/>
      <c r="AB20" s="866"/>
      <c r="AC20" s="866"/>
    </row>
    <row r="21" spans="1:29" ht="30" customHeight="1">
      <c r="A21" s="852"/>
      <c r="B21" s="852"/>
      <c r="C21" s="852"/>
      <c r="D21" s="852"/>
      <c r="E21" s="852"/>
      <c r="F21" s="852"/>
      <c r="G21" s="852"/>
      <c r="H21" s="852"/>
      <c r="I21" s="852"/>
      <c r="J21" s="852"/>
      <c r="K21" s="852"/>
      <c r="L21" s="852"/>
      <c r="M21" s="852"/>
      <c r="N21" s="852"/>
      <c r="O21" s="862"/>
      <c r="P21" s="862"/>
      <c r="Q21" s="862"/>
      <c r="R21" s="852"/>
      <c r="S21" s="866"/>
      <c r="T21" s="866"/>
      <c r="U21" s="866"/>
      <c r="V21" s="866"/>
      <c r="W21" s="866"/>
      <c r="X21" s="866"/>
      <c r="Y21" s="866"/>
      <c r="Z21" s="866"/>
      <c r="AA21" s="866"/>
      <c r="AB21" s="866"/>
      <c r="AC21" s="866"/>
    </row>
    <row r="22" spans="1:29" ht="30" customHeight="1">
      <c r="A22" s="852"/>
      <c r="B22" s="852"/>
      <c r="C22" s="852"/>
      <c r="D22" s="852"/>
      <c r="E22" s="852"/>
      <c r="F22" s="852"/>
      <c r="G22" s="852"/>
      <c r="H22" s="852"/>
      <c r="I22" s="852"/>
      <c r="J22" s="852"/>
      <c r="K22" s="852"/>
      <c r="L22" s="852"/>
      <c r="M22" s="852"/>
      <c r="N22" s="852"/>
      <c r="O22" s="852"/>
      <c r="P22" s="852"/>
      <c r="Q22" s="852"/>
      <c r="R22" s="852"/>
      <c r="S22" s="866"/>
      <c r="T22" s="866"/>
      <c r="U22" s="866"/>
      <c r="V22" s="866"/>
      <c r="W22" s="866"/>
      <c r="X22" s="866"/>
      <c r="Y22" s="866"/>
      <c r="Z22" s="866"/>
      <c r="AA22" s="866"/>
      <c r="AB22" s="866"/>
      <c r="AC22" s="866"/>
    </row>
  </sheetData>
  <mergeCells count="1">
    <mergeCell ref="B7:M7"/>
  </mergeCells>
  <hyperlinks>
    <hyperlink ref="B7:M7" r:id="rId1" location="q=xlsm" display="Différence entre un fichier XLS et XLSX (ou XLS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2"/>
  <sheetViews>
    <sheetView showZeros="0" zoomScaleNormal="100" workbookViewId="0">
      <selection activeCell="R52" sqref="R52"/>
    </sheetView>
  </sheetViews>
  <sheetFormatPr baseColWidth="10" defaultRowHeight="15"/>
  <cols>
    <col min="2" max="2" width="2" customWidth="1"/>
    <col min="3" max="4" width="8.7109375" customWidth="1"/>
    <col min="5" max="5" width="16.7109375" customWidth="1"/>
    <col min="6" max="6" width="22.7109375" customWidth="1"/>
    <col min="7" max="7" width="13.7109375" customWidth="1"/>
    <col min="8" max="8" width="2" customWidth="1"/>
    <col min="9" max="10" width="8.7109375" customWidth="1"/>
    <col min="11" max="11" width="16.7109375" customWidth="1"/>
    <col min="12" max="12" width="22.7109375" customWidth="1"/>
    <col min="13" max="13" width="13.7109375" customWidth="1"/>
    <col min="14" max="14" width="7.140625" customWidth="1"/>
  </cols>
  <sheetData>
    <row r="2" spans="1:14" ht="36.75" customHeight="1">
      <c r="A2" s="1">
        <v>36.75</v>
      </c>
      <c r="C2" s="1436" t="s">
        <v>0</v>
      </c>
      <c r="D2" s="1436"/>
      <c r="E2" s="1436"/>
      <c r="F2" s="1436"/>
      <c r="G2" s="1436"/>
      <c r="H2" s="1436"/>
      <c r="I2" s="1436"/>
      <c r="J2" s="1436"/>
      <c r="K2" s="1436"/>
      <c r="L2" s="1436"/>
      <c r="M2" s="1436"/>
      <c r="N2" s="1">
        <v>36.75</v>
      </c>
    </row>
    <row r="3" spans="1:14" ht="36.75" customHeight="1">
      <c r="A3" s="1"/>
      <c r="C3" s="1436"/>
      <c r="D3" s="1436"/>
      <c r="E3" s="1436"/>
      <c r="F3" s="1436"/>
      <c r="G3" s="1436"/>
      <c r="H3" s="1436"/>
      <c r="I3" s="1436"/>
      <c r="J3" s="1436"/>
      <c r="K3" s="1436"/>
      <c r="L3" s="1436"/>
      <c r="M3" s="1436"/>
      <c r="N3" s="1"/>
    </row>
    <row r="4" spans="1:14" ht="16.5" customHeight="1">
      <c r="C4" s="2"/>
      <c r="D4" s="2"/>
      <c r="E4" s="2"/>
      <c r="F4" s="2"/>
      <c r="G4" s="2"/>
      <c r="H4" s="2"/>
      <c r="I4" s="2"/>
      <c r="J4" s="2"/>
      <c r="K4" s="2"/>
      <c r="L4" s="2"/>
      <c r="M4" s="2"/>
    </row>
    <row r="5" spans="1:14" ht="16.5" customHeight="1">
      <c r="C5" s="2"/>
      <c r="D5" s="2"/>
      <c r="E5" s="2"/>
      <c r="F5" s="2"/>
      <c r="G5" s="2"/>
      <c r="H5" s="2"/>
      <c r="I5" s="2"/>
      <c r="J5" s="2"/>
      <c r="K5" s="2"/>
      <c r="L5" s="2"/>
      <c r="M5" s="2"/>
    </row>
    <row r="6" spans="1:14" ht="23.25">
      <c r="C6" s="3" t="s">
        <v>1</v>
      </c>
      <c r="D6" s="4" t="s">
        <v>2</v>
      </c>
      <c r="E6" s="4"/>
      <c r="F6" s="4"/>
      <c r="G6" s="4"/>
      <c r="H6" s="4"/>
      <c r="I6" s="4"/>
      <c r="J6" s="4"/>
      <c r="K6" s="4"/>
      <c r="L6" s="4"/>
      <c r="M6" s="4"/>
    </row>
    <row r="7" spans="1:14" ht="23.25">
      <c r="C7" s="5" t="s">
        <v>3</v>
      </c>
      <c r="D7" s="4"/>
      <c r="E7" s="4"/>
      <c r="F7" s="4"/>
      <c r="G7" s="4"/>
      <c r="H7" s="4"/>
      <c r="I7" s="4"/>
      <c r="J7" s="4"/>
      <c r="K7" s="4"/>
      <c r="L7" s="4"/>
      <c r="M7" s="4"/>
    </row>
    <row r="8" spans="1:14" ht="23.25">
      <c r="C8" s="6" t="s">
        <v>4</v>
      </c>
      <c r="D8" s="4"/>
      <c r="E8" s="4"/>
      <c r="F8" s="4"/>
      <c r="G8" s="4"/>
      <c r="H8" s="4"/>
      <c r="I8" s="4"/>
      <c r="J8" s="4"/>
      <c r="K8" s="4"/>
      <c r="L8" s="4"/>
      <c r="M8" s="4"/>
    </row>
    <row r="9" spans="1:14" ht="23.25">
      <c r="C9" s="7"/>
      <c r="D9" s="4"/>
      <c r="E9" s="4"/>
      <c r="F9" s="4"/>
      <c r="G9" s="4"/>
      <c r="H9" s="4"/>
      <c r="I9" s="4"/>
      <c r="J9" s="4"/>
      <c r="K9" s="4"/>
      <c r="L9" s="4"/>
      <c r="M9" s="4"/>
    </row>
    <row r="10" spans="1:14" ht="23.25">
      <c r="C10" s="3" t="s">
        <v>5</v>
      </c>
      <c r="D10" s="4" t="s">
        <v>6</v>
      </c>
      <c r="E10" s="4"/>
      <c r="F10" s="4"/>
      <c r="G10" s="4"/>
      <c r="H10" s="4"/>
      <c r="I10" s="4"/>
      <c r="J10" s="4"/>
      <c r="K10" s="4"/>
      <c r="L10" s="4"/>
      <c r="M10" s="4"/>
    </row>
    <row r="11" spans="1:14" ht="23.25">
      <c r="C11" s="4"/>
      <c r="D11" s="4"/>
      <c r="E11" s="4"/>
      <c r="F11" s="4"/>
      <c r="G11" s="4"/>
      <c r="H11" s="4"/>
      <c r="I11" s="4"/>
      <c r="J11" s="4"/>
      <c r="K11" s="4"/>
      <c r="L11" s="4"/>
      <c r="M11" s="4"/>
    </row>
    <row r="12" spans="1:14" ht="23.25">
      <c r="C12" s="3" t="s">
        <v>7</v>
      </c>
      <c r="D12" s="4" t="s">
        <v>8</v>
      </c>
      <c r="E12" s="4"/>
      <c r="F12" s="4"/>
      <c r="G12" s="4"/>
      <c r="H12" s="4"/>
      <c r="I12" s="4"/>
      <c r="J12" s="4"/>
      <c r="K12" s="4"/>
      <c r="L12" s="4"/>
      <c r="M12" s="4"/>
    </row>
    <row r="13" spans="1:14" ht="23.25">
      <c r="C13" s="4" t="s">
        <v>9</v>
      </c>
      <c r="D13" s="4"/>
      <c r="E13" s="4"/>
      <c r="F13" s="4"/>
      <c r="G13" s="4"/>
      <c r="H13" s="4"/>
      <c r="I13" s="4"/>
      <c r="J13" s="4"/>
      <c r="K13" s="4"/>
      <c r="L13" s="4"/>
      <c r="M13" s="4"/>
    </row>
    <row r="14" spans="1:14" ht="23.25">
      <c r="C14" s="8" t="s">
        <v>10</v>
      </c>
      <c r="D14" s="4"/>
      <c r="E14" s="4"/>
      <c r="F14" s="4"/>
      <c r="G14" s="4"/>
      <c r="H14" s="4"/>
      <c r="I14" s="4"/>
      <c r="J14" s="4"/>
      <c r="K14" s="4"/>
      <c r="L14" s="4"/>
      <c r="M14" s="4"/>
    </row>
    <row r="15" spans="1:14" ht="23.25">
      <c r="C15" s="8"/>
      <c r="D15" s="4" t="s">
        <v>11</v>
      </c>
      <c r="E15" s="4"/>
      <c r="F15" s="4"/>
      <c r="G15" s="9">
        <v>333.33333333333337</v>
      </c>
      <c r="H15" s="4"/>
      <c r="I15" s="4"/>
      <c r="J15" s="4"/>
      <c r="K15" s="4"/>
      <c r="L15" s="4"/>
      <c r="M15" s="4"/>
    </row>
    <row r="16" spans="1:14" ht="23.25">
      <c r="C16" s="8"/>
      <c r="D16" s="4" t="s">
        <v>12</v>
      </c>
      <c r="E16" s="4"/>
      <c r="F16" s="4"/>
      <c r="G16" s="10">
        <v>0.37931034482758624</v>
      </c>
      <c r="H16" s="4"/>
      <c r="I16" s="4"/>
      <c r="J16" s="4"/>
      <c r="K16" s="4"/>
      <c r="L16" s="4"/>
      <c r="M16" s="4"/>
    </row>
    <row r="17" spans="3:13" ht="23.25">
      <c r="C17" s="8"/>
      <c r="D17" s="11" t="s">
        <v>13</v>
      </c>
      <c r="E17" s="4"/>
      <c r="F17" s="4"/>
      <c r="G17" s="4"/>
      <c r="H17" s="4"/>
      <c r="I17" s="4"/>
      <c r="J17" s="4"/>
      <c r="K17" s="4"/>
      <c r="L17" s="4"/>
      <c r="M17" s="4"/>
    </row>
    <row r="18" spans="3:13" ht="23.25">
      <c r="C18" s="8"/>
      <c r="D18" s="11"/>
      <c r="E18" s="4"/>
      <c r="F18" s="4"/>
      <c r="G18" s="4"/>
      <c r="H18" s="4"/>
      <c r="I18" s="4"/>
      <c r="J18" s="4"/>
      <c r="K18" s="4"/>
      <c r="L18" s="4"/>
      <c r="M18" s="4"/>
    </row>
    <row r="19" spans="3:13" ht="23.25" customHeight="1">
      <c r="C19" s="3" t="s">
        <v>14</v>
      </c>
      <c r="D19" s="12" t="s">
        <v>15</v>
      </c>
      <c r="E19" s="4"/>
      <c r="F19" s="4"/>
      <c r="G19" s="4"/>
      <c r="H19" s="4"/>
      <c r="I19" s="4"/>
      <c r="J19" s="4"/>
      <c r="K19" s="2"/>
      <c r="L19" s="2"/>
      <c r="M19" s="4"/>
    </row>
    <row r="20" spans="3:13" ht="23.25" customHeight="1">
      <c r="C20" s="4"/>
      <c r="D20" s="4" t="s">
        <v>16</v>
      </c>
      <c r="E20" s="4"/>
      <c r="F20" s="4"/>
      <c r="G20" s="4"/>
      <c r="H20" s="4"/>
      <c r="I20" s="4"/>
      <c r="J20" s="4"/>
      <c r="K20" s="2"/>
      <c r="L20" s="2"/>
      <c r="M20" s="4"/>
    </row>
    <row r="21" spans="3:13" ht="23.25" customHeight="1">
      <c r="C21" s="4"/>
      <c r="D21" s="4" t="s">
        <v>17</v>
      </c>
      <c r="E21" s="4"/>
      <c r="F21" s="4"/>
      <c r="G21" s="4"/>
      <c r="H21" s="4"/>
      <c r="I21" s="4"/>
      <c r="J21" s="4"/>
      <c r="K21" s="2"/>
      <c r="L21" s="2"/>
      <c r="M21" s="4"/>
    </row>
    <row r="22" spans="3:13" ht="23.25" customHeight="1">
      <c r="C22" s="4"/>
      <c r="D22" s="4" t="s">
        <v>18</v>
      </c>
      <c r="E22" s="4"/>
      <c r="F22" s="4"/>
      <c r="G22" s="4"/>
      <c r="H22" s="4"/>
      <c r="I22" s="4"/>
      <c r="J22" s="4"/>
      <c r="K22" s="2"/>
      <c r="L22" s="2"/>
      <c r="M22" s="4"/>
    </row>
    <row r="23" spans="3:13" ht="23.25" customHeight="1">
      <c r="C23" s="4"/>
      <c r="D23" s="11" t="s">
        <v>19</v>
      </c>
      <c r="E23" s="4"/>
      <c r="F23" s="4"/>
      <c r="G23" s="4"/>
      <c r="H23" s="4"/>
      <c r="I23" s="4"/>
      <c r="J23" s="4"/>
      <c r="K23" s="2"/>
      <c r="L23" s="2"/>
      <c r="M23" s="4"/>
    </row>
    <row r="24" spans="3:13" ht="23.25">
      <c r="C24" s="4"/>
      <c r="D24" s="4"/>
      <c r="E24" s="4"/>
      <c r="F24" s="4"/>
      <c r="G24" s="4"/>
      <c r="H24" s="4"/>
      <c r="I24" s="4"/>
      <c r="J24" s="4"/>
      <c r="K24" s="4"/>
      <c r="L24" s="4"/>
      <c r="M24" s="4"/>
    </row>
    <row r="25" spans="3:13" ht="27.75">
      <c r="C25" s="1437" t="s">
        <v>20</v>
      </c>
      <c r="D25" s="1438"/>
      <c r="E25" s="1438"/>
      <c r="F25" s="1438"/>
      <c r="G25" s="1438"/>
      <c r="H25" s="1438"/>
      <c r="I25" s="1438"/>
      <c r="J25" s="1438"/>
      <c r="K25" s="1438"/>
      <c r="L25" s="1438"/>
      <c r="M25" s="1438"/>
    </row>
    <row r="26" spans="3:13">
      <c r="C26" s="2"/>
      <c r="D26" s="2"/>
      <c r="E26" s="2"/>
      <c r="F26" s="2"/>
      <c r="G26" s="2"/>
      <c r="H26" s="2"/>
      <c r="I26" s="2"/>
      <c r="J26" s="2"/>
      <c r="K26" s="2"/>
      <c r="L26" s="2"/>
      <c r="M26" s="2"/>
    </row>
    <row r="27" spans="3:13" ht="18.75">
      <c r="C27" s="13" t="s">
        <v>21</v>
      </c>
      <c r="D27" s="2"/>
      <c r="E27" s="2"/>
      <c r="F27" s="2"/>
      <c r="G27" s="2"/>
      <c r="H27" s="2"/>
      <c r="I27" s="2"/>
      <c r="J27" s="2"/>
      <c r="K27" s="2"/>
      <c r="L27" s="2"/>
      <c r="M27" s="2"/>
    </row>
    <row r="28" spans="3:13">
      <c r="C28" s="2" t="s">
        <v>22</v>
      </c>
      <c r="D28" s="2"/>
      <c r="E28" s="2"/>
      <c r="F28" s="2"/>
      <c r="G28" s="2"/>
      <c r="H28" s="2"/>
      <c r="I28" s="2"/>
      <c r="J28" s="2"/>
      <c r="K28" s="2"/>
      <c r="L28" s="2"/>
      <c r="M28" s="2"/>
    </row>
    <row r="29" spans="3:13" ht="18.75">
      <c r="C29" s="13" t="s">
        <v>23</v>
      </c>
      <c r="D29" s="2"/>
      <c r="E29" s="2"/>
      <c r="F29" s="2"/>
      <c r="G29" s="2"/>
      <c r="H29" s="2"/>
      <c r="I29" s="2"/>
      <c r="J29" s="2"/>
      <c r="K29" s="2"/>
      <c r="L29" s="2"/>
      <c r="M29" s="2"/>
    </row>
    <row r="30" spans="3:13">
      <c r="C30" s="2"/>
      <c r="D30" s="2"/>
      <c r="E30" s="2"/>
      <c r="F30" s="2"/>
      <c r="G30" s="2"/>
      <c r="H30" s="2"/>
      <c r="I30" s="2"/>
      <c r="J30" s="2"/>
      <c r="K30" s="2"/>
      <c r="L30" s="2"/>
      <c r="M30" s="2"/>
    </row>
    <row r="31" spans="3:13" ht="23.25">
      <c r="C31" s="4" t="s">
        <v>24</v>
      </c>
      <c r="D31" s="4"/>
      <c r="E31" s="4"/>
      <c r="F31" s="4"/>
      <c r="G31" s="4"/>
      <c r="H31" s="4"/>
      <c r="I31" s="4"/>
      <c r="J31" s="4"/>
      <c r="K31" s="4"/>
      <c r="L31" s="4"/>
      <c r="M31" s="4"/>
    </row>
    <row r="32" spans="3:13" ht="23.25">
      <c r="C32" s="4"/>
      <c r="D32" s="4"/>
      <c r="E32" s="4"/>
      <c r="F32" s="4"/>
      <c r="G32" s="4"/>
      <c r="H32" s="4"/>
      <c r="I32" s="4"/>
      <c r="J32" s="4"/>
      <c r="K32" s="4"/>
      <c r="L32" s="4"/>
      <c r="M32" s="4"/>
    </row>
    <row r="33" spans="2:13" ht="28.5">
      <c r="C33" s="14" t="s">
        <v>25</v>
      </c>
      <c r="D33" s="15"/>
      <c r="E33" s="15"/>
      <c r="F33" s="15" t="s">
        <v>26</v>
      </c>
      <c r="G33" s="15"/>
      <c r="H33" s="15"/>
      <c r="I33" s="15"/>
      <c r="J33" s="15"/>
      <c r="K33" s="15"/>
      <c r="L33" s="15"/>
      <c r="M33" s="15"/>
    </row>
    <row r="34" spans="2:13" ht="23.25">
      <c r="C34" s="4" t="s">
        <v>27</v>
      </c>
      <c r="D34" s="4"/>
      <c r="E34" s="4"/>
      <c r="F34" s="4"/>
      <c r="G34" s="4"/>
      <c r="H34" s="4"/>
      <c r="I34" s="4"/>
      <c r="J34" s="4"/>
      <c r="K34" s="4"/>
      <c r="L34" s="4"/>
      <c r="M34" s="4"/>
    </row>
    <row r="35" spans="2:13" ht="23.25">
      <c r="C35" s="4"/>
      <c r="D35" s="4" t="s">
        <v>28</v>
      </c>
      <c r="E35" s="4"/>
      <c r="F35" s="4"/>
      <c r="G35" s="4"/>
      <c r="H35" s="4"/>
      <c r="I35" s="4"/>
      <c r="J35" s="4"/>
      <c r="K35" s="4"/>
      <c r="L35" s="4"/>
      <c r="M35" s="4"/>
    </row>
    <row r="36" spans="2:13" ht="24" thickBot="1">
      <c r="C36" s="4"/>
      <c r="D36" s="4"/>
      <c r="E36" s="4"/>
      <c r="F36" s="4"/>
      <c r="G36" s="4"/>
      <c r="H36" s="4"/>
      <c r="I36" s="4"/>
      <c r="J36" s="4"/>
      <c r="K36" s="4"/>
      <c r="L36" s="4"/>
      <c r="M36" s="4"/>
    </row>
    <row r="37" spans="2:13" ht="29.25" customHeight="1" thickBot="1">
      <c r="B37" s="16" t="s">
        <v>29</v>
      </c>
      <c r="C37" s="1439" t="s">
        <v>30</v>
      </c>
      <c r="D37" s="1440"/>
      <c r="E37" s="1440"/>
      <c r="F37" s="1440"/>
      <c r="G37" s="1440"/>
      <c r="H37" s="1440"/>
      <c r="I37" s="1440"/>
      <c r="J37" s="1440"/>
      <c r="K37" s="1440"/>
      <c r="L37" s="1440"/>
      <c r="M37" s="1440"/>
    </row>
    <row r="38" spans="2:13" ht="23.25" customHeight="1">
      <c r="B38" s="16" t="s">
        <v>29</v>
      </c>
      <c r="C38" s="1441" t="str">
        <f>D92</f>
        <v>Nom de la recette</v>
      </c>
      <c r="D38" s="1442"/>
      <c r="E38" s="1442"/>
      <c r="F38" s="1442"/>
      <c r="G38" s="1445" t="str">
        <f>G92</f>
        <v>N°1</v>
      </c>
      <c r="H38" s="17" t="s">
        <v>29</v>
      </c>
      <c r="I38" s="1441" t="str">
        <f>J92</f>
        <v>Nom de la recette</v>
      </c>
      <c r="J38" s="1442"/>
      <c r="K38" s="1442"/>
      <c r="L38" s="1442"/>
      <c r="M38" s="1445" t="str">
        <f>M92</f>
        <v>N°2</v>
      </c>
    </row>
    <row r="39" spans="2:13" ht="23.25" customHeight="1">
      <c r="B39" s="1409"/>
      <c r="C39" s="1443"/>
      <c r="D39" s="1444"/>
      <c r="E39" s="1444"/>
      <c r="F39" s="1444"/>
      <c r="G39" s="1446"/>
      <c r="H39" s="1409"/>
      <c r="I39" s="1443"/>
      <c r="J39" s="1444"/>
      <c r="K39" s="1444"/>
      <c r="L39" s="1444"/>
      <c r="M39" s="1446"/>
    </row>
    <row r="40" spans="2:13" ht="23.25" customHeight="1">
      <c r="B40" s="1409"/>
      <c r="C40" s="1424" t="str">
        <f>D94</f>
        <v>Auteur</v>
      </c>
      <c r="D40" s="1425"/>
      <c r="E40" s="1425"/>
      <c r="F40" s="1425"/>
      <c r="G40" s="1426"/>
      <c r="H40" s="1409"/>
      <c r="I40" s="1424" t="str">
        <f>J94</f>
        <v>Auteur</v>
      </c>
      <c r="J40" s="1425"/>
      <c r="K40" s="1425"/>
      <c r="L40" s="1425"/>
      <c r="M40" s="1426"/>
    </row>
    <row r="41" spans="2:13" ht="23.25" customHeight="1">
      <c r="B41" s="1409"/>
      <c r="C41" s="18"/>
      <c r="D41" s="19" t="s">
        <v>31</v>
      </c>
      <c r="E41" s="1427">
        <v>1</v>
      </c>
      <c r="F41" s="1429" t="s">
        <v>32</v>
      </c>
      <c r="G41" s="1430"/>
      <c r="H41" s="1409"/>
      <c r="I41" s="18"/>
      <c r="J41" s="19" t="s">
        <v>31</v>
      </c>
      <c r="K41" s="1427">
        <v>10</v>
      </c>
      <c r="L41" s="1429" t="s">
        <v>33</v>
      </c>
      <c r="M41" s="1430"/>
    </row>
    <row r="42" spans="2:13" ht="23.25" customHeight="1">
      <c r="B42" s="1409"/>
      <c r="C42" s="20"/>
      <c r="D42" s="21" t="s">
        <v>34</v>
      </c>
      <c r="E42" s="1428"/>
      <c r="F42" s="1429"/>
      <c r="G42" s="1431"/>
      <c r="H42" s="1409"/>
      <c r="I42" s="20"/>
      <c r="J42" s="21" t="s">
        <v>34</v>
      </c>
      <c r="K42" s="1428"/>
      <c r="L42" s="1429"/>
      <c r="M42" s="1431"/>
    </row>
    <row r="43" spans="2:13" ht="23.25" customHeight="1">
      <c r="B43" s="1409"/>
      <c r="C43" s="1432" t="s">
        <v>35</v>
      </c>
      <c r="D43" s="1433"/>
      <c r="E43" s="22" t="s">
        <v>36</v>
      </c>
      <c r="F43" s="1434" t="s">
        <v>37</v>
      </c>
      <c r="G43" s="1435"/>
      <c r="H43" s="1409"/>
      <c r="I43" s="1432" t="s">
        <v>35</v>
      </c>
      <c r="J43" s="1433"/>
      <c r="K43" s="22" t="s">
        <v>36</v>
      </c>
      <c r="L43" s="1434" t="s">
        <v>37</v>
      </c>
      <c r="M43" s="1435"/>
    </row>
    <row r="44" spans="2:13" ht="23.25" customHeight="1">
      <c r="B44" s="1409"/>
      <c r="C44" s="23">
        <f>IF(ISTEXT(C97),C97,IF(ISBLANK(C97),0,(C97/G95)*E41))</f>
        <v>0</v>
      </c>
      <c r="D44" s="24">
        <f t="shared" ref="D44:D55" si="0">D97</f>
        <v>0</v>
      </c>
      <c r="E44" s="10">
        <f>((G97/G95)*E41/1000)</f>
        <v>0</v>
      </c>
      <c r="F44" s="25">
        <f t="shared" ref="F44:F55" si="1">F97</f>
        <v>0</v>
      </c>
      <c r="G44" s="26"/>
      <c r="H44" s="1409"/>
      <c r="I44" s="23">
        <f>IF(ISTEXT(I97),I97,IF(ISBLANK(I97),0,(I97/M95)*K41))</f>
        <v>0</v>
      </c>
      <c r="J44" s="24">
        <f t="shared" ref="J44:J55" si="2">J97</f>
        <v>0</v>
      </c>
      <c r="K44" s="10">
        <f>((M97/M95)*K41/1000)</f>
        <v>0</v>
      </c>
      <c r="L44" s="25">
        <f t="shared" ref="L44:L55" si="3">L97</f>
        <v>0</v>
      </c>
      <c r="M44" s="26"/>
    </row>
    <row r="45" spans="2:13" ht="23.25" customHeight="1">
      <c r="B45" s="1409"/>
      <c r="C45" s="23">
        <f>IF(ISTEXT(C98),C98,IF(ISBLANK(C98),0,(C98/G95)*E41))</f>
        <v>0</v>
      </c>
      <c r="D45" s="27">
        <f t="shared" si="0"/>
        <v>0</v>
      </c>
      <c r="E45" s="10">
        <f>((G98/G95)*E41/1000)</f>
        <v>0</v>
      </c>
      <c r="F45" s="25" t="str">
        <f t="shared" si="1"/>
        <v>Exemple de saisie</v>
      </c>
      <c r="G45" s="26"/>
      <c r="H45" s="1409"/>
      <c r="I45" s="23">
        <f>IF(ISTEXT(I98),I98,IF(ISBLANK(I98),0,(I98/M95)*K41))</f>
        <v>0</v>
      </c>
      <c r="J45" s="24">
        <f t="shared" si="2"/>
        <v>0</v>
      </c>
      <c r="K45" s="10">
        <f>((M98/M95)*K41/1000)</f>
        <v>0</v>
      </c>
      <c r="L45" s="25" t="str">
        <f t="shared" si="3"/>
        <v>Exemple de saisie</v>
      </c>
      <c r="M45" s="26"/>
    </row>
    <row r="46" spans="2:13" ht="23.25" customHeight="1">
      <c r="B46" s="1409"/>
      <c r="C46" s="23">
        <f>IF(ISTEXT(C99),C99,IF(ISBLANK(C99),0,(C99/G95)*E41))</f>
        <v>0</v>
      </c>
      <c r="D46" s="27">
        <f t="shared" si="0"/>
        <v>0</v>
      </c>
      <c r="E46" s="10">
        <f>((G99/G95)*E41/1000)</f>
        <v>0</v>
      </c>
      <c r="F46" s="28" t="str">
        <f t="shared" si="1"/>
        <v>AVEC POIDS</v>
      </c>
      <c r="G46" s="26"/>
      <c r="H46" s="1409"/>
      <c r="I46" s="23">
        <f>IF(ISTEXT(I99),I99,IF(ISBLANK(I99),0,(I99/M95)*K41))</f>
        <v>0</v>
      </c>
      <c r="J46" s="24">
        <f t="shared" si="2"/>
        <v>0</v>
      </c>
      <c r="K46" s="10">
        <f>((M99/M95)*K41/1000)</f>
        <v>0</v>
      </c>
      <c r="L46" s="28" t="str">
        <f t="shared" si="3"/>
        <v>SANS POIDS</v>
      </c>
      <c r="M46" s="26"/>
    </row>
    <row r="47" spans="2:13" ht="23.25" customHeight="1">
      <c r="B47" s="1409"/>
      <c r="C47" s="23">
        <f>IF(ISTEXT(C100),C100,IF(ISBLANK(C100),0,(C100/G95)*E41))</f>
        <v>10.684474123539232</v>
      </c>
      <c r="D47" s="27" t="str">
        <f t="shared" si="0"/>
        <v>œufs</v>
      </c>
      <c r="E47" s="10">
        <f>((G100/G95)*E41/1000)</f>
        <v>0.53422370617696158</v>
      </c>
      <c r="F47" s="25" t="str">
        <f t="shared" si="1"/>
        <v>Œufs de 50g</v>
      </c>
      <c r="G47" s="26"/>
      <c r="H47" s="1409"/>
      <c r="I47" s="23">
        <f>IF(ISTEXT(I100),I100,IF(ISBLANK(I100),0,(I100/M95)*K41))</f>
        <v>0</v>
      </c>
      <c r="J47" s="24">
        <f t="shared" si="2"/>
        <v>0</v>
      </c>
      <c r="K47" s="10">
        <f>((M100/M95)*K41/1000)</f>
        <v>0</v>
      </c>
      <c r="L47" s="29" t="str">
        <f t="shared" si="3"/>
        <v>quantités pour</v>
      </c>
      <c r="M47" s="26"/>
    </row>
    <row r="48" spans="2:13" ht="23.25" customHeight="1">
      <c r="B48" s="1409"/>
      <c r="C48" s="23">
        <f>IF(ISTEXT(C101),C101,IF(ISBLANK(C101),0,(C101/G95)*E41))</f>
        <v>3.672787979966611</v>
      </c>
      <c r="D48" s="27" t="str">
        <f t="shared" si="0"/>
        <v>blancs</v>
      </c>
      <c r="E48" s="10">
        <f>((G101/G95)*E41/1000)</f>
        <v>0.11018363939899832</v>
      </c>
      <c r="F48" s="25" t="str">
        <f t="shared" si="1"/>
        <v>Blancs (de 30g)</v>
      </c>
      <c r="G48" s="26"/>
      <c r="H48" s="1409"/>
      <c r="I48" s="23">
        <f>IF(ISTEXT(I101),I101,IF(ISBLANK(I101),0,(I101/M95)*K41))</f>
        <v>0</v>
      </c>
      <c r="J48" s="24">
        <f t="shared" si="2"/>
        <v>0</v>
      </c>
      <c r="K48" s="10">
        <f>((M101/M95)*K41/1000)</f>
        <v>0</v>
      </c>
      <c r="L48" s="29" t="str">
        <f t="shared" si="3"/>
        <v>le poids d'huile</v>
      </c>
      <c r="M48" s="26"/>
    </row>
    <row r="49" spans="2:13" ht="23.25" customHeight="1">
      <c r="B49" s="1409"/>
      <c r="C49" s="23">
        <f>IF(ISTEXT(C102),C102,IF(ISBLANK(C102),0,(C102/G95)*E41))</f>
        <v>1.001669449081803</v>
      </c>
      <c r="D49" s="27" t="str">
        <f t="shared" si="0"/>
        <v>jaunes</v>
      </c>
      <c r="E49" s="10">
        <f>((G102/G95)*E41/1000)</f>
        <v>2.003338898163606E-2</v>
      </c>
      <c r="F49" s="25" t="str">
        <f t="shared" si="1"/>
        <v>Jaunes (de 20g)</v>
      </c>
      <c r="G49" s="26"/>
      <c r="H49" s="1409"/>
      <c r="I49" s="23">
        <f>IF(ISTEXT(I102),I102,IF(ISBLANK(I102),0,(I102/M95)*K41))</f>
        <v>7.1428571428571432</v>
      </c>
      <c r="J49" s="24" t="str">
        <f t="shared" si="2"/>
        <v>C/C</v>
      </c>
      <c r="K49" s="10">
        <f>((M102/M95)*K41/1000)</f>
        <v>0</v>
      </c>
      <c r="L49" s="25" t="str">
        <f t="shared" si="3"/>
        <v>vinaigre</v>
      </c>
      <c r="M49" s="26"/>
    </row>
    <row r="50" spans="2:13" ht="23.25" customHeight="1">
      <c r="B50" s="1409"/>
      <c r="C50" s="23">
        <f>IF(ISTEXT(C103),C103,IF(ISBLANK(C103),0,(C103/G95)*E41))</f>
        <v>0</v>
      </c>
      <c r="D50" s="27">
        <f t="shared" si="0"/>
        <v>0</v>
      </c>
      <c r="E50" s="10">
        <f>((G103/G95)*E41/1000)</f>
        <v>0.333889816360601</v>
      </c>
      <c r="F50" s="25" t="str">
        <f t="shared" si="1"/>
        <v>Sucre</v>
      </c>
      <c r="G50" s="26"/>
      <c r="H50" s="1409"/>
      <c r="I50" s="23">
        <f>IF(ISTEXT(I103),I103,IF(ISBLANK(I103),0,(I103/M95)*K41))</f>
        <v>4.2857142857142856</v>
      </c>
      <c r="J50" s="24" t="str">
        <f t="shared" si="2"/>
        <v>œufs</v>
      </c>
      <c r="K50" s="10">
        <f>((M103/M95)*K41/1000)</f>
        <v>0</v>
      </c>
      <c r="L50" s="25" t="str">
        <f t="shared" si="3"/>
        <v>Œufs de 50g</v>
      </c>
      <c r="M50" s="26"/>
    </row>
    <row r="51" spans="2:13" ht="23.25" customHeight="1">
      <c r="B51" s="1409"/>
      <c r="C51" s="23">
        <f>IF(ISTEXT(C104),C104,IF(ISBLANK(C104),0,(C104/G95)*E41))</f>
        <v>0</v>
      </c>
      <c r="D51" s="27">
        <f t="shared" si="0"/>
        <v>0</v>
      </c>
      <c r="E51" s="10">
        <f>((G104/G95)*E41/1000)</f>
        <v>1.6694490818030051E-3</v>
      </c>
      <c r="F51" s="25" t="str">
        <f t="shared" si="1"/>
        <v>sel</v>
      </c>
      <c r="G51" s="26"/>
      <c r="H51" s="1409"/>
      <c r="I51" s="23">
        <f>IF(ISTEXT(I104),I104,IF(ISBLANK(I104),0,(I104/M95)*K41))</f>
        <v>2.8571428571428568</v>
      </c>
      <c r="J51" s="24" t="str">
        <f t="shared" si="2"/>
        <v>blancs</v>
      </c>
      <c r="K51" s="10">
        <f>((M104/M95)*K41/1000)</f>
        <v>0</v>
      </c>
      <c r="L51" s="25" t="str">
        <f t="shared" si="3"/>
        <v>Blancs (de 30g)</v>
      </c>
      <c r="M51" s="26"/>
    </row>
    <row r="52" spans="2:13" ht="23.25" customHeight="1">
      <c r="B52" s="1409"/>
      <c r="C52" s="23">
        <f>IF(ISTEXT(C105),C105,IF(ISBLANK(C105),0,(C105/G95)*E41))</f>
        <v>0</v>
      </c>
      <c r="D52" s="27">
        <f t="shared" si="0"/>
        <v>0</v>
      </c>
      <c r="E52" s="10">
        <f>((G105/G95)*E41/1000)</f>
        <v>0</v>
      </c>
      <c r="F52" s="25">
        <f t="shared" si="1"/>
        <v>0</v>
      </c>
      <c r="G52" s="26"/>
      <c r="H52" s="1409"/>
      <c r="I52" s="23">
        <f>IF(ISTEXT(I105),I105,IF(ISBLANK(I105),0,(I105/M95)*K41))</f>
        <v>1.4285714285714284</v>
      </c>
      <c r="J52" s="24" t="str">
        <f t="shared" si="2"/>
        <v>jaunes</v>
      </c>
      <c r="K52" s="10">
        <f>((M105/M95)*K41/1000)</f>
        <v>0</v>
      </c>
      <c r="L52" s="25" t="str">
        <f t="shared" si="3"/>
        <v>Jaunes (de 20g)</v>
      </c>
      <c r="M52" s="26"/>
    </row>
    <row r="53" spans="2:13" ht="23.25" customHeight="1">
      <c r="B53" s="1409"/>
      <c r="C53" s="23">
        <f>IF(ISTEXT(C106),C106,IF(ISBLANK(C106),0,(C106/G95)*E41))</f>
        <v>0</v>
      </c>
      <c r="D53" s="27">
        <f t="shared" si="0"/>
        <v>0</v>
      </c>
      <c r="E53" s="10">
        <f>((G106/G95)*E41/1000)</f>
        <v>0</v>
      </c>
      <c r="F53" s="25">
        <f t="shared" si="1"/>
        <v>0</v>
      </c>
      <c r="G53" s="26"/>
      <c r="H53" s="1409"/>
      <c r="I53" s="23">
        <f>IF(ISTEXT(I106),I106,IF(ISBLANK(I106),0,(I106/M95)*K41))</f>
        <v>0</v>
      </c>
      <c r="J53" s="24">
        <f t="shared" si="2"/>
        <v>0</v>
      </c>
      <c r="K53" s="10">
        <f>((M106/M95)*K41/1000)</f>
        <v>0</v>
      </c>
      <c r="L53" s="25">
        <f t="shared" si="3"/>
        <v>0</v>
      </c>
      <c r="M53" s="26"/>
    </row>
    <row r="54" spans="2:13" ht="23.25" customHeight="1">
      <c r="B54" s="1409"/>
      <c r="C54" s="23">
        <f>IF(ISTEXT(C107),C107,IF(ISBLANK(C107),0,(C107/G95)*E41))</f>
        <v>0</v>
      </c>
      <c r="D54" s="27">
        <f t="shared" si="0"/>
        <v>0</v>
      </c>
      <c r="E54" s="10">
        <f>((G107/G95)*E41/1000)</f>
        <v>0</v>
      </c>
      <c r="F54" s="25">
        <f t="shared" si="1"/>
        <v>0</v>
      </c>
      <c r="G54" s="26"/>
      <c r="H54" s="1409"/>
      <c r="I54" s="23">
        <f>IF(ISTEXT(I107),I107,IF(ISBLANK(I107),0,(I107/M95)*K41))</f>
        <v>0</v>
      </c>
      <c r="J54" s="24">
        <f t="shared" si="2"/>
        <v>0</v>
      </c>
      <c r="K54" s="30">
        <f>((M107/M95)*K41/1000)</f>
        <v>1.0714285714285714</v>
      </c>
      <c r="L54" s="29" t="str">
        <f t="shared" si="3"/>
        <v>huile</v>
      </c>
      <c r="M54" s="26"/>
    </row>
    <row r="55" spans="2:13" ht="23.25" customHeight="1">
      <c r="B55" s="1409"/>
      <c r="C55" s="31">
        <f>IF(ISTEXT(C108),C108,IF(ISBLANK(C108),0,(C108/G95)*E41))</f>
        <v>0</v>
      </c>
      <c r="D55" s="32">
        <f t="shared" si="0"/>
        <v>0</v>
      </c>
      <c r="E55" s="33">
        <f>((G108/G95)*E41/1000)</f>
        <v>0</v>
      </c>
      <c r="F55" s="34">
        <f t="shared" si="1"/>
        <v>0</v>
      </c>
      <c r="G55" s="35"/>
      <c r="H55" s="1409"/>
      <c r="I55" s="31">
        <f>IF(ISTEXT(I108),I108,IF(ISBLANK(I108),0,(I108/M95)*K41))</f>
        <v>0</v>
      </c>
      <c r="J55" s="36">
        <f t="shared" si="2"/>
        <v>0</v>
      </c>
      <c r="K55" s="33">
        <f>((M108/M95)*K41/1000)</f>
        <v>0</v>
      </c>
      <c r="L55" s="34">
        <f t="shared" si="3"/>
        <v>0</v>
      </c>
      <c r="M55" s="35"/>
    </row>
    <row r="56" spans="2:13" ht="23.25" customHeight="1">
      <c r="C56" s="4"/>
      <c r="D56" s="4"/>
      <c r="E56" s="4"/>
      <c r="F56" s="4"/>
      <c r="G56" s="4"/>
      <c r="H56" s="4"/>
      <c r="I56" s="4"/>
      <c r="J56" s="4"/>
      <c r="K56" s="4"/>
      <c r="L56" s="4"/>
      <c r="M56" s="4"/>
    </row>
    <row r="57" spans="2:13" ht="28.5">
      <c r="C57" s="14" t="s">
        <v>38</v>
      </c>
      <c r="D57" s="15"/>
      <c r="E57" s="15"/>
      <c r="F57" s="15" t="s">
        <v>26</v>
      </c>
      <c r="G57" s="15"/>
      <c r="H57" s="15"/>
      <c r="I57" s="15"/>
      <c r="J57" s="15"/>
      <c r="K57" s="15"/>
      <c r="L57" s="15"/>
      <c r="M57" s="15"/>
    </row>
    <row r="58" spans="2:13" ht="23.25">
      <c r="C58" s="12"/>
      <c r="D58" s="4"/>
      <c r="E58" s="4"/>
      <c r="F58" s="4"/>
      <c r="G58" s="4"/>
      <c r="H58" s="4"/>
      <c r="I58" s="4"/>
      <c r="J58" s="4"/>
      <c r="K58" s="4"/>
      <c r="L58" s="4"/>
      <c r="M58" s="4"/>
    </row>
    <row r="59" spans="2:13" ht="23.25">
      <c r="C59" s="4"/>
      <c r="D59" s="37" t="s">
        <v>39</v>
      </c>
      <c r="E59" s="4"/>
      <c r="F59" s="4"/>
      <c r="G59" s="4"/>
      <c r="H59" s="4"/>
      <c r="I59" s="4"/>
      <c r="J59" s="4"/>
      <c r="K59" s="4"/>
      <c r="L59" s="4"/>
      <c r="M59" s="4"/>
    </row>
    <row r="60" spans="2:13" ht="23.25">
      <c r="C60" s="4"/>
      <c r="D60" s="37" t="s">
        <v>40</v>
      </c>
      <c r="E60" s="4"/>
      <c r="F60" s="4"/>
      <c r="G60" s="4"/>
      <c r="H60" s="4"/>
      <c r="I60" s="4"/>
      <c r="J60" s="4"/>
      <c r="K60" s="4"/>
      <c r="L60" s="4"/>
      <c r="M60" s="4"/>
    </row>
    <row r="61" spans="2:13" ht="24" thickBot="1">
      <c r="C61" s="4"/>
      <c r="D61" s="37"/>
      <c r="E61" s="4"/>
      <c r="F61" s="4"/>
      <c r="G61" s="4"/>
      <c r="H61" s="4"/>
      <c r="I61" s="4"/>
      <c r="J61" s="4"/>
      <c r="K61" s="4"/>
      <c r="L61" s="4"/>
      <c r="M61" s="4"/>
    </row>
    <row r="62" spans="2:13" ht="18.75" thickBot="1">
      <c r="B62" s="17" t="s">
        <v>29</v>
      </c>
      <c r="C62" s="1407" t="str">
        <f>C90</f>
        <v>CET "AIDE MÉMORE"   REGROUPE DES RECETTES DE QUELLE FAMILLE  (plats-légumes-desserts ou autres)</v>
      </c>
      <c r="D62" s="1408"/>
      <c r="E62" s="1408"/>
      <c r="F62" s="1408"/>
      <c r="G62" s="1408"/>
      <c r="H62" s="1408"/>
      <c r="I62" s="1408"/>
      <c r="J62" s="1408"/>
      <c r="K62" s="1408"/>
      <c r="L62" s="1408"/>
      <c r="M62" s="1408"/>
    </row>
    <row r="63" spans="2:13">
      <c r="B63" s="17" t="s">
        <v>29</v>
      </c>
      <c r="C63" s="1418" t="str">
        <f>D92</f>
        <v>Nom de la recette</v>
      </c>
      <c r="D63" s="1419"/>
      <c r="E63" s="1419"/>
      <c r="F63" s="1419"/>
      <c r="G63" s="1422" t="str">
        <f>G92</f>
        <v>N°1</v>
      </c>
      <c r="H63" s="17" t="s">
        <v>29</v>
      </c>
      <c r="I63" s="1418" t="str">
        <f>J92</f>
        <v>Nom de la recette</v>
      </c>
      <c r="J63" s="1419"/>
      <c r="K63" s="1419"/>
      <c r="L63" s="1419"/>
      <c r="M63" s="1422" t="str">
        <f>M92</f>
        <v>N°2</v>
      </c>
    </row>
    <row r="64" spans="2:13">
      <c r="B64" s="1409"/>
      <c r="C64" s="1420"/>
      <c r="D64" s="1421"/>
      <c r="E64" s="1421"/>
      <c r="F64" s="1421"/>
      <c r="G64" s="1423"/>
      <c r="H64" s="1409"/>
      <c r="I64" s="1420"/>
      <c r="J64" s="1421"/>
      <c r="K64" s="1421"/>
      <c r="L64" s="1421"/>
      <c r="M64" s="1423"/>
    </row>
    <row r="65" spans="2:13" ht="18.75">
      <c r="B65" s="1409"/>
      <c r="C65" s="38"/>
      <c r="D65" s="39" t="s">
        <v>41</v>
      </c>
      <c r="E65" s="40"/>
      <c r="F65" s="40"/>
      <c r="G65" s="41"/>
      <c r="H65" s="1409"/>
      <c r="I65" s="38"/>
      <c r="J65" s="39" t="s">
        <v>41</v>
      </c>
      <c r="K65" s="40"/>
      <c r="L65" s="40"/>
      <c r="M65" s="41"/>
    </row>
    <row r="66" spans="2:13" ht="18.75">
      <c r="B66" s="1409"/>
      <c r="C66" s="42"/>
      <c r="D66" s="43" t="s">
        <v>42</v>
      </c>
      <c r="E66" s="44" t="s">
        <v>43</v>
      </c>
      <c r="F66" s="45"/>
      <c r="G66" s="45"/>
      <c r="H66" s="1409"/>
      <c r="I66" s="42"/>
      <c r="J66" s="43" t="s">
        <v>42</v>
      </c>
      <c r="K66" s="44" t="s">
        <v>43</v>
      </c>
      <c r="L66" s="45"/>
      <c r="M66" s="45"/>
    </row>
    <row r="67" spans="2:13" ht="18.75">
      <c r="B67" s="1409"/>
      <c r="C67" s="46"/>
      <c r="D67" s="47"/>
      <c r="E67" s="48"/>
      <c r="F67" s="48"/>
      <c r="G67" s="49"/>
      <c r="H67" s="1409"/>
      <c r="I67" s="46"/>
      <c r="J67" s="47"/>
      <c r="K67" s="48"/>
      <c r="L67" s="48"/>
      <c r="M67" s="49"/>
    </row>
    <row r="68" spans="2:13" ht="18.75">
      <c r="B68" s="1409"/>
      <c r="C68" s="46"/>
      <c r="D68" s="47"/>
      <c r="E68" s="48"/>
      <c r="F68" s="48"/>
      <c r="G68" s="49"/>
      <c r="H68" s="1409"/>
      <c r="I68" s="46"/>
      <c r="J68" s="47"/>
      <c r="K68" s="48"/>
      <c r="L68" s="48"/>
      <c r="M68" s="49"/>
    </row>
    <row r="69" spans="2:13" ht="18.75">
      <c r="B69" s="1409"/>
      <c r="C69" s="46"/>
      <c r="D69" s="47"/>
      <c r="E69" s="50"/>
      <c r="F69" s="48"/>
      <c r="G69" s="49"/>
      <c r="H69" s="1409"/>
      <c r="I69" s="46"/>
      <c r="J69" s="47"/>
      <c r="K69" s="50"/>
      <c r="L69" s="48"/>
      <c r="M69" s="49"/>
    </row>
    <row r="70" spans="2:13" ht="18.75">
      <c r="B70" s="1409"/>
      <c r="C70" s="46"/>
      <c r="D70" s="47"/>
      <c r="E70" s="48"/>
      <c r="F70" s="48"/>
      <c r="G70" s="49"/>
      <c r="H70" s="1409"/>
      <c r="I70" s="46"/>
      <c r="J70" s="47"/>
      <c r="K70" s="48"/>
      <c r="L70" s="48"/>
      <c r="M70" s="49"/>
    </row>
    <row r="71" spans="2:13" ht="18.75">
      <c r="B71" s="1409"/>
      <c r="C71" s="46"/>
      <c r="D71" s="47"/>
      <c r="E71" s="51"/>
      <c r="F71" s="51"/>
      <c r="G71" s="52"/>
      <c r="H71" s="1409"/>
      <c r="I71" s="46"/>
      <c r="J71" s="47"/>
      <c r="K71" s="51"/>
      <c r="L71" s="51"/>
      <c r="M71" s="52"/>
    </row>
    <row r="72" spans="2:13" ht="18.75">
      <c r="B72" s="1409"/>
      <c r="C72" s="46"/>
      <c r="D72" s="53"/>
      <c r="E72" s="48"/>
      <c r="F72" s="48"/>
      <c r="G72" s="49"/>
      <c r="H72" s="1409"/>
      <c r="I72" s="46"/>
      <c r="J72" s="53"/>
      <c r="K72" s="48"/>
      <c r="L72" s="48"/>
      <c r="M72" s="49"/>
    </row>
    <row r="73" spans="2:13" ht="18.75">
      <c r="B73" s="1409"/>
      <c r="C73" s="46"/>
      <c r="D73" s="47"/>
      <c r="E73" s="48"/>
      <c r="F73" s="48"/>
      <c r="G73" s="49"/>
      <c r="H73" s="1409"/>
      <c r="I73" s="46"/>
      <c r="J73" s="47"/>
      <c r="K73" s="48"/>
      <c r="L73" s="48"/>
      <c r="M73" s="49"/>
    </row>
    <row r="74" spans="2:13" ht="18.75">
      <c r="B74" s="1409"/>
      <c r="C74" s="46"/>
      <c r="D74" s="47"/>
      <c r="E74" s="48"/>
      <c r="F74" s="48"/>
      <c r="G74" s="49"/>
      <c r="H74" s="1409"/>
      <c r="I74" s="46"/>
      <c r="J74" s="47"/>
      <c r="K74" s="48"/>
      <c r="L74" s="48"/>
      <c r="M74" s="49"/>
    </row>
    <row r="75" spans="2:13" ht="18.75">
      <c r="B75" s="1409"/>
      <c r="C75" s="46"/>
      <c r="D75" s="47"/>
      <c r="E75" s="48"/>
      <c r="F75" s="48"/>
      <c r="G75" s="49"/>
      <c r="H75" s="1409"/>
      <c r="I75" s="46"/>
      <c r="J75" s="47"/>
      <c r="K75" s="48"/>
      <c r="L75" s="48"/>
      <c r="M75" s="49"/>
    </row>
    <row r="76" spans="2:13" ht="18.75">
      <c r="B76" s="1409"/>
      <c r="C76" s="46"/>
      <c r="D76" s="47"/>
      <c r="E76" s="48"/>
      <c r="F76" s="48"/>
      <c r="G76" s="49"/>
      <c r="H76" s="1409"/>
      <c r="I76" s="46"/>
      <c r="J76" s="47"/>
      <c r="K76" s="48"/>
      <c r="L76" s="48"/>
      <c r="M76" s="49"/>
    </row>
    <row r="77" spans="2:13" ht="18.75">
      <c r="B77" s="1409"/>
      <c r="C77" s="46"/>
      <c r="D77" s="47"/>
      <c r="E77" s="48"/>
      <c r="F77" s="48"/>
      <c r="G77" s="49"/>
      <c r="H77" s="1409"/>
      <c r="I77" s="46"/>
      <c r="J77" s="47"/>
      <c r="K77" s="48"/>
      <c r="L77" s="48"/>
      <c r="M77" s="49"/>
    </row>
    <row r="78" spans="2:13" ht="18.75">
      <c r="B78" s="1409"/>
      <c r="C78" s="46"/>
      <c r="D78" s="47"/>
      <c r="E78" s="48"/>
      <c r="F78" s="48"/>
      <c r="G78" s="49"/>
      <c r="H78" s="1409"/>
      <c r="I78" s="46"/>
      <c r="J78" s="47"/>
      <c r="K78" s="48"/>
      <c r="L78" s="48"/>
      <c r="M78" s="49"/>
    </row>
    <row r="79" spans="2:13" ht="18.75">
      <c r="B79" s="1409"/>
      <c r="C79" s="46"/>
      <c r="D79" s="47"/>
      <c r="E79" s="48"/>
      <c r="F79" s="48"/>
      <c r="G79" s="49"/>
      <c r="H79" s="1409"/>
      <c r="I79" s="46"/>
      <c r="J79" s="47"/>
      <c r="K79" s="48"/>
      <c r="L79" s="48"/>
      <c r="M79" s="49"/>
    </row>
    <row r="80" spans="2:13" ht="18.75">
      <c r="B80" s="1409"/>
      <c r="C80" s="54"/>
      <c r="D80" s="55"/>
      <c r="E80" s="56"/>
      <c r="F80" s="56"/>
      <c r="G80" s="57"/>
      <c r="H80" s="1409"/>
      <c r="I80" s="54"/>
      <c r="J80" s="55"/>
      <c r="K80" s="56"/>
      <c r="L80" s="56"/>
      <c r="M80" s="57"/>
    </row>
    <row r="81" spans="1:14" ht="15.75">
      <c r="B81" s="58"/>
      <c r="C81" s="59"/>
      <c r="D81" s="59"/>
      <c r="E81" s="60"/>
      <c r="F81" s="61"/>
      <c r="G81" s="61"/>
      <c r="H81" s="58"/>
      <c r="I81" s="59"/>
      <c r="J81" s="59"/>
      <c r="K81" s="60"/>
      <c r="L81" s="61"/>
      <c r="M81" s="61"/>
    </row>
    <row r="82" spans="1:14" ht="15.75">
      <c r="B82" s="62"/>
      <c r="C82" s="63"/>
      <c r="D82" s="63"/>
      <c r="E82" s="64"/>
      <c r="F82" s="65"/>
      <c r="G82" s="65"/>
      <c r="H82" s="65"/>
      <c r="I82" s="65"/>
      <c r="J82" s="65"/>
      <c r="K82" s="65"/>
      <c r="L82" s="65"/>
      <c r="M82" s="65"/>
    </row>
    <row r="83" spans="1:14">
      <c r="B83" s="66">
        <v>1.29</v>
      </c>
      <c r="C83" s="67">
        <v>8</v>
      </c>
      <c r="D83" s="67">
        <v>8</v>
      </c>
      <c r="E83" s="67">
        <v>16</v>
      </c>
      <c r="F83" s="67">
        <v>22</v>
      </c>
      <c r="G83" s="67">
        <v>13</v>
      </c>
      <c r="H83" s="66">
        <v>1.29</v>
      </c>
      <c r="I83" s="67">
        <v>8</v>
      </c>
      <c r="J83" s="67">
        <v>8</v>
      </c>
      <c r="K83" s="67">
        <v>16</v>
      </c>
      <c r="L83" s="67">
        <v>22</v>
      </c>
      <c r="M83" s="67">
        <v>13</v>
      </c>
    </row>
    <row r="84" spans="1:14" ht="23.25">
      <c r="C84" s="4"/>
      <c r="D84" s="37"/>
      <c r="E84" s="4"/>
      <c r="F84" s="4"/>
      <c r="G84" s="4"/>
      <c r="H84" s="4"/>
      <c r="I84" s="4"/>
      <c r="J84" s="4"/>
      <c r="K84" s="4"/>
      <c r="L84" s="4"/>
      <c r="M84" s="4"/>
    </row>
    <row r="85" spans="1:14" ht="28.5">
      <c r="C85" s="14" t="s">
        <v>44</v>
      </c>
      <c r="D85" s="15"/>
      <c r="E85" s="15"/>
      <c r="F85" s="15"/>
      <c r="G85" s="15"/>
      <c r="H85" s="15"/>
      <c r="I85" s="15" t="s">
        <v>45</v>
      </c>
      <c r="J85" s="15"/>
      <c r="K85" s="15"/>
      <c r="L85" s="15"/>
      <c r="M85" s="15"/>
    </row>
    <row r="86" spans="1:14" ht="23.25">
      <c r="C86" s="12"/>
      <c r="D86" s="4" t="s">
        <v>46</v>
      </c>
      <c r="E86" s="4"/>
      <c r="F86" s="4"/>
      <c r="G86" s="4"/>
      <c r="H86" s="4"/>
      <c r="I86" s="4"/>
      <c r="J86" s="4"/>
      <c r="K86" s="4"/>
      <c r="L86" s="4"/>
      <c r="M86" s="4"/>
    </row>
    <row r="87" spans="1:14" ht="23.25">
      <c r="C87" s="12"/>
      <c r="D87" s="4" t="s">
        <v>47</v>
      </c>
      <c r="E87" s="4"/>
      <c r="F87" s="4"/>
      <c r="G87" s="4"/>
      <c r="H87" s="4"/>
      <c r="I87" s="4"/>
      <c r="J87" s="4"/>
      <c r="K87" s="4"/>
      <c r="L87" s="4"/>
      <c r="M87" s="4"/>
    </row>
    <row r="88" spans="1:14" ht="15.75" thickBot="1">
      <c r="A88" s="68"/>
      <c r="B88" s="66"/>
      <c r="C88" s="69"/>
      <c r="D88" s="69"/>
      <c r="E88" s="69"/>
      <c r="F88" s="69"/>
      <c r="G88" s="69"/>
      <c r="H88" s="70"/>
      <c r="I88" s="69"/>
      <c r="J88" s="69"/>
      <c r="K88" s="69"/>
      <c r="L88" s="69"/>
      <c r="M88" s="69"/>
      <c r="N88" s="66"/>
    </row>
    <row r="89" spans="1:14" ht="26.25">
      <c r="B89" s="17" t="s">
        <v>29</v>
      </c>
      <c r="C89" s="1410" t="s">
        <v>48</v>
      </c>
      <c r="D89" s="1410"/>
      <c r="E89" s="1410"/>
      <c r="F89" s="1410"/>
      <c r="G89" s="1410"/>
      <c r="H89" s="1410"/>
      <c r="I89" s="1410"/>
      <c r="J89" s="1410"/>
      <c r="K89" s="1410"/>
      <c r="L89" s="1410"/>
      <c r="M89" s="1410"/>
    </row>
    <row r="90" spans="1:14" ht="26.25" customHeight="1">
      <c r="B90" s="1411"/>
      <c r="C90" s="1412" t="s">
        <v>49</v>
      </c>
      <c r="D90" s="1412"/>
      <c r="E90" s="1412"/>
      <c r="F90" s="1412"/>
      <c r="G90" s="1412"/>
      <c r="H90" s="1412"/>
      <c r="I90" s="1412"/>
      <c r="J90" s="1412"/>
      <c r="K90" s="1412"/>
      <c r="L90" s="1412"/>
      <c r="M90" s="1412"/>
    </row>
    <row r="91" spans="1:14" ht="20.25" customHeight="1">
      <c r="B91" s="1411"/>
      <c r="C91" s="71" t="s">
        <v>50</v>
      </c>
      <c r="D91" s="71"/>
      <c r="E91" s="1413"/>
      <c r="F91" s="1413"/>
      <c r="G91" s="1413"/>
      <c r="H91" s="1413"/>
      <c r="I91" s="1413"/>
      <c r="J91" s="1413"/>
      <c r="K91" s="1413"/>
      <c r="L91" s="1413"/>
      <c r="M91" s="1413"/>
    </row>
    <row r="92" spans="1:14" ht="15" customHeight="1">
      <c r="B92" s="1411"/>
      <c r="C92" s="1414" t="s">
        <v>51</v>
      </c>
      <c r="D92" s="1416" t="s">
        <v>52</v>
      </c>
      <c r="E92" s="1416"/>
      <c r="F92" s="1416"/>
      <c r="G92" s="1397" t="s">
        <v>53</v>
      </c>
      <c r="H92" s="58"/>
      <c r="I92" s="1414" t="s">
        <v>51</v>
      </c>
      <c r="J92" s="1416" t="s">
        <v>52</v>
      </c>
      <c r="K92" s="1416"/>
      <c r="L92" s="1416"/>
      <c r="M92" s="1397" t="s">
        <v>54</v>
      </c>
    </row>
    <row r="93" spans="1:14" ht="15" customHeight="1">
      <c r="B93" s="1411"/>
      <c r="C93" s="1415"/>
      <c r="D93" s="1417"/>
      <c r="E93" s="1417"/>
      <c r="F93" s="1417"/>
      <c r="G93" s="1398"/>
      <c r="H93" s="58"/>
      <c r="I93" s="1415"/>
      <c r="J93" s="1417"/>
      <c r="K93" s="1417"/>
      <c r="L93" s="1417"/>
      <c r="M93" s="1398"/>
    </row>
    <row r="94" spans="1:14" ht="15" customHeight="1">
      <c r="B94" s="1411"/>
      <c r="C94" s="72" t="s">
        <v>55</v>
      </c>
      <c r="D94" s="1399" t="s">
        <v>56</v>
      </c>
      <c r="E94" s="1399"/>
      <c r="F94" s="1399"/>
      <c r="G94" s="1400"/>
      <c r="H94" s="58"/>
      <c r="I94" s="72" t="s">
        <v>55</v>
      </c>
      <c r="J94" s="1399" t="s">
        <v>56</v>
      </c>
      <c r="K94" s="1399"/>
      <c r="L94" s="1399"/>
      <c r="M94" s="1400"/>
    </row>
    <row r="95" spans="1:14" ht="18">
      <c r="B95" s="1411"/>
      <c r="C95" s="73" t="s">
        <v>57</v>
      </c>
      <c r="D95" s="74"/>
      <c r="E95" s="74"/>
      <c r="F95" s="75" t="s">
        <v>58</v>
      </c>
      <c r="G95" s="76">
        <f>G110</f>
        <v>2.9950000000000001</v>
      </c>
      <c r="H95" s="58"/>
      <c r="I95" s="73" t="s">
        <v>57</v>
      </c>
      <c r="J95" s="74"/>
      <c r="K95" s="74"/>
      <c r="L95" s="77" t="s">
        <v>59</v>
      </c>
      <c r="M95" s="78">
        <v>7</v>
      </c>
    </row>
    <row r="96" spans="1:14">
      <c r="B96" s="1411"/>
      <c r="C96" s="79" t="s">
        <v>60</v>
      </c>
      <c r="D96" s="80" t="s">
        <v>35</v>
      </c>
      <c r="E96" s="81" t="s">
        <v>61</v>
      </c>
      <c r="F96" s="81" t="s">
        <v>62</v>
      </c>
      <c r="G96" s="82"/>
      <c r="H96" s="58"/>
      <c r="I96" s="79" t="s">
        <v>60</v>
      </c>
      <c r="J96" s="80" t="s">
        <v>35</v>
      </c>
      <c r="K96" s="81" t="s">
        <v>61</v>
      </c>
      <c r="L96" s="81" t="s">
        <v>62</v>
      </c>
      <c r="M96" s="82"/>
    </row>
    <row r="97" spans="2:13" ht="15.75">
      <c r="B97" s="1411"/>
      <c r="C97" s="83"/>
      <c r="D97" s="84"/>
      <c r="E97" s="85"/>
      <c r="F97" s="86"/>
      <c r="G97" s="87">
        <f t="shared" ref="G97:G108" si="4">IF(ISBLANK(C97),E97,(E97*C97))</f>
        <v>0</v>
      </c>
      <c r="H97" s="58"/>
      <c r="I97" s="83"/>
      <c r="J97" s="84"/>
      <c r="K97" s="85"/>
      <c r="L97" s="86"/>
      <c r="M97" s="87">
        <f t="shared" ref="M97:M108" si="5">IF(ISBLANK(I97),K97,(K97*I97))</f>
        <v>0</v>
      </c>
    </row>
    <row r="98" spans="2:13" ht="15.75">
      <c r="B98" s="1411"/>
      <c r="C98" s="83"/>
      <c r="D98" s="88"/>
      <c r="E98" s="85"/>
      <c r="F98" s="86" t="s">
        <v>63</v>
      </c>
      <c r="G98" s="87">
        <f t="shared" si="4"/>
        <v>0</v>
      </c>
      <c r="H98" s="58"/>
      <c r="I98" s="83"/>
      <c r="J98" s="84"/>
      <c r="K98" s="85"/>
      <c r="L98" s="86" t="s">
        <v>63</v>
      </c>
      <c r="M98" s="87">
        <f t="shared" si="5"/>
        <v>0</v>
      </c>
    </row>
    <row r="99" spans="2:13" ht="15.75">
      <c r="B99" s="1411"/>
      <c r="C99" s="83"/>
      <c r="D99" s="84"/>
      <c r="E99" s="85"/>
      <c r="F99" s="86" t="s">
        <v>64</v>
      </c>
      <c r="G99" s="87">
        <f t="shared" si="4"/>
        <v>0</v>
      </c>
      <c r="H99" s="58"/>
      <c r="I99" s="83"/>
      <c r="J99" s="84"/>
      <c r="K99" s="85"/>
      <c r="L99" s="86" t="s">
        <v>65</v>
      </c>
      <c r="M99" s="87">
        <f t="shared" si="5"/>
        <v>0</v>
      </c>
    </row>
    <row r="100" spans="2:13" ht="15.75">
      <c r="B100" s="1411"/>
      <c r="C100" s="83">
        <v>32</v>
      </c>
      <c r="D100" s="84" t="s">
        <v>66</v>
      </c>
      <c r="E100" s="85">
        <v>50</v>
      </c>
      <c r="F100" s="86" t="s">
        <v>67</v>
      </c>
      <c r="G100" s="87">
        <f t="shared" si="4"/>
        <v>1600</v>
      </c>
      <c r="H100" s="58"/>
      <c r="I100" s="89"/>
      <c r="J100" s="90"/>
      <c r="K100" s="91"/>
      <c r="L100" s="86" t="s">
        <v>68</v>
      </c>
      <c r="M100" s="87">
        <f t="shared" si="5"/>
        <v>0</v>
      </c>
    </row>
    <row r="101" spans="2:13" ht="15.75">
      <c r="B101" s="1411"/>
      <c r="C101" s="83">
        <v>11</v>
      </c>
      <c r="D101" s="88" t="s">
        <v>69</v>
      </c>
      <c r="E101" s="85">
        <v>30</v>
      </c>
      <c r="F101" s="86" t="s">
        <v>70</v>
      </c>
      <c r="G101" s="87">
        <f t="shared" si="4"/>
        <v>330</v>
      </c>
      <c r="H101" s="58"/>
      <c r="I101" s="89"/>
      <c r="J101" s="90"/>
      <c r="K101" s="91"/>
      <c r="L101" s="86" t="s">
        <v>71</v>
      </c>
      <c r="M101" s="87">
        <f t="shared" si="5"/>
        <v>0</v>
      </c>
    </row>
    <row r="102" spans="2:13" ht="15.75">
      <c r="B102" s="1411"/>
      <c r="C102" s="89">
        <v>3</v>
      </c>
      <c r="D102" s="90" t="s">
        <v>72</v>
      </c>
      <c r="E102" s="91">
        <v>20</v>
      </c>
      <c r="F102" s="86" t="s">
        <v>73</v>
      </c>
      <c r="G102" s="87">
        <f t="shared" si="4"/>
        <v>60</v>
      </c>
      <c r="H102" s="58"/>
      <c r="I102" s="89">
        <v>5</v>
      </c>
      <c r="J102" s="90" t="s">
        <v>74</v>
      </c>
      <c r="K102" s="91"/>
      <c r="L102" s="86" t="s">
        <v>75</v>
      </c>
      <c r="M102" s="87">
        <f t="shared" si="5"/>
        <v>0</v>
      </c>
    </row>
    <row r="103" spans="2:13" ht="15.75">
      <c r="B103" s="1411"/>
      <c r="C103" s="89"/>
      <c r="D103" s="90"/>
      <c r="E103" s="92">
        <v>1000</v>
      </c>
      <c r="F103" s="86" t="s">
        <v>76</v>
      </c>
      <c r="G103" s="87">
        <f t="shared" si="4"/>
        <v>1000</v>
      </c>
      <c r="H103" s="58"/>
      <c r="I103" s="83">
        <v>3</v>
      </c>
      <c r="J103" s="84" t="s">
        <v>66</v>
      </c>
      <c r="K103" s="85"/>
      <c r="L103" s="86" t="s">
        <v>67</v>
      </c>
      <c r="M103" s="87">
        <f t="shared" si="5"/>
        <v>0</v>
      </c>
    </row>
    <row r="104" spans="2:13" ht="15.75">
      <c r="B104" s="1411"/>
      <c r="C104" s="89"/>
      <c r="D104" s="90"/>
      <c r="E104" s="91">
        <v>5</v>
      </c>
      <c r="F104" s="86" t="s">
        <v>77</v>
      </c>
      <c r="G104" s="87">
        <f t="shared" si="4"/>
        <v>5</v>
      </c>
      <c r="H104" s="58"/>
      <c r="I104" s="83">
        <v>2</v>
      </c>
      <c r="J104" s="88" t="s">
        <v>69</v>
      </c>
      <c r="K104" s="85"/>
      <c r="L104" s="86" t="s">
        <v>70</v>
      </c>
      <c r="M104" s="87">
        <f t="shared" si="5"/>
        <v>0</v>
      </c>
    </row>
    <row r="105" spans="2:13" ht="15.75">
      <c r="B105" s="1411"/>
      <c r="C105" s="89"/>
      <c r="D105" s="90"/>
      <c r="E105" s="91"/>
      <c r="F105" s="86"/>
      <c r="G105" s="87">
        <f t="shared" si="4"/>
        <v>0</v>
      </c>
      <c r="H105" s="58"/>
      <c r="I105" s="89">
        <v>1</v>
      </c>
      <c r="J105" s="90" t="s">
        <v>72</v>
      </c>
      <c r="K105" s="91"/>
      <c r="L105" s="86" t="s">
        <v>73</v>
      </c>
      <c r="M105" s="87">
        <f t="shared" si="5"/>
        <v>0</v>
      </c>
    </row>
    <row r="106" spans="2:13" ht="15.75">
      <c r="B106" s="1411"/>
      <c r="C106" s="83"/>
      <c r="D106" s="84"/>
      <c r="E106" s="85"/>
      <c r="F106" s="86"/>
      <c r="G106" s="87">
        <f t="shared" si="4"/>
        <v>0</v>
      </c>
      <c r="H106" s="58"/>
      <c r="I106" s="83"/>
      <c r="J106" s="88"/>
      <c r="K106" s="85"/>
      <c r="L106" s="86"/>
      <c r="M106" s="87">
        <f t="shared" si="5"/>
        <v>0</v>
      </c>
    </row>
    <row r="107" spans="2:13" ht="15.75">
      <c r="B107" s="1411"/>
      <c r="C107" s="83"/>
      <c r="D107" s="88"/>
      <c r="E107" s="85"/>
      <c r="F107" s="86"/>
      <c r="G107" s="87">
        <f t="shared" si="4"/>
        <v>0</v>
      </c>
      <c r="H107" s="58"/>
      <c r="I107" s="89"/>
      <c r="J107" s="90"/>
      <c r="K107" s="91">
        <v>750</v>
      </c>
      <c r="L107" s="86" t="s">
        <v>78</v>
      </c>
      <c r="M107" s="87">
        <f t="shared" si="5"/>
        <v>750</v>
      </c>
    </row>
    <row r="108" spans="2:13" ht="15.75">
      <c r="B108" s="1411"/>
      <c r="C108" s="89"/>
      <c r="D108" s="90"/>
      <c r="E108" s="91"/>
      <c r="F108" s="86"/>
      <c r="G108" s="87">
        <f t="shared" si="4"/>
        <v>0</v>
      </c>
      <c r="H108" s="58"/>
      <c r="I108" s="93"/>
      <c r="J108" s="94"/>
      <c r="K108" s="95"/>
      <c r="L108" s="86"/>
      <c r="M108" s="87">
        <f t="shared" si="5"/>
        <v>0</v>
      </c>
    </row>
    <row r="109" spans="2:13" ht="15.75">
      <c r="B109" s="1411"/>
      <c r="C109" s="96"/>
      <c r="D109" s="97"/>
      <c r="E109" s="97"/>
      <c r="F109" s="97"/>
      <c r="G109" s="98"/>
      <c r="H109" s="58"/>
      <c r="I109" s="96"/>
      <c r="J109" s="97"/>
      <c r="K109" s="97"/>
      <c r="L109" s="97"/>
      <c r="M109" s="98"/>
    </row>
    <row r="110" spans="2:13">
      <c r="B110" s="1411"/>
      <c r="C110" s="99"/>
      <c r="D110" s="100"/>
      <c r="E110" s="101">
        <f>SUM(E96:E109)/1000</f>
        <v>1.105</v>
      </c>
      <c r="F110" s="102"/>
      <c r="G110" s="103">
        <f>SUM(G96:G109)/1000</f>
        <v>2.9950000000000001</v>
      </c>
      <c r="H110" s="58"/>
      <c r="I110" s="99"/>
      <c r="J110" s="100"/>
      <c r="K110" s="101">
        <f>SUM(K96:K109)/1000</f>
        <v>0.75</v>
      </c>
      <c r="L110" s="102"/>
      <c r="M110" s="103">
        <f>SUM(M96:M109)/1000</f>
        <v>0.75</v>
      </c>
    </row>
    <row r="111" spans="2:13">
      <c r="B111" s="1411"/>
      <c r="C111" s="1401" t="s">
        <v>79</v>
      </c>
      <c r="D111" s="1403" t="s">
        <v>80</v>
      </c>
      <c r="E111" s="1403"/>
      <c r="F111" s="1403"/>
      <c r="G111" s="1404"/>
      <c r="H111" s="104"/>
      <c r="I111" s="1401" t="s">
        <v>79</v>
      </c>
      <c r="J111" s="1403" t="s">
        <v>80</v>
      </c>
      <c r="K111" s="1403"/>
      <c r="L111" s="1403"/>
      <c r="M111" s="1404"/>
    </row>
    <row r="112" spans="2:13">
      <c r="B112" s="1411"/>
      <c r="C112" s="1402"/>
      <c r="D112" s="1405" t="s">
        <v>80</v>
      </c>
      <c r="E112" s="1405"/>
      <c r="F112" s="1405"/>
      <c r="G112" s="1406"/>
      <c r="H112" s="104"/>
      <c r="I112" s="1402"/>
      <c r="J112" s="1405" t="s">
        <v>80</v>
      </c>
      <c r="K112" s="1405"/>
      <c r="L112" s="1405"/>
      <c r="M112" s="1406"/>
    </row>
    <row r="114" spans="2:13" ht="28.5">
      <c r="C114" s="105" t="s">
        <v>81</v>
      </c>
      <c r="D114" s="106"/>
      <c r="E114" s="106"/>
      <c r="F114" s="106"/>
      <c r="G114" s="106"/>
      <c r="H114" s="106"/>
      <c r="I114" s="106" t="s">
        <v>45</v>
      </c>
      <c r="J114" s="106"/>
      <c r="K114" s="106"/>
      <c r="L114" s="106"/>
      <c r="M114" s="106"/>
    </row>
    <row r="115" spans="2:13" ht="15.75">
      <c r="B115" s="107"/>
      <c r="C115" s="108"/>
      <c r="D115" s="108"/>
      <c r="E115" s="109"/>
      <c r="F115" s="110"/>
      <c r="G115" s="110"/>
      <c r="H115" s="58"/>
      <c r="I115" s="108"/>
      <c r="J115" s="108"/>
      <c r="K115" s="109"/>
      <c r="L115" s="110"/>
      <c r="M115" s="110"/>
    </row>
    <row r="116" spans="2:13" ht="15.75">
      <c r="B116" s="111"/>
      <c r="C116" s="1394"/>
      <c r="D116" s="1395"/>
      <c r="E116" s="1395"/>
      <c r="F116" s="1395"/>
      <c r="G116" s="1396"/>
      <c r="H116" s="104"/>
      <c r="I116" s="1394"/>
      <c r="J116" s="1395"/>
      <c r="K116" s="1395"/>
      <c r="L116" s="1395"/>
      <c r="M116" s="1396"/>
    </row>
    <row r="117" spans="2:13">
      <c r="B117" s="111"/>
      <c r="C117" s="1383" t="s">
        <v>82</v>
      </c>
      <c r="D117" s="1384"/>
      <c r="E117" s="1384"/>
      <c r="F117" s="1384"/>
      <c r="G117" s="112"/>
      <c r="H117" s="113"/>
      <c r="I117" s="1383" t="s">
        <v>82</v>
      </c>
      <c r="J117" s="1384"/>
      <c r="K117" s="1384"/>
      <c r="L117" s="1384"/>
      <c r="M117" s="112"/>
    </row>
    <row r="118" spans="2:13">
      <c r="B118" s="111"/>
      <c r="C118" s="1383" t="s">
        <v>83</v>
      </c>
      <c r="D118" s="1384"/>
      <c r="E118" s="1384"/>
      <c r="F118" s="1384"/>
      <c r="G118" s="112"/>
      <c r="H118" s="113"/>
      <c r="I118" s="1383" t="s">
        <v>83</v>
      </c>
      <c r="J118" s="1384"/>
      <c r="K118" s="1384"/>
      <c r="L118" s="1384"/>
      <c r="M118" s="112"/>
    </row>
    <row r="119" spans="2:13" ht="15.75">
      <c r="B119" s="111"/>
      <c r="C119" s="114" t="s">
        <v>84</v>
      </c>
      <c r="D119" s="107"/>
      <c r="E119" s="115"/>
      <c r="F119" s="116"/>
      <c r="G119" s="117"/>
      <c r="H119" s="113"/>
      <c r="I119" s="114" t="s">
        <v>84</v>
      </c>
      <c r="J119" s="107"/>
      <c r="K119" s="115"/>
      <c r="L119" s="116"/>
      <c r="M119" s="117"/>
    </row>
    <row r="120" spans="2:13" ht="15.75">
      <c r="B120" s="111"/>
      <c r="C120" s="118" t="s">
        <v>85</v>
      </c>
      <c r="D120" s="107"/>
      <c r="E120" s="119"/>
      <c r="F120" s="119"/>
      <c r="G120" s="120"/>
      <c r="H120" s="113"/>
      <c r="I120" s="118" t="s">
        <v>85</v>
      </c>
      <c r="J120" s="107"/>
      <c r="K120" s="119"/>
      <c r="L120" s="119"/>
      <c r="M120" s="120"/>
    </row>
    <row r="121" spans="2:13" ht="15.75">
      <c r="B121" s="111"/>
      <c r="C121" s="121" t="s">
        <v>86</v>
      </c>
      <c r="D121" s="107"/>
      <c r="E121" s="119"/>
      <c r="F121" s="119"/>
      <c r="G121" s="120"/>
      <c r="H121" s="113"/>
      <c r="I121" s="121" t="s">
        <v>86</v>
      </c>
      <c r="J121" s="107"/>
      <c r="K121" s="119"/>
      <c r="L121" s="119"/>
      <c r="M121" s="120"/>
    </row>
    <row r="122" spans="2:13" ht="15.75">
      <c r="B122" s="111"/>
      <c r="C122" s="122" t="s">
        <v>87</v>
      </c>
      <c r="D122" s="107"/>
      <c r="E122" s="119"/>
      <c r="F122" s="119"/>
      <c r="G122" s="120"/>
      <c r="H122" s="113"/>
      <c r="I122" s="122" t="s">
        <v>87</v>
      </c>
      <c r="J122" s="107"/>
      <c r="K122" s="119"/>
      <c r="L122" s="119"/>
      <c r="M122" s="120"/>
    </row>
    <row r="123" spans="2:13" ht="15.75">
      <c r="B123" s="111"/>
      <c r="C123" s="123" t="s">
        <v>88</v>
      </c>
      <c r="D123" s="124"/>
      <c r="E123" s="125"/>
      <c r="F123" s="119"/>
      <c r="G123" s="120"/>
      <c r="H123" s="113"/>
      <c r="I123" s="126" t="s">
        <v>89</v>
      </c>
      <c r="J123" s="107"/>
      <c r="K123" s="119"/>
      <c r="L123" s="119"/>
      <c r="M123" s="120"/>
    </row>
    <row r="124" spans="2:13">
      <c r="B124" s="111"/>
      <c r="C124" s="127" t="s">
        <v>90</v>
      </c>
      <c r="D124" s="128"/>
      <c r="E124" s="128"/>
      <c r="F124" s="128"/>
      <c r="G124" s="129"/>
      <c r="H124" s="113"/>
      <c r="I124" s="127" t="s">
        <v>90</v>
      </c>
      <c r="J124" s="128"/>
      <c r="K124" s="128"/>
      <c r="L124" s="128"/>
      <c r="M124" s="129"/>
    </row>
    <row r="125" spans="2:13">
      <c r="B125" s="111"/>
      <c r="C125" s="1383" t="s">
        <v>91</v>
      </c>
      <c r="D125" s="1384"/>
      <c r="E125" s="1384"/>
      <c r="F125" s="1384"/>
      <c r="G125" s="112"/>
      <c r="H125" s="113"/>
      <c r="I125" s="1383" t="s">
        <v>91</v>
      </c>
      <c r="J125" s="1384"/>
      <c r="K125" s="1384"/>
      <c r="L125" s="1384"/>
      <c r="M125" s="112"/>
    </row>
    <row r="126" spans="2:13" ht="15.75" customHeight="1">
      <c r="B126" s="111"/>
      <c r="C126" s="1385" t="s">
        <v>92</v>
      </c>
      <c r="D126" s="1386"/>
      <c r="E126" s="1386"/>
      <c r="F126" s="1386"/>
      <c r="G126" s="1387"/>
      <c r="H126" s="104"/>
      <c r="I126" s="1385" t="s">
        <v>92</v>
      </c>
      <c r="J126" s="1386"/>
      <c r="K126" s="1386"/>
      <c r="L126" s="1386"/>
      <c r="M126" s="1387"/>
    </row>
    <row r="127" spans="2:13" ht="15.75" customHeight="1">
      <c r="B127" s="111"/>
      <c r="C127" s="130" t="s">
        <v>93</v>
      </c>
      <c r="D127" s="131"/>
      <c r="E127" s="131"/>
      <c r="F127" s="131"/>
      <c r="G127" s="132"/>
      <c r="H127" s="104"/>
      <c r="I127" s="130" t="s">
        <v>93</v>
      </c>
      <c r="J127" s="131"/>
      <c r="K127" s="131"/>
      <c r="L127" s="131"/>
      <c r="M127" s="132"/>
    </row>
    <row r="128" spans="2:13" ht="15" customHeight="1">
      <c r="B128" s="111"/>
      <c r="C128" s="1388" t="s">
        <v>94</v>
      </c>
      <c r="D128" s="1389"/>
      <c r="E128" s="1389"/>
      <c r="F128" s="1389"/>
      <c r="G128" s="1390"/>
      <c r="H128" s="104"/>
      <c r="I128" s="1388" t="s">
        <v>94</v>
      </c>
      <c r="J128" s="1389"/>
      <c r="K128" s="1389"/>
      <c r="L128" s="1389"/>
      <c r="M128" s="1390"/>
    </row>
    <row r="129" spans="2:13" ht="15" customHeight="1">
      <c r="B129" s="111"/>
      <c r="C129" s="1391"/>
      <c r="D129" s="1392"/>
      <c r="E129" s="1392"/>
      <c r="F129" s="1392"/>
      <c r="G129" s="1393"/>
      <c r="H129" s="104"/>
      <c r="I129" s="1391"/>
      <c r="J129" s="1392"/>
      <c r="K129" s="1392"/>
      <c r="L129" s="1392"/>
      <c r="M129" s="1393"/>
    </row>
    <row r="130" spans="2:13">
      <c r="B130" s="111"/>
      <c r="C130" s="133" t="s">
        <v>95</v>
      </c>
      <c r="D130" s="134" t="str">
        <f ca="1">CELL("nomfichier")</f>
        <v>D:\1 UPRT SITE WEB\uprt.fr\re-recettes-jean-marc-catteau\re-catteau-galettes\[PC-les-galettes-repertoire.xlsx]Récap</v>
      </c>
      <c r="E130" s="134"/>
      <c r="F130" s="134"/>
      <c r="G130" s="135"/>
      <c r="H130" s="113" t="s">
        <v>96</v>
      </c>
      <c r="I130" s="133" t="s">
        <v>95</v>
      </c>
      <c r="J130" s="134" t="str">
        <f ca="1">CELL("nomfichier")</f>
        <v>D:\1 UPRT SITE WEB\uprt.fr\re-recettes-jean-marc-catteau\re-catteau-galettes\[PC-les-galettes-repertoire.xlsx]Récap</v>
      </c>
      <c r="K130" s="134"/>
      <c r="L130" s="134"/>
      <c r="M130" s="135"/>
    </row>
    <row r="131" spans="2:13">
      <c r="B131" s="111"/>
      <c r="C131" s="136" t="s">
        <v>97</v>
      </c>
      <c r="D131" s="137" t="s">
        <v>98</v>
      </c>
      <c r="E131" s="137"/>
      <c r="F131" s="137"/>
      <c r="G131" s="135"/>
      <c r="H131" s="113" t="s">
        <v>96</v>
      </c>
      <c r="I131" s="136" t="s">
        <v>97</v>
      </c>
      <c r="J131" s="137" t="s">
        <v>98</v>
      </c>
      <c r="K131" s="137"/>
      <c r="L131" s="137"/>
      <c r="M131" s="135"/>
    </row>
    <row r="132" spans="2:13" ht="15.75" thickBot="1">
      <c r="B132" s="111"/>
      <c r="C132" s="138" t="s">
        <v>99</v>
      </c>
      <c r="D132" s="139"/>
      <c r="E132" s="139"/>
      <c r="F132" s="139"/>
      <c r="G132" s="140"/>
      <c r="H132" s="113" t="s">
        <v>96</v>
      </c>
      <c r="I132" s="138" t="s">
        <v>99</v>
      </c>
      <c r="J132" s="139"/>
      <c r="K132" s="139"/>
      <c r="L132" s="139"/>
      <c r="M132" s="140"/>
    </row>
  </sheetData>
  <mergeCells count="58">
    <mergeCell ref="C2:M3"/>
    <mergeCell ref="C25:M25"/>
    <mergeCell ref="C37:M37"/>
    <mergeCell ref="C38:F39"/>
    <mergeCell ref="G38:G39"/>
    <mergeCell ref="I38:L39"/>
    <mergeCell ref="M38:M39"/>
    <mergeCell ref="B39:B55"/>
    <mergeCell ref="H39:H55"/>
    <mergeCell ref="C40:G40"/>
    <mergeCell ref="I40:M40"/>
    <mergeCell ref="E41:E42"/>
    <mergeCell ref="F41:F42"/>
    <mergeCell ref="G41:G42"/>
    <mergeCell ref="K41:K42"/>
    <mergeCell ref="L41:L42"/>
    <mergeCell ref="M41:M42"/>
    <mergeCell ref="C43:D43"/>
    <mergeCell ref="F43:G43"/>
    <mergeCell ref="I43:J43"/>
    <mergeCell ref="L43:M43"/>
    <mergeCell ref="C62:M62"/>
    <mergeCell ref="B64:B80"/>
    <mergeCell ref="H64:H80"/>
    <mergeCell ref="C89:M89"/>
    <mergeCell ref="B90:B112"/>
    <mergeCell ref="C90:M90"/>
    <mergeCell ref="E91:M91"/>
    <mergeCell ref="C92:C93"/>
    <mergeCell ref="D92:F93"/>
    <mergeCell ref="G92:G93"/>
    <mergeCell ref="I92:I93"/>
    <mergeCell ref="C63:F64"/>
    <mergeCell ref="G63:G64"/>
    <mergeCell ref="I63:L64"/>
    <mergeCell ref="M63:M64"/>
    <mergeCell ref="J92:L93"/>
    <mergeCell ref="M92:M93"/>
    <mergeCell ref="D94:G94"/>
    <mergeCell ref="J94:M94"/>
    <mergeCell ref="C111:C112"/>
    <mergeCell ref="D111:G111"/>
    <mergeCell ref="I111:I112"/>
    <mergeCell ref="J111:M111"/>
    <mergeCell ref="D112:G112"/>
    <mergeCell ref="J112:M112"/>
    <mergeCell ref="C116:G116"/>
    <mergeCell ref="I116:M116"/>
    <mergeCell ref="C117:F117"/>
    <mergeCell ref="I117:L117"/>
    <mergeCell ref="C118:F118"/>
    <mergeCell ref="I118:L118"/>
    <mergeCell ref="C125:F125"/>
    <mergeCell ref="I125:L125"/>
    <mergeCell ref="C126:G126"/>
    <mergeCell ref="I126:M126"/>
    <mergeCell ref="C128:G129"/>
    <mergeCell ref="I128:M129"/>
  </mergeCells>
  <printOptions horizontalCentered="1"/>
  <pageMargins left="0.23622047244094491" right="0.23622047244094491" top="0.15748031496062992" bottom="0.15748031496062992" header="0.11811023622047245" footer="0.11811023622047245"/>
  <pageSetup paperSize="9" scale="4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50"/>
  <sheetViews>
    <sheetView showZeros="0" zoomScaleNormal="100" workbookViewId="0">
      <selection activeCell="AA127" sqref="AA127"/>
    </sheetView>
  </sheetViews>
  <sheetFormatPr baseColWidth="10" defaultRowHeight="15"/>
  <cols>
    <col min="1" max="1" width="2" customWidth="1"/>
    <col min="2" max="2" width="8.7109375" customWidth="1"/>
    <col min="3" max="3" width="10.7109375" customWidth="1"/>
    <col min="4" max="4" width="16.7109375" customWidth="1"/>
    <col min="5" max="5" width="28.7109375" customWidth="1"/>
    <col min="6" max="6" width="12.7109375" customWidth="1"/>
    <col min="7" max="7" width="2" customWidth="1"/>
    <col min="8" max="8" width="8.7109375" customWidth="1"/>
    <col min="9" max="9" width="10.7109375" customWidth="1"/>
    <col min="10" max="10" width="16.7109375" customWidth="1"/>
    <col min="11" max="11" width="28.7109375" customWidth="1"/>
    <col min="12" max="12" width="12.7109375" customWidth="1"/>
    <col min="13" max="13" width="2" customWidth="1"/>
    <col min="14" max="14" width="8.7109375" customWidth="1"/>
    <col min="15" max="15" width="10.7109375" customWidth="1"/>
    <col min="16" max="16" width="16.7109375" customWidth="1"/>
    <col min="17" max="17" width="28.7109375" customWidth="1"/>
    <col min="18" max="18" width="12.7109375" customWidth="1"/>
    <col min="19" max="19" width="2" customWidth="1"/>
    <col min="25" max="25" width="19.5703125" customWidth="1"/>
  </cols>
  <sheetData>
    <row r="1" spans="1:26" ht="36.75" customHeight="1">
      <c r="A1" s="16" t="s">
        <v>29</v>
      </c>
      <c r="B1" s="1609" t="str">
        <f>B218</f>
        <v>AIDE MÉMOIRE GALETTES :  9 garnitures et 5 recettes de pâtes à galettes</v>
      </c>
      <c r="C1" s="1610"/>
      <c r="D1" s="1610"/>
      <c r="E1" s="1610"/>
      <c r="F1" s="1610"/>
      <c r="G1" s="1610"/>
      <c r="H1" s="1610"/>
      <c r="I1" s="1610"/>
      <c r="J1" s="1610"/>
      <c r="K1" s="1610"/>
      <c r="L1" s="1610"/>
      <c r="M1" s="1610"/>
      <c r="N1" s="1610"/>
      <c r="O1" s="1610"/>
      <c r="P1" s="1610"/>
      <c r="Q1" s="1610"/>
      <c r="R1" s="1610"/>
      <c r="S1" s="1610"/>
    </row>
    <row r="2" spans="1:26" ht="9.75" customHeight="1" thickBot="1">
      <c r="A2" s="158"/>
      <c r="B2" s="59"/>
      <c r="C2" s="59"/>
      <c r="D2" s="60"/>
      <c r="E2" s="61"/>
      <c r="F2" s="61"/>
      <c r="G2" s="58"/>
      <c r="H2" s="59"/>
      <c r="I2" s="59"/>
      <c r="J2" s="60"/>
      <c r="K2" s="61"/>
      <c r="L2" s="61"/>
      <c r="M2" s="58"/>
      <c r="N2" s="59"/>
      <c r="O2" s="59"/>
      <c r="P2" s="60"/>
      <c r="Q2" s="61"/>
      <c r="R2" s="61"/>
      <c r="S2" s="152"/>
      <c r="T2" s="1203">
        <v>9.75</v>
      </c>
    </row>
    <row r="3" spans="1:26" ht="18.75" customHeight="1">
      <c r="A3" s="16" t="s">
        <v>29</v>
      </c>
      <c r="B3" s="1597" t="str">
        <f>C220</f>
        <v>Pâte à galette (recette bigoudenne)</v>
      </c>
      <c r="C3" s="1598"/>
      <c r="D3" s="1598"/>
      <c r="E3" s="1598"/>
      <c r="F3" s="1445" t="str">
        <f>F220</f>
        <v>N°1</v>
      </c>
      <c r="G3" s="16" t="s">
        <v>29</v>
      </c>
      <c r="H3" s="1597" t="str">
        <f>I220</f>
        <v>Pâte à galette (recette de Douarnenez)</v>
      </c>
      <c r="I3" s="1598"/>
      <c r="J3" s="1598"/>
      <c r="K3" s="1598"/>
      <c r="L3" s="1445" t="str">
        <f>L220</f>
        <v>N°2</v>
      </c>
      <c r="M3" s="16" t="s">
        <v>29</v>
      </c>
      <c r="N3" s="1597" t="str">
        <f>O220</f>
        <v>Pâte à galette (recette de Quimper)</v>
      </c>
      <c r="O3" s="1598"/>
      <c r="P3" s="1598"/>
      <c r="Q3" s="1598"/>
      <c r="R3" s="1445" t="str">
        <f>R220</f>
        <v>N°3</v>
      </c>
      <c r="S3" s="152"/>
      <c r="T3" s="1204">
        <v>18.75</v>
      </c>
    </row>
    <row r="4" spans="1:26" ht="18.75" customHeight="1">
      <c r="A4" s="1409"/>
      <c r="B4" s="1599"/>
      <c r="C4" s="1600"/>
      <c r="D4" s="1600"/>
      <c r="E4" s="1600"/>
      <c r="F4" s="1446"/>
      <c r="G4" s="1409"/>
      <c r="H4" s="1599"/>
      <c r="I4" s="1600"/>
      <c r="J4" s="1600"/>
      <c r="K4" s="1600"/>
      <c r="L4" s="1446"/>
      <c r="M4" s="1409"/>
      <c r="N4" s="1599"/>
      <c r="O4" s="1600"/>
      <c r="P4" s="1600"/>
      <c r="Q4" s="1600"/>
      <c r="R4" s="1446"/>
      <c r="S4" s="152"/>
      <c r="T4" s="1200">
        <v>18.75</v>
      </c>
    </row>
    <row r="5" spans="1:26" ht="18.75" customHeight="1">
      <c r="A5" s="1409"/>
      <c r="B5" s="1424" t="str">
        <f>C222</f>
        <v xml:space="preserve">Recettes de Jean Marc CATTEAU du centre AFPA de Saint Nazaire </v>
      </c>
      <c r="C5" s="1425"/>
      <c r="D5" s="1425"/>
      <c r="E5" s="1425"/>
      <c r="F5" s="1426"/>
      <c r="G5" s="1409"/>
      <c r="H5" s="1424" t="str">
        <f>I222</f>
        <v xml:space="preserve">Recettes de Jean Marc CATTEAU du centre AFPA de Saint Nazaire </v>
      </c>
      <c r="I5" s="1425"/>
      <c r="J5" s="1425"/>
      <c r="K5" s="1425"/>
      <c r="L5" s="1426"/>
      <c r="M5" s="1409"/>
      <c r="N5" s="1424" t="str">
        <f>O222</f>
        <v xml:space="preserve">Recettes de Jean Marc CATTEAU du centre AFPA de Saint Nazaire </v>
      </c>
      <c r="O5" s="1425"/>
      <c r="P5" s="1425"/>
      <c r="Q5" s="1425"/>
      <c r="R5" s="1426"/>
      <c r="S5" s="152"/>
      <c r="T5" s="1200">
        <v>18.75</v>
      </c>
    </row>
    <row r="6" spans="1:26" ht="18.75" customHeight="1">
      <c r="A6" s="1409"/>
      <c r="B6" s="153"/>
      <c r="C6" s="154" t="s">
        <v>31</v>
      </c>
      <c r="D6" s="1592">
        <v>10</v>
      </c>
      <c r="E6" s="1429" t="s">
        <v>114</v>
      </c>
      <c r="F6" s="159" t="s">
        <v>115</v>
      </c>
      <c r="G6" s="1409"/>
      <c r="H6" s="153"/>
      <c r="I6" s="154" t="s">
        <v>31</v>
      </c>
      <c r="J6" s="1592">
        <v>10</v>
      </c>
      <c r="K6" s="1429" t="s">
        <v>114</v>
      </c>
      <c r="L6" s="159" t="s">
        <v>115</v>
      </c>
      <c r="M6" s="1409"/>
      <c r="N6" s="153"/>
      <c r="O6" s="154" t="s">
        <v>31</v>
      </c>
      <c r="P6" s="1592">
        <v>10</v>
      </c>
      <c r="Q6" s="1429" t="s">
        <v>114</v>
      </c>
      <c r="R6" s="159" t="s">
        <v>115</v>
      </c>
      <c r="S6" s="152"/>
      <c r="T6" s="1200">
        <v>18.75</v>
      </c>
    </row>
    <row r="7" spans="1:26" ht="18.75" customHeight="1">
      <c r="A7" s="1409"/>
      <c r="B7" s="20"/>
      <c r="C7" s="21" t="s">
        <v>34</v>
      </c>
      <c r="D7" s="1593"/>
      <c r="E7" s="1429"/>
      <c r="F7" s="1160">
        <f>SUM(D9:D15)</f>
        <v>710</v>
      </c>
      <c r="G7" s="1409"/>
      <c r="H7" s="20"/>
      <c r="I7" s="21" t="s">
        <v>34</v>
      </c>
      <c r="J7" s="1593"/>
      <c r="K7" s="1429"/>
      <c r="L7" s="1160">
        <f>SUM(J9:J15)</f>
        <v>693.33333333333348</v>
      </c>
      <c r="M7" s="1409"/>
      <c r="N7" s="20"/>
      <c r="O7" s="21" t="s">
        <v>34</v>
      </c>
      <c r="P7" s="1593"/>
      <c r="Q7" s="1429"/>
      <c r="R7" s="1160">
        <f>SUM(P9:P14)</f>
        <v>693.33333333333348</v>
      </c>
      <c r="S7" s="152"/>
      <c r="T7" s="1200">
        <v>18.75</v>
      </c>
      <c r="V7" s="1594" t="s">
        <v>116</v>
      </c>
      <c r="W7" s="1595"/>
      <c r="X7" s="1595"/>
      <c r="Y7" s="1595"/>
      <c r="Z7" s="1596"/>
    </row>
    <row r="8" spans="1:26" ht="18.75" customHeight="1">
      <c r="A8" s="1409"/>
      <c r="B8" s="1432" t="s">
        <v>35</v>
      </c>
      <c r="C8" s="1433"/>
      <c r="D8" s="22" t="s">
        <v>36</v>
      </c>
      <c r="E8" s="1434" t="s">
        <v>37</v>
      </c>
      <c r="F8" s="1435"/>
      <c r="G8" s="1409"/>
      <c r="H8" s="1432" t="s">
        <v>35</v>
      </c>
      <c r="I8" s="1433"/>
      <c r="J8" s="22" t="s">
        <v>36</v>
      </c>
      <c r="K8" s="1434" t="s">
        <v>37</v>
      </c>
      <c r="L8" s="1435"/>
      <c r="M8" s="1409"/>
      <c r="N8" s="1432" t="s">
        <v>35</v>
      </c>
      <c r="O8" s="1433"/>
      <c r="P8" s="22" t="s">
        <v>36</v>
      </c>
      <c r="Q8" s="1434" t="s">
        <v>37</v>
      </c>
      <c r="R8" s="1435"/>
      <c r="S8" s="152"/>
      <c r="T8" s="1200">
        <v>18.75</v>
      </c>
    </row>
    <row r="9" spans="1:26" ht="18.95" customHeight="1">
      <c r="A9" s="1409"/>
      <c r="B9" s="157">
        <f>IF(ISTEXT(B225),B225,IF(ISBLANK(B225),0,(B225/F223)*D6))</f>
        <v>0</v>
      </c>
      <c r="C9" s="27">
        <f>C225</f>
        <v>0</v>
      </c>
      <c r="D9" s="1181">
        <f>((F225/F223)*D6)</f>
        <v>333.33333333333337</v>
      </c>
      <c r="E9" s="1182" t="str">
        <f>E225</f>
        <v>Farine de blé noir</v>
      </c>
      <c r="F9" s="1183"/>
      <c r="G9" s="1409"/>
      <c r="H9" s="157">
        <f>IF(ISTEXT(H225),H225,IF(ISBLANK(H225),0,(H225/L223)*J6))</f>
        <v>0</v>
      </c>
      <c r="I9" s="27">
        <f t="shared" ref="I9:I19" si="0">I225</f>
        <v>0</v>
      </c>
      <c r="J9" s="1181">
        <f>((L225/L223)*J6)</f>
        <v>333.33333333333337</v>
      </c>
      <c r="K9" s="1182" t="str">
        <f t="shared" ref="K9:K19" si="1">K225</f>
        <v>Farine de blé noir</v>
      </c>
      <c r="L9" s="1183"/>
      <c r="M9" s="1409"/>
      <c r="N9" s="157">
        <f>IF(ISTEXT(N225),N225,IF(ISBLANK(N225),0,(N225/R223)*P6))</f>
        <v>0</v>
      </c>
      <c r="O9" s="27">
        <f t="shared" ref="O9:O19" si="2">O225</f>
        <v>0</v>
      </c>
      <c r="P9" s="1181">
        <f>((R225/R223)*P6)</f>
        <v>333.33333333333337</v>
      </c>
      <c r="Q9" s="1182" t="str">
        <f t="shared" ref="Q9:Q19" si="3">Q225</f>
        <v>Farine de blé noir</v>
      </c>
      <c r="R9" s="1183"/>
      <c r="S9" s="152"/>
      <c r="T9" s="1200">
        <v>19</v>
      </c>
    </row>
    <row r="10" spans="1:26" ht="18.95" customHeight="1">
      <c r="A10" s="1409"/>
      <c r="B10" s="157">
        <f>IF(ISTEXT(B226),B226,IF(ISBLANK(B226),0,(B226/F223)*D6))</f>
        <v>0.33333333333333331</v>
      </c>
      <c r="C10" s="27" t="str">
        <f>C226</f>
        <v>poignée</v>
      </c>
      <c r="D10" s="1184">
        <f>((F226/F223)*D6)</f>
        <v>0</v>
      </c>
      <c r="E10" s="1182" t="str">
        <f>E226</f>
        <v>Seigle (poignée)</v>
      </c>
      <c r="F10" s="1183"/>
      <c r="G10" s="1409"/>
      <c r="H10" s="157">
        <f>IF(ISTEXT(H226),H226,IF(ISBLANK(H226),0,(H226/L223)*J6))</f>
        <v>0.33333333333333331</v>
      </c>
      <c r="I10" s="27" t="str">
        <f t="shared" si="0"/>
        <v>œuf</v>
      </c>
      <c r="J10" s="1184">
        <f>((L226/L223)*J6)</f>
        <v>16.666666666666668</v>
      </c>
      <c r="K10" s="1182" t="str">
        <f t="shared" si="1"/>
        <v>Œufs de 50g</v>
      </c>
      <c r="L10" s="1183"/>
      <c r="M10" s="1409"/>
      <c r="N10" s="157">
        <f>IF(ISTEXT(N226),N226,IF(ISBLANK(N226),0,(N226/R223)*P6))</f>
        <v>0.33333333333333331</v>
      </c>
      <c r="O10" s="27" t="str">
        <f t="shared" si="2"/>
        <v>œuf</v>
      </c>
      <c r="P10" s="1184">
        <f>((R226/R223)*P6)</f>
        <v>16.666666666666668</v>
      </c>
      <c r="Q10" s="1182" t="str">
        <f t="shared" si="3"/>
        <v>Œufs de 50g</v>
      </c>
      <c r="R10" s="1183"/>
      <c r="S10" s="152"/>
      <c r="T10" s="1200">
        <v>19</v>
      </c>
    </row>
    <row r="11" spans="1:26" ht="18.95" customHeight="1">
      <c r="A11" s="1409"/>
      <c r="B11" s="157">
        <f>IF(ISTEXT(B227),B227,IF(ISBLANK(B227),0,(B227/F223)*D6))</f>
        <v>0.66666666666666663</v>
      </c>
      <c r="C11" s="27" t="str">
        <f t="shared" ref="C11:C19" si="4">C227</f>
        <v>œufs</v>
      </c>
      <c r="D11" s="1184">
        <f>((F227/F223)*D6)</f>
        <v>33.333333333333336</v>
      </c>
      <c r="E11" s="1182" t="str">
        <f t="shared" ref="E11:E19" si="5">E227</f>
        <v>Œufs de 50g</v>
      </c>
      <c r="F11" s="1183"/>
      <c r="G11" s="1409"/>
      <c r="H11" s="157">
        <f>IF(ISTEXT(H227),H227,IF(ISBLANK(H227),0,(H227/L223)*J6))</f>
        <v>0</v>
      </c>
      <c r="I11" s="27">
        <f t="shared" si="0"/>
        <v>0</v>
      </c>
      <c r="J11" s="1184">
        <f>((L227/L223)*J6)</f>
        <v>10</v>
      </c>
      <c r="K11" s="1182" t="str">
        <f t="shared" si="1"/>
        <v>Gros sel de Guérande</v>
      </c>
      <c r="L11" s="1183"/>
      <c r="M11" s="1409"/>
      <c r="N11" s="157">
        <f>IF(ISTEXT(N227),N227,IF(ISBLANK(N227),0,(N227/R223)*P6))</f>
        <v>0</v>
      </c>
      <c r="O11" s="27">
        <f t="shared" si="2"/>
        <v>0</v>
      </c>
      <c r="P11" s="1184">
        <f>((R227/R223)*P6)</f>
        <v>10</v>
      </c>
      <c r="Q11" s="1182" t="str">
        <f t="shared" si="3"/>
        <v>Gros sel de Guérande</v>
      </c>
      <c r="R11" s="1183"/>
      <c r="S11" s="152"/>
      <c r="T11" s="1200">
        <v>19</v>
      </c>
    </row>
    <row r="12" spans="1:26" ht="18.95" customHeight="1">
      <c r="A12" s="1409"/>
      <c r="B12" s="157">
        <f>IF(ISTEXT(B228),B228,IF(ISBLANK(B228),0,(B228/F223)*D6))</f>
        <v>0</v>
      </c>
      <c r="C12" s="27">
        <f t="shared" si="4"/>
        <v>0</v>
      </c>
      <c r="D12" s="1184">
        <f>((F228/F223)*D6)</f>
        <v>10</v>
      </c>
      <c r="E12" s="1182" t="str">
        <f t="shared" si="5"/>
        <v>Gros sel de Guérande</v>
      </c>
      <c r="F12" s="1183"/>
      <c r="G12" s="1409"/>
      <c r="H12" s="157">
        <f>IF(ISTEXT(H228),H228,IF(ISBLANK(H228),0,(H228/L223)*J6))</f>
        <v>0</v>
      </c>
      <c r="I12" s="27">
        <f t="shared" si="0"/>
        <v>0</v>
      </c>
      <c r="J12" s="1184">
        <f>((L228/L223)*J6)</f>
        <v>166.66666666666669</v>
      </c>
      <c r="K12" s="1182" t="str">
        <f t="shared" si="1"/>
        <v>Eau (détrempe)</v>
      </c>
      <c r="L12" s="1183"/>
      <c r="M12" s="1409"/>
      <c r="N12" s="157">
        <f>IF(ISTEXT(N228),N228,IF(ISBLANK(N228),0,(N228/R223)*P6))</f>
        <v>0</v>
      </c>
      <c r="O12" s="27">
        <f t="shared" si="2"/>
        <v>0</v>
      </c>
      <c r="P12" s="1184">
        <f>((R228/R223)*P6)</f>
        <v>333.33333333333337</v>
      </c>
      <c r="Q12" s="1182" t="str">
        <f t="shared" si="3"/>
        <v>Lait</v>
      </c>
      <c r="R12" s="1183"/>
      <c r="S12" s="152"/>
      <c r="T12" s="1200">
        <v>19</v>
      </c>
    </row>
    <row r="13" spans="1:26" ht="18.95" customHeight="1">
      <c r="A13" s="1409"/>
      <c r="B13" s="157">
        <f>IF(ISTEXT(B229),B229,IF(ISBLANK(B229),0,(B229/F223)*D6))</f>
        <v>0</v>
      </c>
      <c r="C13" s="27">
        <f t="shared" si="4"/>
        <v>0</v>
      </c>
      <c r="D13" s="1184">
        <f>((F229/F223)*D6)</f>
        <v>66.666666666666671</v>
      </c>
      <c r="E13" s="1182" t="str">
        <f t="shared" si="5"/>
        <v>Eau (détrempe)</v>
      </c>
      <c r="F13" s="1183"/>
      <c r="G13" s="1409"/>
      <c r="H13" s="157">
        <f>IF(ISTEXT(H229),H229,IF(ISBLANK(H229),0,(H229/L223)*J6))</f>
        <v>0</v>
      </c>
      <c r="I13" s="27">
        <f t="shared" si="0"/>
        <v>0</v>
      </c>
      <c r="J13" s="1184">
        <f>((L229/L223)*J6)</f>
        <v>166.66666666666669</v>
      </c>
      <c r="K13" s="1182" t="str">
        <f t="shared" si="1"/>
        <v>Cidre</v>
      </c>
      <c r="L13" s="1183"/>
      <c r="M13" s="1409"/>
      <c r="N13" s="157">
        <f>IF(ISTEXT(N229),N229,IF(ISBLANK(N229),0,(N229/R223)*P6))</f>
        <v>0</v>
      </c>
      <c r="O13" s="27">
        <f t="shared" si="2"/>
        <v>0</v>
      </c>
      <c r="P13" s="1184">
        <f>((R229/R223)*P6)</f>
        <v>0</v>
      </c>
      <c r="Q13" s="1182">
        <f t="shared" si="3"/>
        <v>0</v>
      </c>
      <c r="R13" s="1183"/>
      <c r="S13" s="152"/>
      <c r="T13" s="1200">
        <v>19</v>
      </c>
    </row>
    <row r="14" spans="1:26" ht="18.95" customHeight="1">
      <c r="A14" s="1409"/>
      <c r="B14" s="157">
        <f>IF(ISTEXT(B230),B230,IF(ISBLANK(B230),0,(B230/F223)*D6))</f>
        <v>0</v>
      </c>
      <c r="C14" s="27">
        <f t="shared" si="4"/>
        <v>0</v>
      </c>
      <c r="D14" s="1184">
        <f>((F230/F223)*D6)</f>
        <v>266.66666666666669</v>
      </c>
      <c r="E14" s="1182" t="str">
        <f t="shared" si="5"/>
        <v>eau pour allonger</v>
      </c>
      <c r="F14" s="1183"/>
      <c r="G14" s="1409"/>
      <c r="H14" s="157">
        <f>IF(ISTEXT(H230),H230,IF(ISBLANK(H230),0,(H230/L223)*J6))</f>
        <v>0</v>
      </c>
      <c r="I14" s="27">
        <f t="shared" si="0"/>
        <v>0</v>
      </c>
      <c r="J14" s="1184">
        <f>((L230/L223)*J6)</f>
        <v>0</v>
      </c>
      <c r="K14" s="1182">
        <f t="shared" si="1"/>
        <v>0</v>
      </c>
      <c r="L14" s="1183"/>
      <c r="M14" s="1409"/>
      <c r="N14" s="157">
        <f>IF(ISTEXT(N230),N230,IF(ISBLANK(N230),0,(N230/R223)*P6))</f>
        <v>0</v>
      </c>
      <c r="O14" s="27">
        <f t="shared" si="2"/>
        <v>0</v>
      </c>
      <c r="P14" s="1184">
        <f>((R230/R223)*P6)</f>
        <v>0</v>
      </c>
      <c r="Q14" s="172" t="str">
        <f t="shared" si="3"/>
        <v>après 6H de repos</v>
      </c>
      <c r="R14" s="1183"/>
      <c r="S14" s="152"/>
      <c r="T14" s="1200">
        <v>19</v>
      </c>
    </row>
    <row r="15" spans="1:26" ht="18.95" customHeight="1">
      <c r="A15" s="1409"/>
      <c r="B15" s="157">
        <f>IF(ISTEXT(B231),B231,IF(ISBLANK(B231),0,(B231/F223)*D6))</f>
        <v>0.33333333333333331</v>
      </c>
      <c r="C15" s="27" t="str">
        <f t="shared" si="4"/>
        <v>C/S</v>
      </c>
      <c r="D15" s="1184">
        <f>((F231/F223)*D6)</f>
        <v>0</v>
      </c>
      <c r="E15" s="1182" t="str">
        <f t="shared" si="5"/>
        <v>Miel liquide (cuillère à soupe)</v>
      </c>
      <c r="F15" s="1183"/>
      <c r="G15" s="1409"/>
      <c r="H15" s="157">
        <f>IF(ISTEXT(H231),H231,IF(ISBLANK(H231),0,(H231/L223)*J6))</f>
        <v>0</v>
      </c>
      <c r="I15" s="27">
        <f t="shared" si="0"/>
        <v>0</v>
      </c>
      <c r="J15" s="1184">
        <f>((L231/L223)*J6)</f>
        <v>0</v>
      </c>
      <c r="K15" s="172" t="str">
        <f t="shared" si="1"/>
        <v>après 6H de repos</v>
      </c>
      <c r="L15" s="1183"/>
      <c r="M15" s="1409"/>
      <c r="N15" s="157">
        <f>IF(ISTEXT(N231),N231,IF(ISBLANK(N231),0,(N231/R223)*P6))</f>
        <v>0</v>
      </c>
      <c r="O15" s="27">
        <f t="shared" si="2"/>
        <v>0</v>
      </c>
      <c r="P15" s="1184">
        <f>((R231/R223)*P6)</f>
        <v>0</v>
      </c>
      <c r="Q15" s="172" t="str">
        <f t="shared" si="3"/>
        <v>ajouter</v>
      </c>
      <c r="R15" s="1183"/>
      <c r="S15" s="152"/>
      <c r="T15" s="1200">
        <v>19</v>
      </c>
    </row>
    <row r="16" spans="1:26" ht="18.95" customHeight="1">
      <c r="A16" s="1409"/>
      <c r="B16" s="157">
        <f>IF(ISTEXT(B232),B232,IF(ISBLANK(B232),0,(B232/F223)*D6))</f>
        <v>0</v>
      </c>
      <c r="C16" s="27">
        <f t="shared" si="4"/>
        <v>0</v>
      </c>
      <c r="D16" s="1184">
        <f>((F232/F223)*D6)</f>
        <v>0</v>
      </c>
      <c r="E16" s="1182">
        <f t="shared" si="5"/>
        <v>0</v>
      </c>
      <c r="F16" s="1183"/>
      <c r="G16" s="1409"/>
      <c r="H16" s="157">
        <f>IF(ISTEXT(H232),H232,IF(ISBLANK(H232),0,(H232/L223)*J6))</f>
        <v>0</v>
      </c>
      <c r="I16" s="27">
        <f t="shared" si="0"/>
        <v>0</v>
      </c>
      <c r="J16" s="1184">
        <f>((L232/L223)*J6)</f>
        <v>0</v>
      </c>
      <c r="K16" s="172" t="str">
        <f t="shared" si="1"/>
        <v>ajouter</v>
      </c>
      <c r="L16" s="1183"/>
      <c r="M16" s="1409"/>
      <c r="N16" s="157">
        <f>IF(ISTEXT(N232),N232,IF(ISBLANK(N232),0,(N232/R223)*P6))</f>
        <v>0</v>
      </c>
      <c r="O16" s="27">
        <f t="shared" si="2"/>
        <v>0</v>
      </c>
      <c r="P16" s="1184">
        <f>((R232/R223)*P6)</f>
        <v>416.66666666666663</v>
      </c>
      <c r="Q16" s="1182" t="str">
        <f t="shared" si="3"/>
        <v>eau</v>
      </c>
      <c r="R16" s="1183"/>
      <c r="S16" s="152"/>
      <c r="T16" s="1200">
        <v>19</v>
      </c>
    </row>
    <row r="17" spans="1:26" ht="18.95" customHeight="1">
      <c r="A17" s="1409"/>
      <c r="B17" s="157">
        <f>IF(ISTEXT(B233),B233,IF(ISBLANK(B233),0,(B233/F223)*D6))</f>
        <v>0</v>
      </c>
      <c r="C17" s="27">
        <f t="shared" si="4"/>
        <v>0</v>
      </c>
      <c r="D17" s="1184">
        <f>((F233/F223)*D6)</f>
        <v>0</v>
      </c>
      <c r="E17" s="172" t="str">
        <f t="shared" si="5"/>
        <v>après 6H de repos</v>
      </c>
      <c r="F17" s="1183"/>
      <c r="G17" s="1409"/>
      <c r="H17" s="157">
        <f>IF(ISTEXT(H233),H233,IF(ISBLANK(H233),0,(H233/L223)*J6))</f>
        <v>0</v>
      </c>
      <c r="I17" s="27">
        <f t="shared" si="0"/>
        <v>0</v>
      </c>
      <c r="J17" s="1184">
        <f>((L233/L223)*J6)</f>
        <v>416.66666666666663</v>
      </c>
      <c r="K17" s="1182" t="str">
        <f t="shared" si="1"/>
        <v>eau</v>
      </c>
      <c r="L17" s="1183"/>
      <c r="M17" s="1409"/>
      <c r="N17" s="157">
        <f>IF(ISTEXT(N233),N233,IF(ISBLANK(N233),0,(N233/R223)*P6))</f>
        <v>0</v>
      </c>
      <c r="O17" s="27">
        <f t="shared" si="2"/>
        <v>0</v>
      </c>
      <c r="P17" s="1184">
        <f>((R233/R223)*P6)</f>
        <v>0</v>
      </c>
      <c r="Q17" s="1182">
        <f t="shared" si="3"/>
        <v>0</v>
      </c>
      <c r="R17" s="1183"/>
      <c r="S17" s="152"/>
      <c r="T17" s="1200">
        <v>19</v>
      </c>
    </row>
    <row r="18" spans="1:26" ht="18.95" customHeight="1">
      <c r="A18" s="1409"/>
      <c r="B18" s="157">
        <f>IF(ISTEXT(B234),B234,IF(ISBLANK(B234),0,(B234/F223)*D6))</f>
        <v>0</v>
      </c>
      <c r="C18" s="27">
        <f t="shared" si="4"/>
        <v>0</v>
      </c>
      <c r="D18" s="1184">
        <f>((F234/F223)*D6)</f>
        <v>0</v>
      </c>
      <c r="E18" s="172" t="str">
        <f t="shared" si="5"/>
        <v>ajouter</v>
      </c>
      <c r="F18" s="1183"/>
      <c r="G18" s="1409"/>
      <c r="H18" s="157">
        <f>IF(ISTEXT(H234),H234,IF(ISBLANK(H234),0,(H234/L223)*J6))</f>
        <v>0</v>
      </c>
      <c r="I18" s="27">
        <f t="shared" si="0"/>
        <v>0</v>
      </c>
      <c r="J18" s="1184">
        <f>((L234/L223)*J6)</f>
        <v>0</v>
      </c>
      <c r="K18" s="1182">
        <f t="shared" si="1"/>
        <v>0</v>
      </c>
      <c r="L18" s="1183"/>
      <c r="M18" s="1409"/>
      <c r="N18" s="157">
        <f>IF(ISTEXT(N234),N234,IF(ISBLANK(N234),0,(N234/R223)*P6))</f>
        <v>0</v>
      </c>
      <c r="O18" s="27">
        <f t="shared" si="2"/>
        <v>0</v>
      </c>
      <c r="P18" s="1184">
        <f>((R234/R223)*P6)</f>
        <v>0</v>
      </c>
      <c r="Q18" s="1182">
        <f t="shared" si="3"/>
        <v>0</v>
      </c>
      <c r="R18" s="1183"/>
      <c r="S18" s="152"/>
      <c r="T18" s="1200">
        <v>19</v>
      </c>
    </row>
    <row r="19" spans="1:26" ht="18.95" customHeight="1">
      <c r="A19" s="1409"/>
      <c r="B19" s="157">
        <f>IF(ISTEXT(B235),B235,IF(ISBLANK(B235),0,(B235/F223)*D6))</f>
        <v>0</v>
      </c>
      <c r="C19" s="27">
        <f t="shared" si="4"/>
        <v>0</v>
      </c>
      <c r="D19" s="1184">
        <f>((F235/F223)*D6)</f>
        <v>416.66666666666663</v>
      </c>
      <c r="E19" s="1182" t="str">
        <f t="shared" si="5"/>
        <v>eau</v>
      </c>
      <c r="F19" s="1183"/>
      <c r="G19" s="1409"/>
      <c r="H19" s="157">
        <f>IF(ISTEXT(H235),H235,IF(ISBLANK(H235),0,(H235/L223)*J6))</f>
        <v>0</v>
      </c>
      <c r="I19" s="27">
        <f t="shared" si="0"/>
        <v>0</v>
      </c>
      <c r="J19" s="1184">
        <f>((L235/L223)*J6)</f>
        <v>0</v>
      </c>
      <c r="K19" s="1182">
        <f t="shared" si="1"/>
        <v>0</v>
      </c>
      <c r="L19" s="1183"/>
      <c r="M19" s="1409"/>
      <c r="N19" s="157">
        <f>IF(ISTEXT(N235),N235,IF(ISBLANK(N235),0,(N235/R223)*P6))</f>
        <v>0</v>
      </c>
      <c r="O19" s="27">
        <f t="shared" si="2"/>
        <v>0</v>
      </c>
      <c r="P19" s="9">
        <f>((R235/R223)*P6)</f>
        <v>0</v>
      </c>
      <c r="Q19" s="160">
        <f t="shared" si="3"/>
        <v>0</v>
      </c>
      <c r="R19" s="26"/>
      <c r="S19" s="152"/>
      <c r="T19" s="1200">
        <v>19</v>
      </c>
    </row>
    <row r="20" spans="1:26" ht="18.95" customHeight="1">
      <c r="A20" s="1409"/>
      <c r="B20" s="157"/>
      <c r="C20" s="161"/>
      <c r="D20" s="162" t="str">
        <f t="shared" ref="D20" si="6">D238</f>
        <v>poids moyen d'une galette</v>
      </c>
      <c r="E20" s="163">
        <f>E238</f>
        <v>112.66666666666667</v>
      </c>
      <c r="F20" s="26"/>
      <c r="G20" s="1409"/>
      <c r="H20" s="157"/>
      <c r="I20" s="161"/>
      <c r="J20" s="162" t="str">
        <f t="shared" ref="J20" si="7">J238</f>
        <v>poids moyen d'une galette</v>
      </c>
      <c r="K20" s="163">
        <f>K238</f>
        <v>111</v>
      </c>
      <c r="L20" s="26"/>
      <c r="M20" s="1409"/>
      <c r="N20" s="157"/>
      <c r="O20" s="161"/>
      <c r="P20" s="162" t="str">
        <f>P238</f>
        <v>poids moyen d'une galette</v>
      </c>
      <c r="Q20" s="163">
        <f>Q238</f>
        <v>111</v>
      </c>
      <c r="R20" s="26"/>
      <c r="S20" s="152"/>
      <c r="T20" s="1200">
        <v>19</v>
      </c>
    </row>
    <row r="21" spans="1:26" ht="18.95" customHeight="1">
      <c r="A21" s="1409"/>
      <c r="B21" s="157"/>
      <c r="C21" s="161"/>
      <c r="D21" s="162"/>
      <c r="E21" s="163"/>
      <c r="F21" s="26"/>
      <c r="G21" s="1409"/>
      <c r="H21" s="157"/>
      <c r="I21" s="161"/>
      <c r="J21" s="162"/>
      <c r="K21" s="163"/>
      <c r="L21" s="26"/>
      <c r="M21" s="1409"/>
      <c r="N21" s="157"/>
      <c r="O21" s="161"/>
      <c r="P21" s="162"/>
      <c r="Q21" s="163"/>
      <c r="R21" s="26"/>
      <c r="S21" s="152"/>
      <c r="T21" s="1200">
        <v>19</v>
      </c>
    </row>
    <row r="22" spans="1:26" ht="18.95" customHeight="1">
      <c r="A22" s="1409"/>
      <c r="B22" s="148"/>
      <c r="C22" s="1161"/>
      <c r="D22" s="1162"/>
      <c r="E22" s="1163"/>
      <c r="F22" s="35"/>
      <c r="G22" s="1409"/>
      <c r="H22" s="148"/>
      <c r="I22" s="1161"/>
      <c r="J22" s="1162"/>
      <c r="K22" s="1163"/>
      <c r="L22" s="35"/>
      <c r="M22" s="1409"/>
      <c r="N22" s="148"/>
      <c r="O22" s="1161"/>
      <c r="P22" s="1162"/>
      <c r="Q22" s="1163"/>
      <c r="R22" s="35"/>
      <c r="S22" s="152"/>
      <c r="T22" s="1200">
        <v>19</v>
      </c>
    </row>
    <row r="23" spans="1:26" ht="9.75" customHeight="1" thickBot="1">
      <c r="A23" s="158"/>
      <c r="B23" s="59"/>
      <c r="C23" s="59"/>
      <c r="D23" s="60"/>
      <c r="E23" s="61"/>
      <c r="F23" s="61"/>
      <c r="G23" s="58"/>
      <c r="H23" s="59"/>
      <c r="I23" s="59"/>
      <c r="J23" s="60"/>
      <c r="K23" s="61"/>
      <c r="L23" s="61"/>
      <c r="M23" s="58"/>
      <c r="N23" s="59"/>
      <c r="O23" s="59"/>
      <c r="P23" s="60"/>
      <c r="Q23" s="61"/>
      <c r="R23" s="61"/>
      <c r="S23" s="152"/>
      <c r="T23" s="1203">
        <v>9.75</v>
      </c>
    </row>
    <row r="24" spans="1:26" ht="18.75" customHeight="1">
      <c r="A24" s="16" t="s">
        <v>29</v>
      </c>
      <c r="B24" s="1597" t="str">
        <f>C245</f>
        <v>Pâte à galette (recette du Léon)</v>
      </c>
      <c r="C24" s="1598"/>
      <c r="D24" s="1598"/>
      <c r="E24" s="1598"/>
      <c r="F24" s="1445" t="str">
        <f>F245</f>
        <v>N°4</v>
      </c>
      <c r="G24" s="16" t="s">
        <v>29</v>
      </c>
      <c r="H24" s="1597" t="str">
        <f>I245</f>
        <v>Pâte à galette (recette du sud finistère)</v>
      </c>
      <c r="I24" s="1598"/>
      <c r="J24" s="1598"/>
      <c r="K24" s="1598"/>
      <c r="L24" s="1445" t="str">
        <f>L245</f>
        <v>N°5</v>
      </c>
      <c r="M24" s="16" t="s">
        <v>29</v>
      </c>
      <c r="N24" s="1597" t="str">
        <f>O245</f>
        <v>"Mise en place Patons" pour Galettes</v>
      </c>
      <c r="O24" s="1598"/>
      <c r="P24" s="1598"/>
      <c r="Q24" s="1598"/>
      <c r="R24" s="1445" t="str">
        <f>R245</f>
        <v>N°6</v>
      </c>
      <c r="S24" s="152"/>
      <c r="T24" s="1204">
        <v>18.75</v>
      </c>
    </row>
    <row r="25" spans="1:26" ht="18.75" customHeight="1">
      <c r="A25" s="1409"/>
      <c r="B25" s="1599"/>
      <c r="C25" s="1600"/>
      <c r="D25" s="1600"/>
      <c r="E25" s="1600"/>
      <c r="F25" s="1446"/>
      <c r="G25" s="1409"/>
      <c r="H25" s="1599"/>
      <c r="I25" s="1600"/>
      <c r="J25" s="1600"/>
      <c r="K25" s="1600"/>
      <c r="L25" s="1446"/>
      <c r="M25" s="1409"/>
      <c r="N25" s="1599"/>
      <c r="O25" s="1600"/>
      <c r="P25" s="1600"/>
      <c r="Q25" s="1600"/>
      <c r="R25" s="1446"/>
      <c r="S25" s="152"/>
      <c r="T25" s="1200">
        <v>18.75</v>
      </c>
    </row>
    <row r="26" spans="1:26" ht="18.75" customHeight="1">
      <c r="A26" s="1409"/>
      <c r="B26" s="1424" t="str">
        <f>C247</f>
        <v xml:space="preserve">Recettes de Jean Marc CATTEAU du centre AFPA de Saint Nazaire </v>
      </c>
      <c r="C26" s="1425"/>
      <c r="D26" s="1425"/>
      <c r="E26" s="1425"/>
      <c r="F26" s="1426"/>
      <c r="G26" s="1409"/>
      <c r="H26" s="1424" t="str">
        <f>I247</f>
        <v xml:space="preserve">Recettes de Jean Marc CATTEAU du centre AFPA de Saint Nazaire </v>
      </c>
      <c r="I26" s="1425"/>
      <c r="J26" s="1425"/>
      <c r="K26" s="1425"/>
      <c r="L26" s="1426"/>
      <c r="M26" s="1409"/>
      <c r="N26" s="1424" t="s">
        <v>117</v>
      </c>
      <c r="O26" s="1425"/>
      <c r="P26" s="1425"/>
      <c r="Q26" s="1425"/>
      <c r="R26" s="1426"/>
      <c r="S26" s="152"/>
      <c r="T26" s="1200">
        <v>18.75</v>
      </c>
    </row>
    <row r="27" spans="1:26" ht="18.75" customHeight="1">
      <c r="A27" s="1409"/>
      <c r="B27" s="164"/>
      <c r="C27" s="154" t="s">
        <v>31</v>
      </c>
      <c r="D27" s="1592">
        <v>10</v>
      </c>
      <c r="E27" s="1429" t="s">
        <v>114</v>
      </c>
      <c r="F27" s="159" t="s">
        <v>115</v>
      </c>
      <c r="G27" s="1409"/>
      <c r="H27" s="153"/>
      <c r="I27" s="154" t="s">
        <v>31</v>
      </c>
      <c r="J27" s="1592">
        <v>10</v>
      </c>
      <c r="K27" s="1429" t="s">
        <v>114</v>
      </c>
      <c r="L27" s="159" t="s">
        <v>115</v>
      </c>
      <c r="M27" s="1409"/>
      <c r="N27" s="153"/>
      <c r="O27" s="154" t="s">
        <v>31</v>
      </c>
      <c r="P27" s="1592">
        <v>20</v>
      </c>
      <c r="Q27" s="1429" t="s">
        <v>114</v>
      </c>
      <c r="R27" s="165"/>
      <c r="S27" s="152"/>
      <c r="T27" s="1200">
        <v>18.75</v>
      </c>
    </row>
    <row r="28" spans="1:26" ht="18.75" customHeight="1">
      <c r="A28" s="1409"/>
      <c r="B28" s="20"/>
      <c r="C28" s="21" t="s">
        <v>34</v>
      </c>
      <c r="D28" s="1593"/>
      <c r="E28" s="1429"/>
      <c r="F28" s="1160">
        <f>SUM(D30:D36)</f>
        <v>743.33333333333348</v>
      </c>
      <c r="G28" s="1409"/>
      <c r="H28" s="20"/>
      <c r="I28" s="21" t="s">
        <v>34</v>
      </c>
      <c r="J28" s="1593"/>
      <c r="K28" s="1429"/>
      <c r="L28" s="1160">
        <f>SUM(J30:J35)</f>
        <v>693.33333333333348</v>
      </c>
      <c r="M28" s="1409"/>
      <c r="N28" s="20"/>
      <c r="O28" s="21" t="s">
        <v>34</v>
      </c>
      <c r="P28" s="1593"/>
      <c r="Q28" s="1429"/>
      <c r="R28" s="1164"/>
      <c r="S28" s="152"/>
      <c r="T28" s="1200">
        <v>18.75</v>
      </c>
      <c r="V28" s="1594" t="s">
        <v>116</v>
      </c>
      <c r="W28" s="1595"/>
      <c r="X28" s="1595"/>
      <c r="Y28" s="1595"/>
      <c r="Z28" s="1596"/>
    </row>
    <row r="29" spans="1:26" ht="18.75" customHeight="1">
      <c r="A29" s="1409"/>
      <c r="B29" s="1432" t="s">
        <v>35</v>
      </c>
      <c r="C29" s="1433"/>
      <c r="D29" s="22" t="s">
        <v>36</v>
      </c>
      <c r="E29" s="1434" t="s">
        <v>37</v>
      </c>
      <c r="F29" s="1435"/>
      <c r="G29" s="1409"/>
      <c r="H29" s="1432" t="s">
        <v>35</v>
      </c>
      <c r="I29" s="1433"/>
      <c r="J29" s="22" t="s">
        <v>36</v>
      </c>
      <c r="K29" s="1434" t="s">
        <v>37</v>
      </c>
      <c r="L29" s="1435"/>
      <c r="M29" s="1409"/>
      <c r="N29" s="166"/>
      <c r="O29" s="167"/>
      <c r="P29" s="167"/>
      <c r="Q29" s="167"/>
      <c r="R29" s="168"/>
      <c r="S29" s="152"/>
      <c r="T29" s="1200">
        <v>18.75</v>
      </c>
    </row>
    <row r="30" spans="1:26" ht="18.95" customHeight="1">
      <c r="A30" s="1409"/>
      <c r="B30" s="157">
        <f>IF(ISTEXT(B250),B250,IF(ISBLANK(B250),0,(B250/F248)*D27))</f>
        <v>0</v>
      </c>
      <c r="C30" s="27">
        <f t="shared" ref="C30:C40" si="8">C250</f>
        <v>0</v>
      </c>
      <c r="D30" s="1181">
        <f>((F250/F248)*D27)</f>
        <v>250</v>
      </c>
      <c r="E30" s="1182" t="str">
        <f t="shared" ref="E30:E40" si="9">E250</f>
        <v>Farine de blé noir</v>
      </c>
      <c r="F30" s="1183"/>
      <c r="G30" s="1409"/>
      <c r="H30" s="157">
        <f>IF(ISTEXT(H250),H250,IF(ISBLANK(H250),0,(H250/L248)*J27))</f>
        <v>0</v>
      </c>
      <c r="I30" s="27">
        <f t="shared" ref="I30:I40" si="10">I250</f>
        <v>0</v>
      </c>
      <c r="J30" s="1181">
        <f>((L250/L248)*J27)</f>
        <v>333.33333333333337</v>
      </c>
      <c r="K30" s="1182" t="str">
        <f t="shared" ref="K30:K40" si="11">K250</f>
        <v>Farine de blé noir</v>
      </c>
      <c r="L30" s="1183"/>
      <c r="M30" s="1409"/>
      <c r="N30" s="1581" t="s">
        <v>118</v>
      </c>
      <c r="O30" s="1582"/>
      <c r="P30" s="1582"/>
      <c r="Q30" s="1582"/>
      <c r="R30" s="1583"/>
      <c r="S30" s="152"/>
      <c r="T30" s="1200">
        <v>19</v>
      </c>
    </row>
    <row r="31" spans="1:26" ht="18.95" customHeight="1">
      <c r="A31" s="1409"/>
      <c r="B31" s="157">
        <f>IF(ISTEXT(B251),B251,IF(ISBLANK(B251),0,(B251/F248)*D27))</f>
        <v>0</v>
      </c>
      <c r="C31" s="27">
        <f t="shared" si="8"/>
        <v>0</v>
      </c>
      <c r="D31" s="1184">
        <f>((F251/F248)*D27)</f>
        <v>83.333333333333343</v>
      </c>
      <c r="E31" s="1182" t="str">
        <f t="shared" si="9"/>
        <v>Farine de froment</v>
      </c>
      <c r="F31" s="1183"/>
      <c r="G31" s="1409"/>
      <c r="H31" s="157">
        <f>IF(ISTEXT(H251),H251,IF(ISBLANK(H251),0,(H251/L248)*J27))</f>
        <v>0.33333333333333331</v>
      </c>
      <c r="I31" s="27" t="str">
        <f t="shared" si="10"/>
        <v>œuf</v>
      </c>
      <c r="J31" s="1184">
        <f>((L251/L248)*J27)</f>
        <v>16.666666666666668</v>
      </c>
      <c r="K31" s="1182" t="str">
        <f t="shared" si="11"/>
        <v>Œufs de 50g</v>
      </c>
      <c r="L31" s="1183"/>
      <c r="M31" s="1409"/>
      <c r="N31" s="1543"/>
      <c r="O31" s="1544"/>
      <c r="P31" s="1544"/>
      <c r="Q31" s="1544"/>
      <c r="R31" s="1545"/>
      <c r="S31" s="152"/>
      <c r="T31" s="1200">
        <v>19</v>
      </c>
      <c r="V31" s="1501" t="s">
        <v>113</v>
      </c>
      <c r="W31" s="1502"/>
      <c r="X31" s="1502"/>
      <c r="Y31" s="1503"/>
    </row>
    <row r="32" spans="1:26" ht="18.95" customHeight="1">
      <c r="A32" s="1409"/>
      <c r="B32" s="157">
        <f>IF(ISTEXT(B252),B252,IF(ISBLANK(B252),0,(B252/F248)*D27))</f>
        <v>1.3333333333333333</v>
      </c>
      <c r="C32" s="27" t="str">
        <f t="shared" si="8"/>
        <v>œufs</v>
      </c>
      <c r="D32" s="1184">
        <f>((F252/F248)*D27)</f>
        <v>66.666666666666671</v>
      </c>
      <c r="E32" s="1182" t="str">
        <f t="shared" si="9"/>
        <v>Œufs de 50g</v>
      </c>
      <c r="F32" s="1183"/>
      <c r="G32" s="1409"/>
      <c r="H32" s="157">
        <f>IF(ISTEXT(H252),H252,IF(ISBLANK(H252),0,(H252/L248)*J27))</f>
        <v>0</v>
      </c>
      <c r="I32" s="27">
        <f t="shared" si="10"/>
        <v>0</v>
      </c>
      <c r="J32" s="1184">
        <f>((L252/L248)*J27)</f>
        <v>10</v>
      </c>
      <c r="K32" s="1182" t="str">
        <f t="shared" si="11"/>
        <v>Gros sel de Guérande</v>
      </c>
      <c r="L32" s="1183"/>
      <c r="M32" s="1409"/>
      <c r="N32" s="1543" t="s">
        <v>119</v>
      </c>
      <c r="O32" s="1544"/>
      <c r="P32" s="1544"/>
      <c r="Q32" s="1544"/>
      <c r="R32" s="1545"/>
      <c r="S32" s="152"/>
      <c r="T32" s="1200">
        <v>19</v>
      </c>
      <c r="V32" s="1504"/>
      <c r="W32" s="1505"/>
      <c r="X32" s="1505"/>
      <c r="Y32" s="1506"/>
    </row>
    <row r="33" spans="1:25" ht="18.95" customHeight="1">
      <c r="A33" s="1409"/>
      <c r="B33" s="157">
        <f>IF(ISTEXT(B253),B253,IF(ISBLANK(B253),0,(B253/F248)*D27))</f>
        <v>0</v>
      </c>
      <c r="C33" s="27">
        <f t="shared" si="8"/>
        <v>0</v>
      </c>
      <c r="D33" s="1184">
        <f>((F253/F248)*D27)</f>
        <v>10</v>
      </c>
      <c r="E33" s="1182" t="str">
        <f t="shared" si="9"/>
        <v>Gros sel de Guérande</v>
      </c>
      <c r="F33" s="1183"/>
      <c r="G33" s="1409"/>
      <c r="H33" s="157">
        <f>IF(ISTEXT(H253),H253,IF(ISBLANK(H253),0,(H253/L248)*J27))</f>
        <v>0</v>
      </c>
      <c r="I33" s="27">
        <f t="shared" si="10"/>
        <v>0</v>
      </c>
      <c r="J33" s="1184">
        <f>((L253/L248)*J27)</f>
        <v>66.666666666666671</v>
      </c>
      <c r="K33" s="1182" t="str">
        <f t="shared" si="11"/>
        <v>eau (détrempe)</v>
      </c>
      <c r="L33" s="1183"/>
      <c r="M33" s="1409"/>
      <c r="N33" s="1543"/>
      <c r="O33" s="1544"/>
      <c r="P33" s="1544"/>
      <c r="Q33" s="1544"/>
      <c r="R33" s="1545"/>
      <c r="S33" s="152"/>
      <c r="T33" s="1200">
        <v>19</v>
      </c>
      <c r="V33" s="1504"/>
      <c r="W33" s="1505"/>
      <c r="X33" s="1505"/>
      <c r="Y33" s="1506"/>
    </row>
    <row r="34" spans="1:25" ht="18.95" customHeight="1">
      <c r="A34" s="1409"/>
      <c r="B34" s="157">
        <f>IF(ISTEXT(B254),B254,IF(ISBLANK(B254),0,(B254/F248)*D27))</f>
        <v>0</v>
      </c>
      <c r="C34" s="27">
        <f t="shared" si="8"/>
        <v>0</v>
      </c>
      <c r="D34" s="1184">
        <f>((F254/F248)*D27)</f>
        <v>66.666666666666671</v>
      </c>
      <c r="E34" s="1182" t="str">
        <f t="shared" si="9"/>
        <v>Lait (détrempe)</v>
      </c>
      <c r="F34" s="1183"/>
      <c r="G34" s="1409"/>
      <c r="H34" s="157">
        <f>IF(ISTEXT(H254),H254,IF(ISBLANK(H254),0,(H254/L248)*J27))</f>
        <v>0</v>
      </c>
      <c r="I34" s="27">
        <f t="shared" si="10"/>
        <v>0</v>
      </c>
      <c r="J34" s="1184">
        <f>((L254/L248)*J27)</f>
        <v>266.66666666666669</v>
      </c>
      <c r="K34" s="1182" t="str">
        <f t="shared" si="11"/>
        <v>eau (complément)</v>
      </c>
      <c r="L34" s="1183"/>
      <c r="M34" s="1409"/>
      <c r="N34" s="1195" t="s">
        <v>120</v>
      </c>
      <c r="O34" s="1196"/>
      <c r="P34" s="1197"/>
      <c r="Q34" s="1198"/>
      <c r="R34" s="1199"/>
      <c r="S34" s="152"/>
      <c r="T34" s="1200">
        <v>19</v>
      </c>
      <c r="V34" s="1504"/>
      <c r="W34" s="1505"/>
      <c r="X34" s="1505"/>
      <c r="Y34" s="1506"/>
    </row>
    <row r="35" spans="1:25" ht="18.95" customHeight="1">
      <c r="A35" s="1409"/>
      <c r="B35" s="157">
        <f>IF(ISTEXT(B255),B255,IF(ISBLANK(B255),0,(B255/F248)*D27))</f>
        <v>0</v>
      </c>
      <c r="C35" s="27">
        <f t="shared" si="8"/>
        <v>0</v>
      </c>
      <c r="D35" s="1184">
        <f>((F255/F248)*D27)</f>
        <v>266.66666666666669</v>
      </c>
      <c r="E35" s="1182" t="str">
        <f t="shared" si="9"/>
        <v>Lait (complément)</v>
      </c>
      <c r="F35" s="1183"/>
      <c r="G35" s="1409"/>
      <c r="H35" s="157">
        <f>IF(ISTEXT(H255),H255,IF(ISBLANK(H255),0,(H255/L248)*J27))</f>
        <v>0.33333333333333331</v>
      </c>
      <c r="I35" s="27" t="str">
        <f t="shared" si="10"/>
        <v>C/S</v>
      </c>
      <c r="J35" s="1184">
        <f>((L255/L248)*J27)</f>
        <v>0</v>
      </c>
      <c r="K35" s="1182" t="str">
        <f t="shared" si="11"/>
        <v>Miel liquide (cuillère à soupe)</v>
      </c>
      <c r="L35" s="1183"/>
      <c r="M35" s="1409"/>
      <c r="N35" s="1584" t="s">
        <v>121</v>
      </c>
      <c r="O35" s="1586" t="s">
        <v>122</v>
      </c>
      <c r="P35" s="1588" t="s">
        <v>123</v>
      </c>
      <c r="Q35" s="1588" t="s">
        <v>124</v>
      </c>
      <c r="R35" s="1590" t="s">
        <v>125</v>
      </c>
      <c r="S35" s="152"/>
      <c r="T35" s="1200">
        <v>19</v>
      </c>
      <c r="V35" s="1504"/>
      <c r="W35" s="1505"/>
      <c r="X35" s="1505"/>
      <c r="Y35" s="1506"/>
    </row>
    <row r="36" spans="1:25" ht="18.95" customHeight="1">
      <c r="A36" s="1409"/>
      <c r="B36" s="157">
        <f>IF(ISTEXT(B256),B256,IF(ISBLANK(B256),0,(B256/F248)*D27))</f>
        <v>0</v>
      </c>
      <c r="C36" s="27">
        <f t="shared" si="8"/>
        <v>0</v>
      </c>
      <c r="D36" s="1184">
        <f>((F256/F248)*D27)</f>
        <v>0</v>
      </c>
      <c r="E36" s="1182">
        <f t="shared" si="9"/>
        <v>0</v>
      </c>
      <c r="F36" s="1183"/>
      <c r="G36" s="1409"/>
      <c r="H36" s="157">
        <f>IF(ISTEXT(H256),H256,IF(ISBLANK(H256),0,(H256/L248)*J27))</f>
        <v>0</v>
      </c>
      <c r="I36" s="27">
        <f t="shared" si="10"/>
        <v>0</v>
      </c>
      <c r="J36" s="1184">
        <f>((L256/L248)*J27)</f>
        <v>0</v>
      </c>
      <c r="K36" s="1182">
        <f t="shared" si="11"/>
        <v>0</v>
      </c>
      <c r="L36" s="1183"/>
      <c r="M36" s="1409"/>
      <c r="N36" s="1585"/>
      <c r="O36" s="1587"/>
      <c r="P36" s="1589"/>
      <c r="Q36" s="1589"/>
      <c r="R36" s="1591"/>
      <c r="S36" s="152"/>
      <c r="T36" s="1200">
        <v>19</v>
      </c>
      <c r="V36" s="1504"/>
      <c r="W36" s="1505"/>
      <c r="X36" s="1505"/>
      <c r="Y36" s="1506"/>
    </row>
    <row r="37" spans="1:25" ht="18.95" customHeight="1">
      <c r="A37" s="1409"/>
      <c r="B37" s="157">
        <f>IF(ISTEXT(B257),B257,IF(ISBLANK(B257),0,(B257/F248)*D27))</f>
        <v>0</v>
      </c>
      <c r="C37" s="27">
        <f t="shared" si="8"/>
        <v>0</v>
      </c>
      <c r="D37" s="1184">
        <f>((F257/F248)*D27)</f>
        <v>0</v>
      </c>
      <c r="E37" s="172" t="str">
        <f t="shared" si="9"/>
        <v>après 6H de repos</v>
      </c>
      <c r="F37" s="1183"/>
      <c r="G37" s="1409"/>
      <c r="H37" s="157">
        <f>IF(ISTEXT(H257),H257,IF(ISBLANK(H257),0,(H257/L248)*J27))</f>
        <v>0</v>
      </c>
      <c r="I37" s="27">
        <f t="shared" si="10"/>
        <v>0</v>
      </c>
      <c r="J37" s="1184">
        <f>((L257/L248)*J27)</f>
        <v>0</v>
      </c>
      <c r="K37" s="172" t="str">
        <f t="shared" si="11"/>
        <v>après 6H de repos</v>
      </c>
      <c r="L37" s="1183"/>
      <c r="M37" s="1409"/>
      <c r="N37" s="1185" t="str">
        <f t="shared" ref="N37:N40" si="12">N257</f>
        <v>N°1</v>
      </c>
      <c r="O37" s="1186">
        <f>(O257/N249)*P27</f>
        <v>1420</v>
      </c>
      <c r="P37" s="1186">
        <f>(P257/N249)*P27</f>
        <v>833.33333333333326</v>
      </c>
      <c r="Q37" s="1187">
        <f>O37/P27</f>
        <v>71</v>
      </c>
      <c r="R37" s="1188">
        <f>P37/P27</f>
        <v>41.666666666666664</v>
      </c>
      <c r="S37" s="152"/>
      <c r="T37" s="1200">
        <v>19</v>
      </c>
      <c r="V37" s="1504"/>
      <c r="W37" s="1505"/>
      <c r="X37" s="1505"/>
      <c r="Y37" s="1506"/>
    </row>
    <row r="38" spans="1:25" ht="18.95" customHeight="1">
      <c r="A38" s="1409"/>
      <c r="B38" s="157">
        <f>IF(ISTEXT(B258),B258,IF(ISBLANK(B258),0,(B258/F248)*D27))</f>
        <v>0</v>
      </c>
      <c r="C38" s="27">
        <f t="shared" si="8"/>
        <v>0</v>
      </c>
      <c r="D38" s="1184">
        <f>((F258/F248)*D27)</f>
        <v>0</v>
      </c>
      <c r="E38" s="172" t="str">
        <f t="shared" si="9"/>
        <v>ajouter</v>
      </c>
      <c r="F38" s="1183"/>
      <c r="G38" s="1409"/>
      <c r="H38" s="157">
        <f>IF(ISTEXT(H258),H258,IF(ISBLANK(H258),0,(H258/L248)*J27))</f>
        <v>0</v>
      </c>
      <c r="I38" s="27">
        <f t="shared" si="10"/>
        <v>0</v>
      </c>
      <c r="J38" s="1184">
        <f>((L258/L248)*J27)</f>
        <v>0</v>
      </c>
      <c r="K38" s="172" t="str">
        <f t="shared" si="11"/>
        <v>ajouter</v>
      </c>
      <c r="L38" s="1183"/>
      <c r="M38" s="1409"/>
      <c r="N38" s="1185" t="str">
        <f t="shared" si="12"/>
        <v>N°2</v>
      </c>
      <c r="O38" s="1186">
        <f>(O258/O249)*P27</f>
        <v>1386.6666666666665</v>
      </c>
      <c r="P38" s="1186">
        <f>(P258/O249)*P27</f>
        <v>833.33333333333326</v>
      </c>
      <c r="Q38" s="1187">
        <f>O38/P27</f>
        <v>69.333333333333329</v>
      </c>
      <c r="R38" s="1188">
        <f>P38/P27</f>
        <v>41.666666666666664</v>
      </c>
      <c r="S38" s="152"/>
      <c r="T38" s="1200">
        <v>19</v>
      </c>
      <c r="V38" s="1504"/>
      <c r="W38" s="1505"/>
      <c r="X38" s="1505"/>
      <c r="Y38" s="1506"/>
    </row>
    <row r="39" spans="1:25" ht="18.95" customHeight="1">
      <c r="A39" s="1409"/>
      <c r="B39" s="157">
        <f>IF(ISTEXT(B259),B259,IF(ISBLANK(B259),0,(B259/F248)*D27))</f>
        <v>0</v>
      </c>
      <c r="C39" s="27">
        <f t="shared" si="8"/>
        <v>0</v>
      </c>
      <c r="D39" s="1184">
        <f>((F259/F248)*D27)</f>
        <v>416.66666666666663</v>
      </c>
      <c r="E39" s="1182" t="str">
        <f t="shared" si="9"/>
        <v>eau</v>
      </c>
      <c r="F39" s="1183"/>
      <c r="G39" s="1409"/>
      <c r="H39" s="157">
        <f>IF(ISTEXT(H259),H259,IF(ISBLANK(H259),0,(H259/L248)*J27))</f>
        <v>0</v>
      </c>
      <c r="I39" s="27">
        <f t="shared" si="10"/>
        <v>0</v>
      </c>
      <c r="J39" s="1184">
        <f>((L259/L248)*J27)</f>
        <v>416.66666666666663</v>
      </c>
      <c r="K39" s="1182" t="str">
        <f t="shared" si="11"/>
        <v>eau</v>
      </c>
      <c r="L39" s="1183"/>
      <c r="M39" s="1409"/>
      <c r="N39" s="1185" t="str">
        <f t="shared" si="12"/>
        <v>N°3</v>
      </c>
      <c r="O39" s="1186">
        <f>(O259/P249)*P27</f>
        <v>1386.6666666666665</v>
      </c>
      <c r="P39" s="1186">
        <f>(P259/P249)*P27</f>
        <v>833.33333333333326</v>
      </c>
      <c r="Q39" s="1187">
        <f>O39/P27</f>
        <v>69.333333333333329</v>
      </c>
      <c r="R39" s="1188">
        <f>P39/P27</f>
        <v>41.666666666666664</v>
      </c>
      <c r="S39" s="152"/>
      <c r="T39" s="1200">
        <v>19</v>
      </c>
      <c r="V39" s="1504"/>
      <c r="W39" s="1505"/>
      <c r="X39" s="1505"/>
      <c r="Y39" s="1506"/>
    </row>
    <row r="40" spans="1:25" ht="18.95" customHeight="1">
      <c r="A40" s="1409"/>
      <c r="B40" s="157">
        <f>IF(ISTEXT(B260),B260,IF(ISBLANK(B260),0,(B260/F248)*D27))</f>
        <v>0</v>
      </c>
      <c r="C40" s="27">
        <f t="shared" si="8"/>
        <v>0</v>
      </c>
      <c r="D40" s="1184">
        <f>((F260/F248)*D27)</f>
        <v>0</v>
      </c>
      <c r="E40" s="1182">
        <f t="shared" si="9"/>
        <v>0</v>
      </c>
      <c r="F40" s="1183"/>
      <c r="G40" s="1409"/>
      <c r="H40" s="157">
        <f>IF(ISTEXT(H260),H260,IF(ISBLANK(H260),0,(H260/L248)*J27))</f>
        <v>0</v>
      </c>
      <c r="I40" s="27">
        <f t="shared" si="10"/>
        <v>0</v>
      </c>
      <c r="J40" s="1184">
        <f>((L260/L248)*J27)</f>
        <v>0</v>
      </c>
      <c r="K40" s="1182">
        <f t="shared" si="11"/>
        <v>0</v>
      </c>
      <c r="L40" s="1183"/>
      <c r="M40" s="1409"/>
      <c r="N40" s="1185" t="str">
        <f t="shared" si="12"/>
        <v>N°4</v>
      </c>
      <c r="O40" s="1186">
        <f>(O260/Q249)*P27</f>
        <v>1486.6666666666665</v>
      </c>
      <c r="P40" s="1186">
        <f>(P260/Q249)*P27</f>
        <v>833.33333333333326</v>
      </c>
      <c r="Q40" s="1187">
        <f>O40/P27</f>
        <v>74.333333333333329</v>
      </c>
      <c r="R40" s="1188">
        <f>P40/P27</f>
        <v>41.666666666666664</v>
      </c>
      <c r="S40" s="152"/>
      <c r="T40" s="1200">
        <v>19</v>
      </c>
      <c r="V40" s="1504"/>
      <c r="W40" s="1505"/>
      <c r="X40" s="1505"/>
      <c r="Y40" s="1506"/>
    </row>
    <row r="41" spans="1:25" ht="18.95" customHeight="1">
      <c r="A41" s="1409"/>
      <c r="B41" s="157"/>
      <c r="C41" s="161"/>
      <c r="D41" s="1191" t="str">
        <f>D263</f>
        <v>poids moyen d'une galette</v>
      </c>
      <c r="E41" s="1192">
        <f>E263</f>
        <v>116</v>
      </c>
      <c r="F41" s="1183"/>
      <c r="G41" s="1409"/>
      <c r="H41" s="157"/>
      <c r="I41" s="161"/>
      <c r="J41" s="1191" t="str">
        <f>J263</f>
        <v>poids moyen d'une galette</v>
      </c>
      <c r="K41" s="1192">
        <f>K263</f>
        <v>111</v>
      </c>
      <c r="L41" s="1183"/>
      <c r="M41" s="1409"/>
      <c r="N41" s="1185" t="str">
        <f>N261</f>
        <v>N°5</v>
      </c>
      <c r="O41" s="1186">
        <f>(O261/R249)*P27</f>
        <v>1386.6666666666665</v>
      </c>
      <c r="P41" s="1186">
        <f>(P261/R249)*P27</f>
        <v>833.33333333333326</v>
      </c>
      <c r="Q41" s="1187">
        <f>O41/P27</f>
        <v>69.333333333333329</v>
      </c>
      <c r="R41" s="1188">
        <f>P41/P27</f>
        <v>41.666666666666664</v>
      </c>
      <c r="S41" s="152"/>
      <c r="T41" s="1200">
        <v>19</v>
      </c>
      <c r="V41" s="1507"/>
      <c r="W41" s="1508"/>
      <c r="X41" s="1508"/>
      <c r="Y41" s="1509"/>
    </row>
    <row r="42" spans="1:25" ht="18.95" customHeight="1">
      <c r="A42" s="1409"/>
      <c r="B42" s="157"/>
      <c r="C42" s="161"/>
      <c r="D42" s="1191"/>
      <c r="E42" s="1192"/>
      <c r="F42" s="1183"/>
      <c r="G42" s="1409"/>
      <c r="H42" s="157"/>
      <c r="I42" s="161"/>
      <c r="J42" s="1191"/>
      <c r="K42" s="1192"/>
      <c r="L42" s="1183"/>
      <c r="M42" s="1409"/>
      <c r="N42" s="1165"/>
      <c r="O42" s="1158"/>
      <c r="P42" s="1158"/>
      <c r="Q42" s="1159"/>
      <c r="R42" s="1166"/>
      <c r="S42" s="152"/>
      <c r="T42" s="1200">
        <v>19</v>
      </c>
      <c r="V42" s="1145"/>
      <c r="W42" s="1145"/>
      <c r="X42" s="1145"/>
      <c r="Y42" s="1145"/>
    </row>
    <row r="43" spans="1:25" ht="18.95" customHeight="1">
      <c r="A43" s="1409"/>
      <c r="B43" s="148"/>
      <c r="C43" s="1161"/>
      <c r="D43" s="1193"/>
      <c r="E43" s="1194"/>
      <c r="F43" s="1190"/>
      <c r="G43" s="1409"/>
      <c r="H43" s="148"/>
      <c r="I43" s="1161"/>
      <c r="J43" s="1193"/>
      <c r="K43" s="1194"/>
      <c r="L43" s="1190"/>
      <c r="M43" s="1409"/>
      <c r="N43" s="1167"/>
      <c r="O43" s="1168"/>
      <c r="P43" s="1168"/>
      <c r="Q43" s="1169"/>
      <c r="R43" s="1170"/>
      <c r="S43" s="152"/>
      <c r="T43" s="1200">
        <v>19</v>
      </c>
      <c r="V43" s="1145"/>
      <c r="W43" s="1145"/>
      <c r="X43" s="1145"/>
      <c r="Y43" s="1145"/>
    </row>
    <row r="44" spans="1:25" ht="9.75" customHeight="1" thickBot="1">
      <c r="A44" s="158"/>
      <c r="B44" s="59"/>
      <c r="C44" s="59"/>
      <c r="D44" s="60"/>
      <c r="E44" s="61"/>
      <c r="F44" s="61"/>
      <c r="G44" s="58"/>
      <c r="H44" s="59"/>
      <c r="I44" s="59"/>
      <c r="J44" s="60"/>
      <c r="K44" s="61"/>
      <c r="L44" s="61"/>
      <c r="M44" s="58"/>
      <c r="N44" s="59"/>
      <c r="O44" s="59"/>
      <c r="P44" s="60"/>
      <c r="Q44" s="61"/>
      <c r="R44" s="61"/>
      <c r="S44" s="152"/>
      <c r="T44" s="1203">
        <v>9.75</v>
      </c>
    </row>
    <row r="45" spans="1:25" ht="18.75" customHeight="1">
      <c r="A45" s="16" t="s">
        <v>29</v>
      </c>
      <c r="B45" s="1601" t="str">
        <f>C271</f>
        <v>Galette champignons à la crème</v>
      </c>
      <c r="C45" s="1602"/>
      <c r="D45" s="1602"/>
      <c r="E45" s="1602"/>
      <c r="F45" s="1445" t="str">
        <f>F271</f>
        <v>N°7</v>
      </c>
      <c r="G45" s="16" t="s">
        <v>29</v>
      </c>
      <c r="H45" s="1611" t="str">
        <f>I271</f>
        <v xml:space="preserve">Galette Complète (jambon, œuf, fromage) </v>
      </c>
      <c r="I45" s="1612"/>
      <c r="J45" s="1612"/>
      <c r="K45" s="1612"/>
      <c r="L45" s="1445" t="str">
        <f>L271</f>
        <v>N°8</v>
      </c>
      <c r="M45" s="16" t="s">
        <v>29</v>
      </c>
      <c r="N45" s="1601" t="str">
        <f>O271</f>
        <v>Galette de Guémené</v>
      </c>
      <c r="O45" s="1602"/>
      <c r="P45" s="1602"/>
      <c r="Q45" s="1602"/>
      <c r="R45" s="1445" t="str">
        <f>R271</f>
        <v>N°9</v>
      </c>
      <c r="S45" s="152"/>
      <c r="T45" s="1204">
        <v>18.75</v>
      </c>
    </row>
    <row r="46" spans="1:25" ht="18.75" customHeight="1">
      <c r="A46" s="1409"/>
      <c r="B46" s="1603"/>
      <c r="C46" s="1604"/>
      <c r="D46" s="1604"/>
      <c r="E46" s="1604"/>
      <c r="F46" s="1446"/>
      <c r="G46" s="1409"/>
      <c r="H46" s="1613"/>
      <c r="I46" s="1614"/>
      <c r="J46" s="1614"/>
      <c r="K46" s="1614"/>
      <c r="L46" s="1446"/>
      <c r="M46" s="1409"/>
      <c r="N46" s="1603"/>
      <c r="O46" s="1604"/>
      <c r="P46" s="1604"/>
      <c r="Q46" s="1604"/>
      <c r="R46" s="1446"/>
      <c r="S46" s="152"/>
      <c r="T46" s="1200">
        <v>18.75</v>
      </c>
    </row>
    <row r="47" spans="1:25" ht="18.75" customHeight="1">
      <c r="A47" s="1409"/>
      <c r="B47" s="1424" t="str">
        <f>C273</f>
        <v xml:space="preserve">Recettes de Jean Marc CATTEAU du centre AFPA de Saint Nazaire </v>
      </c>
      <c r="C47" s="1425"/>
      <c r="D47" s="1425"/>
      <c r="E47" s="1425"/>
      <c r="F47" s="1426"/>
      <c r="G47" s="1409"/>
      <c r="H47" s="1424" t="str">
        <f>I273</f>
        <v xml:space="preserve">Recettes de Jean Marc CATTEAU du centre AFPA de Saint Nazaire </v>
      </c>
      <c r="I47" s="1425"/>
      <c r="J47" s="1425"/>
      <c r="K47" s="1425"/>
      <c r="L47" s="1426"/>
      <c r="M47" s="1409"/>
      <c r="N47" s="1424" t="str">
        <f>O273</f>
        <v xml:space="preserve">Recettes de Jean Marc CATTEAU du centre AFPA de Saint Nazaire </v>
      </c>
      <c r="O47" s="1425"/>
      <c r="P47" s="1425"/>
      <c r="Q47" s="1425"/>
      <c r="R47" s="1426"/>
      <c r="S47" s="152"/>
      <c r="T47" s="1200">
        <v>18.75</v>
      </c>
    </row>
    <row r="48" spans="1:25" ht="18.75" customHeight="1">
      <c r="A48" s="1409"/>
      <c r="B48" s="153"/>
      <c r="C48" s="154" t="s">
        <v>31</v>
      </c>
      <c r="D48" s="1592">
        <v>5</v>
      </c>
      <c r="E48" s="1429" t="s">
        <v>33</v>
      </c>
      <c r="F48" s="155" t="s">
        <v>111</v>
      </c>
      <c r="G48" s="1409"/>
      <c r="H48" s="153"/>
      <c r="I48" s="154" t="s">
        <v>31</v>
      </c>
      <c r="J48" s="1592">
        <v>1</v>
      </c>
      <c r="K48" s="1429" t="s">
        <v>33</v>
      </c>
      <c r="L48" s="155" t="s">
        <v>111</v>
      </c>
      <c r="M48" s="1409"/>
      <c r="N48" s="153"/>
      <c r="O48" s="154" t="s">
        <v>31</v>
      </c>
      <c r="P48" s="1592">
        <v>1</v>
      </c>
      <c r="Q48" s="1429" t="s">
        <v>33</v>
      </c>
      <c r="R48" s="155" t="s">
        <v>111</v>
      </c>
      <c r="S48" s="152"/>
      <c r="T48" s="1200">
        <v>18.75</v>
      </c>
    </row>
    <row r="49" spans="1:20" ht="18.75" customHeight="1">
      <c r="A49" s="1409"/>
      <c r="B49" s="20"/>
      <c r="C49" s="21" t="s">
        <v>34</v>
      </c>
      <c r="D49" s="1593"/>
      <c r="E49" s="1429"/>
      <c r="F49" s="156">
        <f>SUM(D51:D65)</f>
        <v>875</v>
      </c>
      <c r="G49" s="1409"/>
      <c r="H49" s="20"/>
      <c r="I49" s="21" t="s">
        <v>34</v>
      </c>
      <c r="J49" s="1593"/>
      <c r="K49" s="1429"/>
      <c r="L49" s="156">
        <f>SUM(J51:J65)</f>
        <v>185</v>
      </c>
      <c r="M49" s="1409"/>
      <c r="N49" s="20"/>
      <c r="O49" s="21" t="s">
        <v>34</v>
      </c>
      <c r="P49" s="1593"/>
      <c r="Q49" s="1429"/>
      <c r="R49" s="1160">
        <f>SUM(P51:P65)</f>
        <v>266</v>
      </c>
      <c r="S49" s="152"/>
      <c r="T49" s="1200">
        <v>18.75</v>
      </c>
    </row>
    <row r="50" spans="1:20" ht="18.75" customHeight="1">
      <c r="A50" s="1409"/>
      <c r="B50" s="1432" t="s">
        <v>35</v>
      </c>
      <c r="C50" s="1433"/>
      <c r="D50" s="22" t="s">
        <v>36</v>
      </c>
      <c r="E50" s="1434" t="s">
        <v>37</v>
      </c>
      <c r="F50" s="1435"/>
      <c r="G50" s="1409"/>
      <c r="H50" s="1432" t="s">
        <v>35</v>
      </c>
      <c r="I50" s="1433"/>
      <c r="J50" s="22" t="s">
        <v>36</v>
      </c>
      <c r="K50" s="1434" t="s">
        <v>37</v>
      </c>
      <c r="L50" s="1435"/>
      <c r="M50" s="1409"/>
      <c r="N50" s="1432" t="s">
        <v>35</v>
      </c>
      <c r="O50" s="1433"/>
      <c r="P50" s="22" t="s">
        <v>36</v>
      </c>
      <c r="Q50" s="1434" t="s">
        <v>37</v>
      </c>
      <c r="R50" s="1435"/>
      <c r="S50" s="152"/>
      <c r="T50" s="1200">
        <v>18.75</v>
      </c>
    </row>
    <row r="51" spans="1:20" ht="18.95" customHeight="1">
      <c r="A51" s="1409"/>
      <c r="B51" s="157">
        <f>IF(ISTEXT(B276),B276,IF(ISBLANK(B276),0,(B276/F274)*D48))</f>
        <v>0</v>
      </c>
      <c r="C51" s="27">
        <f t="shared" ref="C51:C61" si="13">C276</f>
        <v>0</v>
      </c>
      <c r="D51" s="1189">
        <f>((F276/F274)*D48)</f>
        <v>600</v>
      </c>
      <c r="E51" s="1182" t="str">
        <f t="shared" ref="E51:E61" si="14">E276</f>
        <v>Champignons de Paris</v>
      </c>
      <c r="F51" s="1183"/>
      <c r="G51" s="1409"/>
      <c r="H51" s="157">
        <f>IF(ISTEXT(H276),H276,IF(ISBLANK(H276),0,(H276/L274)*J48))</f>
        <v>0</v>
      </c>
      <c r="I51" s="27">
        <f t="shared" ref="I51:I61" si="15">I276</f>
        <v>0</v>
      </c>
      <c r="J51" s="1189">
        <f>((L276/L274)*J48)</f>
        <v>100</v>
      </c>
      <c r="K51" s="1182" t="str">
        <f t="shared" ref="K51:K61" si="16">K276</f>
        <v>Jambon</v>
      </c>
      <c r="L51" s="1183"/>
      <c r="M51" s="1409"/>
      <c r="N51" s="157">
        <f>IF(ISTEXT(N276),N276,IF(ISBLANK(N276),0,(N276/R274)*P48))</f>
        <v>0</v>
      </c>
      <c r="O51" s="27">
        <f t="shared" ref="O51:O61" si="17">O276</f>
        <v>0</v>
      </c>
      <c r="P51" s="1181">
        <f>((R276/R274)*P48)</f>
        <v>120</v>
      </c>
      <c r="Q51" s="1182" t="str">
        <f t="shared" ref="Q51:Q61" si="18">Q276</f>
        <v>Andouille de Guémené</v>
      </c>
      <c r="R51" s="1183"/>
      <c r="S51" s="152"/>
      <c r="T51" s="1200">
        <v>19</v>
      </c>
    </row>
    <row r="52" spans="1:20" ht="18.95" customHeight="1">
      <c r="A52" s="1409"/>
      <c r="B52" s="157">
        <f>IF(ISTEXT(B277),B277,IF(ISBLANK(B277),0,(B277/F274)*D48))</f>
        <v>0</v>
      </c>
      <c r="C52" s="27">
        <f t="shared" si="13"/>
        <v>0</v>
      </c>
      <c r="D52" s="1184">
        <f>((F277/F274)*D48)</f>
        <v>250</v>
      </c>
      <c r="E52" s="1182" t="str">
        <f t="shared" si="14"/>
        <v>Crème fraîche</v>
      </c>
      <c r="F52" s="1183"/>
      <c r="G52" s="1409"/>
      <c r="H52" s="157">
        <f>IF(ISTEXT(H277),H277,IF(ISBLANK(H277),0,(H277/L274)*J48))</f>
        <v>1</v>
      </c>
      <c r="I52" s="27" t="str">
        <f t="shared" si="15"/>
        <v>œufs</v>
      </c>
      <c r="J52" s="1184">
        <f>((L277/L274)*J48)</f>
        <v>0</v>
      </c>
      <c r="K52" s="1182" t="str">
        <f t="shared" si="16"/>
        <v>Œuf</v>
      </c>
      <c r="L52" s="1183"/>
      <c r="M52" s="1409"/>
      <c r="N52" s="157">
        <f>IF(ISTEXT(N277),N277,IF(ISBLANK(N277),0,(N277/R274)*P48))</f>
        <v>0</v>
      </c>
      <c r="O52" s="27">
        <f t="shared" si="17"/>
        <v>0</v>
      </c>
      <c r="P52" s="1184">
        <f>((R277/R274)*P48)</f>
        <v>40</v>
      </c>
      <c r="Q52" s="1182" t="str">
        <f t="shared" si="18"/>
        <v>Crème fraîche</v>
      </c>
      <c r="R52" s="1183"/>
      <c r="S52" s="152"/>
      <c r="T52" s="1200">
        <v>19</v>
      </c>
    </row>
    <row r="53" spans="1:20" ht="18.95" customHeight="1">
      <c r="A53" s="1409"/>
      <c r="B53" s="157">
        <f>IF(ISTEXT(B278),B278,IF(ISBLANK(B278),0,(B278/F274)*D48))</f>
        <v>0</v>
      </c>
      <c r="C53" s="27" t="str">
        <f t="shared" si="13"/>
        <v>PM</v>
      </c>
      <c r="D53" s="1184">
        <f>((F278/F274)*D48)</f>
        <v>0</v>
      </c>
      <c r="E53" s="1182" t="str">
        <f t="shared" si="14"/>
        <v>Sel / poivre</v>
      </c>
      <c r="F53" s="1183"/>
      <c r="G53" s="1409"/>
      <c r="H53" s="157">
        <f>IF(ISTEXT(H278),H278,IF(ISBLANK(H278),0,(H278/L274)*J48))</f>
        <v>0</v>
      </c>
      <c r="I53" s="27">
        <f t="shared" si="15"/>
        <v>0</v>
      </c>
      <c r="J53" s="1184">
        <f>((L278/L274)*J48)</f>
        <v>80</v>
      </c>
      <c r="K53" s="1182" t="str">
        <f t="shared" si="16"/>
        <v>Fromage</v>
      </c>
      <c r="L53" s="1183"/>
      <c r="M53" s="1409"/>
      <c r="N53" s="157">
        <f>IF(ISTEXT(N278),N278,IF(ISBLANK(N278),0,(N278/R274)*P48))</f>
        <v>0</v>
      </c>
      <c r="O53" s="27" t="str">
        <f t="shared" si="17"/>
        <v>PM</v>
      </c>
      <c r="P53" s="1184">
        <f>((R278/R274)*P48)</f>
        <v>0</v>
      </c>
      <c r="Q53" s="1182" t="str">
        <f t="shared" si="18"/>
        <v>Sel / poivre</v>
      </c>
      <c r="R53" s="1183"/>
      <c r="S53" s="152"/>
      <c r="T53" s="1200">
        <v>19</v>
      </c>
    </row>
    <row r="54" spans="1:20" ht="18.95" customHeight="1">
      <c r="A54" s="1409"/>
      <c r="B54" s="157">
        <f>IF(ISTEXT(B279),B279,IF(ISBLANK(B279),0,(B279/F274)*D48))</f>
        <v>0</v>
      </c>
      <c r="C54" s="27">
        <f t="shared" si="13"/>
        <v>0</v>
      </c>
      <c r="D54" s="1184">
        <f>((F279/F274)*D48)</f>
        <v>25</v>
      </c>
      <c r="E54" s="1182" t="str">
        <f t="shared" si="14"/>
        <v>Beurre</v>
      </c>
      <c r="F54" s="1183"/>
      <c r="G54" s="1409"/>
      <c r="H54" s="157">
        <f>IF(ISTEXT(H279),H279,IF(ISBLANK(H279),0,(H279/L274)*J48))</f>
        <v>0</v>
      </c>
      <c r="I54" s="27">
        <f t="shared" si="15"/>
        <v>0</v>
      </c>
      <c r="J54" s="1184">
        <f>((L279/L274)*J48)</f>
        <v>5</v>
      </c>
      <c r="K54" s="1182" t="str">
        <f t="shared" si="16"/>
        <v>Beurre</v>
      </c>
      <c r="L54" s="1183"/>
      <c r="M54" s="1409"/>
      <c r="N54" s="157">
        <f>IF(ISTEXT(N279),N279,IF(ISBLANK(N279),0,(N279/R274)*P48))</f>
        <v>0</v>
      </c>
      <c r="O54" s="27">
        <f t="shared" si="17"/>
        <v>0</v>
      </c>
      <c r="P54" s="1184">
        <f>((R279/R274)*P48)</f>
        <v>5</v>
      </c>
      <c r="Q54" s="1182" t="str">
        <f t="shared" si="18"/>
        <v>Cognac</v>
      </c>
      <c r="R54" s="1183"/>
      <c r="S54" s="152"/>
      <c r="T54" s="1200">
        <v>19</v>
      </c>
    </row>
    <row r="55" spans="1:20" ht="18.95" customHeight="1">
      <c r="A55" s="1409"/>
      <c r="B55" s="157">
        <f>IF(ISTEXT(B280),B280,IF(ISBLANK(B280),0,(B280/F274)*D48))</f>
        <v>0</v>
      </c>
      <c r="C55" s="27">
        <f t="shared" si="13"/>
        <v>0</v>
      </c>
      <c r="D55" s="1184">
        <f>((F280/F274)*D48)</f>
        <v>0</v>
      </c>
      <c r="E55" s="1182">
        <f t="shared" si="14"/>
        <v>0</v>
      </c>
      <c r="F55" s="1183"/>
      <c r="G55" s="1409"/>
      <c r="H55" s="157">
        <f>IF(ISTEXT(H280),H280,IF(ISBLANK(H280),0,(H280/L274)*J48))</f>
        <v>0</v>
      </c>
      <c r="I55" s="27">
        <f t="shared" si="15"/>
        <v>0</v>
      </c>
      <c r="J55" s="1184">
        <f>((L280/L274)*J48)</f>
        <v>0</v>
      </c>
      <c r="K55" s="1182">
        <f t="shared" si="16"/>
        <v>0</v>
      </c>
      <c r="L55" s="1183"/>
      <c r="M55" s="1409"/>
      <c r="N55" s="157">
        <f>IF(ISTEXT(N280),N280,IF(ISBLANK(N280),0,(N280/R274)*P48))</f>
        <v>0</v>
      </c>
      <c r="O55" s="27">
        <f t="shared" si="17"/>
        <v>0</v>
      </c>
      <c r="P55" s="1184">
        <f>((R280/R274)*P48)</f>
        <v>50</v>
      </c>
      <c r="Q55" s="1182" t="str">
        <f t="shared" si="18"/>
        <v>Fond brun</v>
      </c>
      <c r="R55" s="1183"/>
      <c r="S55" s="152"/>
      <c r="T55" s="1200">
        <v>19</v>
      </c>
    </row>
    <row r="56" spans="1:20" ht="18.95" customHeight="1">
      <c r="A56" s="1409"/>
      <c r="B56" s="157">
        <f>IF(ISTEXT(B281),B281,IF(ISBLANK(B281),0,(B281/F274)*D48))</f>
        <v>0</v>
      </c>
      <c r="C56" s="27">
        <f t="shared" si="13"/>
        <v>0</v>
      </c>
      <c r="D56" s="1184">
        <f>((F281/F274)*D48)</f>
        <v>0</v>
      </c>
      <c r="E56" s="1182">
        <f t="shared" si="14"/>
        <v>0</v>
      </c>
      <c r="F56" s="1183"/>
      <c r="G56" s="1409"/>
      <c r="H56" s="157">
        <f>IF(ISTEXT(H281),H281,IF(ISBLANK(H281),0,(H281/L274)*J48))</f>
        <v>0</v>
      </c>
      <c r="I56" s="27">
        <f t="shared" si="15"/>
        <v>0</v>
      </c>
      <c r="J56" s="1184">
        <f>((L281/L274)*J48)</f>
        <v>0</v>
      </c>
      <c r="K56" s="1182">
        <f t="shared" si="16"/>
        <v>0</v>
      </c>
      <c r="L56" s="1183"/>
      <c r="M56" s="1409"/>
      <c r="N56" s="157">
        <f>IF(ISTEXT(N281),N281,IF(ISBLANK(N281),0,(N281/R274)*P48))</f>
        <v>0</v>
      </c>
      <c r="O56" s="27" t="str">
        <f t="shared" si="17"/>
        <v>PM</v>
      </c>
      <c r="P56" s="1184">
        <f>((R281/R274)*P48)</f>
        <v>0</v>
      </c>
      <c r="Q56" s="1182" t="str">
        <f t="shared" si="18"/>
        <v>Maïzena</v>
      </c>
      <c r="R56" s="1183"/>
      <c r="S56" s="152"/>
      <c r="T56" s="1200">
        <v>19</v>
      </c>
    </row>
    <row r="57" spans="1:20" ht="18.95" customHeight="1">
      <c r="A57" s="1409"/>
      <c r="B57" s="157">
        <f>IF(ISTEXT(B282),B282,IF(ISBLANK(B282),0,(B282/F274)*D48))</f>
        <v>0</v>
      </c>
      <c r="C57" s="27">
        <f t="shared" si="13"/>
        <v>0</v>
      </c>
      <c r="D57" s="1184">
        <f>((F282/F274)*D48)</f>
        <v>0</v>
      </c>
      <c r="E57" s="1182">
        <f t="shared" si="14"/>
        <v>0</v>
      </c>
      <c r="F57" s="1183"/>
      <c r="G57" s="1409"/>
      <c r="H57" s="157">
        <f>IF(ISTEXT(H282),H282,IF(ISBLANK(H282),0,(H282/L274)*J48))</f>
        <v>0</v>
      </c>
      <c r="I57" s="27">
        <f t="shared" si="15"/>
        <v>0</v>
      </c>
      <c r="J57" s="1184">
        <f>((L282/L274)*J48)</f>
        <v>0</v>
      </c>
      <c r="K57" s="1182">
        <f t="shared" si="16"/>
        <v>0</v>
      </c>
      <c r="L57" s="1183"/>
      <c r="M57" s="1409"/>
      <c r="N57" s="157">
        <f>IF(ISTEXT(N282),N282,IF(ISBLANK(N282),0,(N282/R274)*P48))</f>
        <v>0</v>
      </c>
      <c r="O57" s="27">
        <f t="shared" si="17"/>
        <v>0</v>
      </c>
      <c r="P57" s="1184">
        <f>((R282/R274)*P48)</f>
        <v>5</v>
      </c>
      <c r="Q57" s="1182" t="str">
        <f t="shared" si="18"/>
        <v>Beurre</v>
      </c>
      <c r="R57" s="1183"/>
      <c r="S57" s="152"/>
      <c r="T57" s="1200">
        <v>19</v>
      </c>
    </row>
    <row r="58" spans="1:20" ht="18.95" customHeight="1">
      <c r="A58" s="1409"/>
      <c r="B58" s="157">
        <f>IF(ISTEXT(B283),B283,IF(ISBLANK(B283),0,(B283/F274)*D48))</f>
        <v>0</v>
      </c>
      <c r="C58" s="27">
        <f t="shared" si="13"/>
        <v>0</v>
      </c>
      <c r="D58" s="1184">
        <f>((F283/F274)*D48)</f>
        <v>0</v>
      </c>
      <c r="E58" s="1182">
        <f t="shared" si="14"/>
        <v>0</v>
      </c>
      <c r="F58" s="1183"/>
      <c r="G58" s="1409"/>
      <c r="H58" s="157">
        <f>IF(ISTEXT(H283),H283,IF(ISBLANK(H283),0,(H283/L274)*J48))</f>
        <v>0</v>
      </c>
      <c r="I58" s="27">
        <f t="shared" si="15"/>
        <v>0</v>
      </c>
      <c r="J58" s="1184">
        <f>((L283/L274)*J48)</f>
        <v>0</v>
      </c>
      <c r="K58" s="1182">
        <f t="shared" si="16"/>
        <v>0</v>
      </c>
      <c r="L58" s="1183"/>
      <c r="M58" s="1409"/>
      <c r="N58" s="157">
        <f>IF(ISTEXT(N283),N283,IF(ISBLANK(N283),0,(N283/R274)*P48))</f>
        <v>0</v>
      </c>
      <c r="O58" s="27">
        <f t="shared" si="17"/>
        <v>0</v>
      </c>
      <c r="P58" s="1184">
        <f>((R283/R274)*P48)</f>
        <v>20</v>
      </c>
      <c r="Q58" s="1182" t="str">
        <f t="shared" si="18"/>
        <v>Oignons</v>
      </c>
      <c r="R58" s="1183"/>
      <c r="S58" s="152"/>
      <c r="T58" s="1200">
        <v>19</v>
      </c>
    </row>
    <row r="59" spans="1:20" ht="18.95" customHeight="1">
      <c r="A59" s="1409"/>
      <c r="B59" s="157">
        <f>IF(ISTEXT(B284),B284,IF(ISBLANK(B284),0,(B284/F274)*D48))</f>
        <v>0</v>
      </c>
      <c r="C59" s="27">
        <f t="shared" si="13"/>
        <v>0</v>
      </c>
      <c r="D59" s="1184">
        <f>((F284/F274)*D48)</f>
        <v>0</v>
      </c>
      <c r="E59" s="1182">
        <f t="shared" si="14"/>
        <v>0</v>
      </c>
      <c r="F59" s="1183"/>
      <c r="G59" s="1409"/>
      <c r="H59" s="157">
        <f>IF(ISTEXT(H284),H284,IF(ISBLANK(H284),0,(H284/L274)*J48))</f>
        <v>0</v>
      </c>
      <c r="I59" s="27">
        <f t="shared" si="15"/>
        <v>0</v>
      </c>
      <c r="J59" s="1184">
        <f>((L284/L274)*J48)</f>
        <v>0</v>
      </c>
      <c r="K59" s="1182">
        <f t="shared" si="16"/>
        <v>0</v>
      </c>
      <c r="L59" s="1183"/>
      <c r="M59" s="1409"/>
      <c r="N59" s="157">
        <f>IF(ISTEXT(N284),N284,IF(ISBLANK(N284),0,(N284/R274)*P48))</f>
        <v>0</v>
      </c>
      <c r="O59" s="27">
        <f t="shared" si="17"/>
        <v>0</v>
      </c>
      <c r="P59" s="1184">
        <f>((R284/R274)*P48)</f>
        <v>6</v>
      </c>
      <c r="Q59" s="1182" t="str">
        <f t="shared" si="18"/>
        <v>Moutarde</v>
      </c>
      <c r="R59" s="1183"/>
      <c r="S59" s="152"/>
      <c r="T59" s="1200">
        <v>19</v>
      </c>
    </row>
    <row r="60" spans="1:20" ht="18.95" customHeight="1">
      <c r="A60" s="1409"/>
      <c r="B60" s="157">
        <f>IF(ISTEXT(B285),B285,IF(ISBLANK(B285),0,(B285/F274)*D48))</f>
        <v>0</v>
      </c>
      <c r="C60" s="27">
        <f t="shared" si="13"/>
        <v>0</v>
      </c>
      <c r="D60" s="1184">
        <f>((F285/F274)*D48)</f>
        <v>0</v>
      </c>
      <c r="E60" s="1182">
        <f t="shared" si="14"/>
        <v>0</v>
      </c>
      <c r="F60" s="1183"/>
      <c r="G60" s="1409"/>
      <c r="H60" s="157">
        <f>IF(ISTEXT(H285),H285,IF(ISBLANK(H285),0,(H285/L274)*J48))</f>
        <v>0</v>
      </c>
      <c r="I60" s="27">
        <f t="shared" si="15"/>
        <v>0</v>
      </c>
      <c r="J60" s="1184">
        <f>((L285/L274)*J48)</f>
        <v>0</v>
      </c>
      <c r="K60" s="1182">
        <f t="shared" si="16"/>
        <v>0</v>
      </c>
      <c r="L60" s="1183"/>
      <c r="M60" s="1409"/>
      <c r="N60" s="157">
        <f>IF(ISTEXT(N285),N285,IF(ISBLANK(N285),0,(N285/R274)*P48))</f>
        <v>0</v>
      </c>
      <c r="O60" s="27">
        <f t="shared" si="17"/>
        <v>0</v>
      </c>
      <c r="P60" s="1184">
        <f>((R285/R274)*P48)</f>
        <v>20</v>
      </c>
      <c r="Q60" s="1182" t="str">
        <f t="shared" si="18"/>
        <v>Vin Blanc</v>
      </c>
      <c r="R60" s="1183"/>
      <c r="S60" s="152"/>
      <c r="T60" s="1200">
        <v>19</v>
      </c>
    </row>
    <row r="61" spans="1:20" ht="18.95" customHeight="1">
      <c r="A61" s="1409"/>
      <c r="B61" s="157">
        <f>IF(ISTEXT(B286),B286,IF(ISBLANK(B286),0,(B286/F274)*D48))</f>
        <v>0</v>
      </c>
      <c r="C61" s="27">
        <f t="shared" si="13"/>
        <v>0</v>
      </c>
      <c r="D61" s="1184">
        <f>((F286/F274)*D48)</f>
        <v>0</v>
      </c>
      <c r="E61" s="1182">
        <f t="shared" si="14"/>
        <v>0</v>
      </c>
      <c r="F61" s="1183"/>
      <c r="G61" s="1409"/>
      <c r="H61" s="157">
        <f>IF(ISTEXT(H286),H286,IF(ISBLANK(H286),0,(H286/L274)*J48))</f>
        <v>0</v>
      </c>
      <c r="I61" s="27">
        <f t="shared" si="15"/>
        <v>0</v>
      </c>
      <c r="J61" s="1184">
        <f>((L286/L274)*J48)</f>
        <v>0</v>
      </c>
      <c r="K61" s="1182">
        <f t="shared" si="16"/>
        <v>0</v>
      </c>
      <c r="L61" s="1183"/>
      <c r="M61" s="1409"/>
      <c r="N61" s="157">
        <f>IF(ISTEXT(N286),N286,IF(ISBLANK(N286),0,(N286/R274)*P48))</f>
        <v>0</v>
      </c>
      <c r="O61" s="27">
        <f t="shared" si="17"/>
        <v>0</v>
      </c>
      <c r="P61" s="1184">
        <f>((R286/R274)*P48)</f>
        <v>0</v>
      </c>
      <c r="Q61" s="1182">
        <f t="shared" si="18"/>
        <v>0</v>
      </c>
      <c r="R61" s="1183"/>
      <c r="S61" s="152"/>
      <c r="T61" s="1200">
        <v>19</v>
      </c>
    </row>
    <row r="62" spans="1:20" ht="18.95" customHeight="1">
      <c r="A62" s="1409"/>
      <c r="B62" s="157"/>
      <c r="C62" s="27"/>
      <c r="D62" s="1184"/>
      <c r="E62" s="1182"/>
      <c r="F62" s="1183"/>
      <c r="G62" s="1409"/>
      <c r="H62" s="157"/>
      <c r="I62" s="27"/>
      <c r="J62" s="1184"/>
      <c r="K62" s="1182"/>
      <c r="L62" s="1183"/>
      <c r="M62" s="1409"/>
      <c r="N62" s="157"/>
      <c r="O62" s="27"/>
      <c r="P62" s="1184"/>
      <c r="Q62" s="1182"/>
      <c r="R62" s="1183"/>
      <c r="S62" s="152"/>
      <c r="T62" s="1200">
        <v>19</v>
      </c>
    </row>
    <row r="63" spans="1:20" ht="18.95" customHeight="1">
      <c r="A63" s="1409"/>
      <c r="B63" s="157"/>
      <c r="C63" s="27"/>
      <c r="D63" s="1184"/>
      <c r="E63" s="1182"/>
      <c r="F63" s="1183"/>
      <c r="G63" s="1409"/>
      <c r="H63" s="157"/>
      <c r="I63" s="27"/>
      <c r="J63" s="1184"/>
      <c r="K63" s="1182"/>
      <c r="L63" s="1183"/>
      <c r="M63" s="1409"/>
      <c r="N63" s="157"/>
      <c r="O63" s="27"/>
      <c r="P63" s="1184"/>
      <c r="Q63" s="1182"/>
      <c r="R63" s="1183"/>
      <c r="S63" s="152"/>
      <c r="T63" s="1200">
        <v>19</v>
      </c>
    </row>
    <row r="64" spans="1:20" ht="18.95" customHeight="1">
      <c r="A64" s="1409"/>
      <c r="B64" s="157">
        <f>IF(ISTEXT(B289),B289,IF(ISBLANK(B289),0,(B289/F274)*D48))</f>
        <v>0</v>
      </c>
      <c r="C64" s="27">
        <f>C289</f>
        <v>0</v>
      </c>
      <c r="D64" s="149">
        <f>((F289/F274)*D48)</f>
        <v>0</v>
      </c>
      <c r="E64" s="1182">
        <f>E289</f>
        <v>0</v>
      </c>
      <c r="F64" s="1183"/>
      <c r="G64" s="1409"/>
      <c r="H64" s="157">
        <f>IF(ISTEXT(H289),H289,IF(ISBLANK(H289),0,(H289/L274)*J48))</f>
        <v>0</v>
      </c>
      <c r="I64" s="27">
        <f>I289</f>
        <v>0</v>
      </c>
      <c r="J64" s="149">
        <f>((L289/L274)*J48)</f>
        <v>0</v>
      </c>
      <c r="K64" s="1182">
        <f>K289</f>
        <v>0</v>
      </c>
      <c r="L64" s="1183"/>
      <c r="M64" s="1409"/>
      <c r="N64" s="148">
        <f>IF(ISTEXT(N289),N289,IF(ISBLANK(N289),0,(N289/R274)*P48))</f>
        <v>0</v>
      </c>
      <c r="O64" s="32">
        <f>O289</f>
        <v>0</v>
      </c>
      <c r="P64" s="149">
        <f>((R289/R274)*P48)</f>
        <v>0</v>
      </c>
      <c r="Q64" s="150">
        <f>Q289</f>
        <v>0</v>
      </c>
      <c r="R64" s="1190"/>
      <c r="S64" s="152"/>
      <c r="T64" s="1200">
        <v>19</v>
      </c>
    </row>
    <row r="65" spans="1:20" ht="9.75" customHeight="1" thickBot="1">
      <c r="A65" s="158"/>
      <c r="B65" s="59"/>
      <c r="C65" s="59"/>
      <c r="D65" s="60"/>
      <c r="E65" s="61"/>
      <c r="F65" s="61"/>
      <c r="G65" s="58"/>
      <c r="H65" s="59"/>
      <c r="I65" s="59"/>
      <c r="J65" s="60"/>
      <c r="K65" s="61"/>
      <c r="L65" s="61"/>
      <c r="M65" s="58"/>
      <c r="N65" s="59"/>
      <c r="O65" s="59"/>
      <c r="P65" s="60"/>
      <c r="Q65" s="61"/>
      <c r="R65" s="61"/>
      <c r="S65" s="152"/>
      <c r="T65" s="1203">
        <v>9.75</v>
      </c>
    </row>
    <row r="66" spans="1:20" ht="18.75" customHeight="1">
      <c r="A66" s="16" t="s">
        <v>29</v>
      </c>
      <c r="B66" s="1601" t="str">
        <f>C296</f>
        <v xml:space="preserve">Galette De St Jacques à la Crème </v>
      </c>
      <c r="C66" s="1602"/>
      <c r="D66" s="1602"/>
      <c r="E66" s="1602"/>
      <c r="F66" s="1445" t="str">
        <f>F296</f>
        <v>N°10</v>
      </c>
      <c r="G66" s="16" t="s">
        <v>29</v>
      </c>
      <c r="H66" s="1605" t="str">
        <f>I296</f>
        <v>Galette à l'émincé de volaille à la normande</v>
      </c>
      <c r="I66" s="1606"/>
      <c r="J66" s="1606"/>
      <c r="K66" s="1606"/>
      <c r="L66" s="1445" t="str">
        <f>L296</f>
        <v>N°11</v>
      </c>
      <c r="M66" s="16" t="s">
        <v>29</v>
      </c>
      <c r="N66" s="1601" t="str">
        <f>O296</f>
        <v>Galette jambon tomates oignons</v>
      </c>
      <c r="O66" s="1602"/>
      <c r="P66" s="1602"/>
      <c r="Q66" s="1602"/>
      <c r="R66" s="1445" t="str">
        <f>R296</f>
        <v>N°12</v>
      </c>
      <c r="S66" s="152"/>
      <c r="T66" s="1204">
        <v>18.75</v>
      </c>
    </row>
    <row r="67" spans="1:20" ht="18.75" customHeight="1">
      <c r="A67" s="1409"/>
      <c r="B67" s="1603"/>
      <c r="C67" s="1604"/>
      <c r="D67" s="1604"/>
      <c r="E67" s="1604"/>
      <c r="F67" s="1446"/>
      <c r="G67" s="1409"/>
      <c r="H67" s="1607"/>
      <c r="I67" s="1608"/>
      <c r="J67" s="1608"/>
      <c r="K67" s="1608"/>
      <c r="L67" s="1446"/>
      <c r="M67" s="1409"/>
      <c r="N67" s="1603"/>
      <c r="O67" s="1604"/>
      <c r="P67" s="1604"/>
      <c r="Q67" s="1604"/>
      <c r="R67" s="1446"/>
      <c r="S67" s="152"/>
      <c r="T67" s="1200">
        <v>18.75</v>
      </c>
    </row>
    <row r="68" spans="1:20" ht="18.75" customHeight="1">
      <c r="A68" s="1409"/>
      <c r="B68" s="1424" t="str">
        <f>C298</f>
        <v xml:space="preserve">Recettes de Jean Marc CATTEAU du centre AFPA de Saint Nazaire </v>
      </c>
      <c r="C68" s="1425"/>
      <c r="D68" s="1425"/>
      <c r="E68" s="1425"/>
      <c r="F68" s="1426"/>
      <c r="G68" s="1409"/>
      <c r="H68" s="1424" t="str">
        <f>I298</f>
        <v xml:space="preserve">Recettes de Jean Marc CATTEAU du centre AFPA de Saint Nazaire </v>
      </c>
      <c r="I68" s="1425"/>
      <c r="J68" s="1425"/>
      <c r="K68" s="1425"/>
      <c r="L68" s="1426"/>
      <c r="M68" s="1409"/>
      <c r="N68" s="1424" t="str">
        <f>O298</f>
        <v xml:space="preserve">Recettes de Jean Marc CATTEAU du centre AFPA de Saint Nazaire </v>
      </c>
      <c r="O68" s="1425"/>
      <c r="P68" s="1425"/>
      <c r="Q68" s="1425"/>
      <c r="R68" s="1426"/>
      <c r="S68" s="152"/>
      <c r="T68" s="1200">
        <v>18.75</v>
      </c>
    </row>
    <row r="69" spans="1:20" ht="18.75" customHeight="1">
      <c r="A69" s="1409"/>
      <c r="B69" s="153"/>
      <c r="C69" s="154" t="s">
        <v>31</v>
      </c>
      <c r="D69" s="1592">
        <v>1</v>
      </c>
      <c r="E69" s="1429" t="s">
        <v>33</v>
      </c>
      <c r="F69" s="155" t="s">
        <v>111</v>
      </c>
      <c r="G69" s="1409"/>
      <c r="H69" s="153"/>
      <c r="I69" s="154" t="s">
        <v>31</v>
      </c>
      <c r="J69" s="1592">
        <v>1</v>
      </c>
      <c r="K69" s="1429" t="s">
        <v>33</v>
      </c>
      <c r="L69" s="155" t="s">
        <v>111</v>
      </c>
      <c r="M69" s="1409"/>
      <c r="N69" s="153"/>
      <c r="O69" s="154" t="s">
        <v>31</v>
      </c>
      <c r="P69" s="1592">
        <v>1</v>
      </c>
      <c r="Q69" s="1429" t="s">
        <v>33</v>
      </c>
      <c r="R69" s="155" t="s">
        <v>111</v>
      </c>
      <c r="S69" s="152"/>
      <c r="T69" s="1200">
        <v>18.75</v>
      </c>
    </row>
    <row r="70" spans="1:20" ht="18.75" customHeight="1">
      <c r="A70" s="1409"/>
      <c r="B70" s="20"/>
      <c r="C70" s="21" t="s">
        <v>34</v>
      </c>
      <c r="D70" s="1593"/>
      <c r="E70" s="1429"/>
      <c r="F70" s="156">
        <f>SUM(D72:D86)</f>
        <v>175</v>
      </c>
      <c r="G70" s="1409"/>
      <c r="H70" s="20"/>
      <c r="I70" s="21" t="s">
        <v>34</v>
      </c>
      <c r="J70" s="1593"/>
      <c r="K70" s="1429"/>
      <c r="L70" s="156">
        <f>SUM(J72:J86)</f>
        <v>321</v>
      </c>
      <c r="M70" s="1409"/>
      <c r="N70" s="20"/>
      <c r="O70" s="21" t="s">
        <v>34</v>
      </c>
      <c r="P70" s="1593"/>
      <c r="Q70" s="1429"/>
      <c r="R70" s="1160">
        <f>SUM(P72:P86)</f>
        <v>407</v>
      </c>
      <c r="S70" s="152"/>
      <c r="T70" s="1200">
        <v>18.75</v>
      </c>
    </row>
    <row r="71" spans="1:20" ht="18.75" customHeight="1">
      <c r="A71" s="1409"/>
      <c r="B71" s="1432" t="s">
        <v>35</v>
      </c>
      <c r="C71" s="1433"/>
      <c r="D71" s="22" t="s">
        <v>36</v>
      </c>
      <c r="E71" s="1434" t="s">
        <v>37</v>
      </c>
      <c r="F71" s="1435"/>
      <c r="G71" s="1409"/>
      <c r="H71" s="1432" t="s">
        <v>35</v>
      </c>
      <c r="I71" s="1433"/>
      <c r="J71" s="22" t="s">
        <v>36</v>
      </c>
      <c r="K71" s="1434" t="s">
        <v>37</v>
      </c>
      <c r="L71" s="1435"/>
      <c r="M71" s="1409"/>
      <c r="N71" s="1432" t="s">
        <v>35</v>
      </c>
      <c r="O71" s="1433"/>
      <c r="P71" s="22" t="s">
        <v>36</v>
      </c>
      <c r="Q71" s="1434" t="s">
        <v>37</v>
      </c>
      <c r="R71" s="1435"/>
      <c r="S71" s="152"/>
      <c r="T71" s="1200">
        <v>18.75</v>
      </c>
    </row>
    <row r="72" spans="1:20" ht="18.95" customHeight="1">
      <c r="A72" s="1409"/>
      <c r="B72" s="157">
        <f>IF(ISTEXT(B301),B301,IF(ISBLANK(B301),0,(B301/F299)*D69))</f>
        <v>0</v>
      </c>
      <c r="C72" s="27">
        <f t="shared" ref="C72:C82" si="19">C301</f>
        <v>0</v>
      </c>
      <c r="D72" s="1189">
        <f>((F301/F299)*D69)</f>
        <v>120</v>
      </c>
      <c r="E72" s="1182" t="str">
        <f t="shared" ref="E72:E82" si="20">E301</f>
        <v>Noix de St Jacques</v>
      </c>
      <c r="F72" s="1183"/>
      <c r="G72" s="1409"/>
      <c r="H72" s="157">
        <f>IF(ISTEXT(H301),H301,IF(ISBLANK(H301),0,(H301/L299)*J69))</f>
        <v>0</v>
      </c>
      <c r="I72" s="27">
        <f t="shared" ref="I72:I82" si="21">I301</f>
        <v>0</v>
      </c>
      <c r="J72" s="1189">
        <f>((L301/L299)*J69)</f>
        <v>150</v>
      </c>
      <c r="K72" s="1182" t="str">
        <f t="shared" ref="K72:K82" si="22">K301</f>
        <v>Escalope de volaille</v>
      </c>
      <c r="L72" s="1183"/>
      <c r="M72" s="1409"/>
      <c r="N72" s="157">
        <f>IF(ISTEXT(N301),N301,IF(ISBLANK(N301),0,(N301/R299)*P69))</f>
        <v>0</v>
      </c>
      <c r="O72" s="27">
        <f t="shared" ref="O72:O82" si="23">O301</f>
        <v>0</v>
      </c>
      <c r="P72" s="1181">
        <f>((R301/R299)*P69)</f>
        <v>240</v>
      </c>
      <c r="Q72" s="1182" t="str">
        <f t="shared" ref="Q72:Q82" si="24">Q301</f>
        <v>Tomates</v>
      </c>
      <c r="R72" s="1183"/>
      <c r="S72" s="152"/>
      <c r="T72" s="1200">
        <v>19</v>
      </c>
    </row>
    <row r="73" spans="1:20" ht="18.95" customHeight="1">
      <c r="A73" s="1409"/>
      <c r="B73" s="157">
        <f>IF(ISTEXT(B302),B302,IF(ISBLANK(B302),0,(B302/F299)*D69))</f>
        <v>0</v>
      </c>
      <c r="C73" s="27">
        <f t="shared" si="19"/>
        <v>0</v>
      </c>
      <c r="D73" s="1184">
        <f>((F302/F299)*D69)</f>
        <v>40</v>
      </c>
      <c r="E73" s="1182" t="str">
        <f t="shared" si="20"/>
        <v>Crème fraîche</v>
      </c>
      <c r="F73" s="1183"/>
      <c r="G73" s="1409"/>
      <c r="H73" s="157">
        <f>IF(ISTEXT(H302),H302,IF(ISBLANK(H302),0,(H302/L299)*J69))</f>
        <v>0</v>
      </c>
      <c r="I73" s="27">
        <f t="shared" si="21"/>
        <v>0</v>
      </c>
      <c r="J73" s="1184">
        <f>((L302/L299)*J69)</f>
        <v>5</v>
      </c>
      <c r="K73" s="1182" t="str">
        <f t="shared" si="22"/>
        <v>Beurre</v>
      </c>
      <c r="L73" s="1183"/>
      <c r="M73" s="1409"/>
      <c r="N73" s="157">
        <f>IF(ISTEXT(N302),N302,IF(ISBLANK(N302),0,(N302/R299)*P69))</f>
        <v>0</v>
      </c>
      <c r="O73" s="27">
        <f t="shared" si="23"/>
        <v>0</v>
      </c>
      <c r="P73" s="1184">
        <f>((R302/R299)*P69)</f>
        <v>2</v>
      </c>
      <c r="Q73" s="1182" t="str">
        <f t="shared" si="24"/>
        <v>sucre</v>
      </c>
      <c r="R73" s="1183"/>
      <c r="S73" s="152"/>
      <c r="T73" s="1200">
        <v>19</v>
      </c>
    </row>
    <row r="74" spans="1:20" ht="18.95" customHeight="1">
      <c r="A74" s="1409"/>
      <c r="B74" s="157">
        <f>IF(ISTEXT(B303),B303,IF(ISBLANK(B303),0,(B303/F299)*D69))</f>
        <v>0</v>
      </c>
      <c r="C74" s="27" t="str">
        <f t="shared" si="19"/>
        <v>PM</v>
      </c>
      <c r="D74" s="1184">
        <f>((F303/F299)*D69)</f>
        <v>0</v>
      </c>
      <c r="E74" s="1182" t="str">
        <f t="shared" si="20"/>
        <v>Sel/Poivre</v>
      </c>
      <c r="F74" s="1183"/>
      <c r="G74" s="1409"/>
      <c r="H74" s="157">
        <f>IF(ISTEXT(H303),H303,IF(ISBLANK(H303),0,(H303/L299)*J69))</f>
        <v>0</v>
      </c>
      <c r="I74" s="27" t="str">
        <f t="shared" si="21"/>
        <v>PM</v>
      </c>
      <c r="J74" s="1184">
        <f>((L303/L299)*J69)</f>
        <v>0</v>
      </c>
      <c r="K74" s="1182" t="str">
        <f t="shared" si="22"/>
        <v>Sel / poivre</v>
      </c>
      <c r="L74" s="1183"/>
      <c r="M74" s="1409"/>
      <c r="N74" s="157">
        <f>IF(ISTEXT(N303),N303,IF(ISBLANK(N303),0,(N303/R299)*P69))</f>
        <v>0</v>
      </c>
      <c r="O74" s="27" t="str">
        <f t="shared" si="23"/>
        <v>PM</v>
      </c>
      <c r="P74" s="1184">
        <f>((R303/R299)*P69)</f>
        <v>0</v>
      </c>
      <c r="Q74" s="1182" t="str">
        <f t="shared" si="24"/>
        <v>Sel / poivre</v>
      </c>
      <c r="R74" s="1183"/>
      <c r="S74" s="152"/>
      <c r="T74" s="1200">
        <v>19</v>
      </c>
    </row>
    <row r="75" spans="1:20" ht="18.95" customHeight="1">
      <c r="A75" s="1409"/>
      <c r="B75" s="157">
        <f>IF(ISTEXT(B304),B304,IF(ISBLANK(B304),0,(B304/F299)*D69))</f>
        <v>0</v>
      </c>
      <c r="C75" s="27">
        <f t="shared" si="19"/>
        <v>0</v>
      </c>
      <c r="D75" s="1184">
        <f>((F304/F299)*D69)</f>
        <v>10</v>
      </c>
      <c r="E75" s="1182" t="str">
        <f t="shared" si="20"/>
        <v>Whisky</v>
      </c>
      <c r="F75" s="1183"/>
      <c r="G75" s="1409"/>
      <c r="H75" s="157">
        <f>IF(ISTEXT(H304),H304,IF(ISBLANK(H304),0,(H304/L299)*J69))</f>
        <v>0</v>
      </c>
      <c r="I75" s="27" t="str">
        <f t="shared" si="21"/>
        <v>PM</v>
      </c>
      <c r="J75" s="1184">
        <f>((L304/L299)*J69)</f>
        <v>0</v>
      </c>
      <c r="K75" s="1182" t="str">
        <f t="shared" si="22"/>
        <v>Ciboulette</v>
      </c>
      <c r="L75" s="1183"/>
      <c r="M75" s="1409"/>
      <c r="N75" s="157">
        <f>IF(ISTEXT(N304),N304,IF(ISBLANK(N304),0,(N304/R299)*P69))</f>
        <v>0</v>
      </c>
      <c r="O75" s="27" t="str">
        <f t="shared" si="23"/>
        <v>PM</v>
      </c>
      <c r="P75" s="1184">
        <f>((R304/R299)*P69)</f>
        <v>0</v>
      </c>
      <c r="Q75" s="1182" t="str">
        <f t="shared" si="24"/>
        <v>Persil</v>
      </c>
      <c r="R75" s="1183"/>
      <c r="S75" s="152"/>
      <c r="T75" s="1200">
        <v>19</v>
      </c>
    </row>
    <row r="76" spans="1:20" ht="18.95" customHeight="1">
      <c r="A76" s="1409"/>
      <c r="B76" s="157">
        <f>IF(ISTEXT(B305),B305,IF(ISBLANK(B305),0,(B305/F299)*D69))</f>
        <v>0</v>
      </c>
      <c r="C76" s="27">
        <f t="shared" si="19"/>
        <v>0</v>
      </c>
      <c r="D76" s="1184">
        <f>((F305/F299)*D69)</f>
        <v>5</v>
      </c>
      <c r="E76" s="1182" t="str">
        <f t="shared" si="20"/>
        <v>Beurre</v>
      </c>
      <c r="F76" s="1183"/>
      <c r="G76" s="1409"/>
      <c r="H76" s="157">
        <f>IF(ISTEXT(H305),H305,IF(ISBLANK(H305),0,(H305/L299)*J69))</f>
        <v>0</v>
      </c>
      <c r="I76" s="27">
        <f t="shared" si="21"/>
        <v>0</v>
      </c>
      <c r="J76" s="1184">
        <f>((L305/L299)*J69)</f>
        <v>3</v>
      </c>
      <c r="K76" s="1182" t="str">
        <f t="shared" si="22"/>
        <v>Huile d'arachide</v>
      </c>
      <c r="L76" s="1183"/>
      <c r="M76" s="1409"/>
      <c r="N76" s="157">
        <f>IF(ISTEXT(N305),N305,IF(ISBLANK(N305),0,(N305/R299)*P69))</f>
        <v>0</v>
      </c>
      <c r="O76" s="27" t="str">
        <f t="shared" si="23"/>
        <v>PM</v>
      </c>
      <c r="P76" s="1184">
        <f>((R305/R299)*P69)</f>
        <v>0</v>
      </c>
      <c r="Q76" s="1182" t="str">
        <f t="shared" si="24"/>
        <v>Thym / Laurier</v>
      </c>
      <c r="R76" s="1183"/>
      <c r="S76" s="152"/>
      <c r="T76" s="1200">
        <v>19</v>
      </c>
    </row>
    <row r="77" spans="1:20" ht="18.95" customHeight="1">
      <c r="A77" s="1409"/>
      <c r="B77" s="157">
        <f>IF(ISTEXT(B306),B306,IF(ISBLANK(B306),0,(B306/F299)*D69))</f>
        <v>0</v>
      </c>
      <c r="C77" s="27">
        <f t="shared" si="19"/>
        <v>0</v>
      </c>
      <c r="D77" s="1184">
        <f>((F306/F299)*D69)</f>
        <v>0</v>
      </c>
      <c r="E77" s="1182">
        <f t="shared" si="20"/>
        <v>0</v>
      </c>
      <c r="F77" s="1183"/>
      <c r="G77" s="1409"/>
      <c r="H77" s="157">
        <f>IF(ISTEXT(H306),H306,IF(ISBLANK(H306),0,(H306/L299)*J69))</f>
        <v>0</v>
      </c>
      <c r="I77" s="27">
        <f t="shared" si="21"/>
        <v>0</v>
      </c>
      <c r="J77" s="1184">
        <f>((L306/L299)*J69)</f>
        <v>3</v>
      </c>
      <c r="K77" s="1182" t="str">
        <f t="shared" si="22"/>
        <v>Calvados</v>
      </c>
      <c r="L77" s="1183"/>
      <c r="M77" s="1409"/>
      <c r="N77" s="157">
        <f>IF(ISTEXT(N306),N306,IF(ISBLANK(N306),0,(N306/R299)*P69))</f>
        <v>0</v>
      </c>
      <c r="O77" s="27" t="str">
        <f t="shared" si="23"/>
        <v>PM</v>
      </c>
      <c r="P77" s="1184">
        <f>((R306/R299)*P69)</f>
        <v>0</v>
      </c>
      <c r="Q77" s="1182" t="str">
        <f t="shared" si="24"/>
        <v>Ciboulette hachée</v>
      </c>
      <c r="R77" s="1183"/>
      <c r="S77" s="152"/>
      <c r="T77" s="1200">
        <v>19</v>
      </c>
    </row>
    <row r="78" spans="1:20" ht="18.95" customHeight="1">
      <c r="A78" s="1409"/>
      <c r="B78" s="157">
        <f>IF(ISTEXT(B307),B307,IF(ISBLANK(B307),0,(B307/F299)*D69))</f>
        <v>0</v>
      </c>
      <c r="C78" s="27">
        <f t="shared" si="19"/>
        <v>0</v>
      </c>
      <c r="D78" s="1184">
        <f>((F307/F299)*D69)</f>
        <v>0</v>
      </c>
      <c r="E78" s="1182">
        <f t="shared" si="20"/>
        <v>0</v>
      </c>
      <c r="F78" s="1183"/>
      <c r="G78" s="1409"/>
      <c r="H78" s="157">
        <f>IF(ISTEXT(H307),H307,IF(ISBLANK(H307),0,(H307/L299)*J69))</f>
        <v>0</v>
      </c>
      <c r="I78" s="27">
        <f t="shared" si="21"/>
        <v>0</v>
      </c>
      <c r="J78" s="1184">
        <f>((L307/L299)*J69)</f>
        <v>50</v>
      </c>
      <c r="K78" s="1182" t="str">
        <f t="shared" si="22"/>
        <v>Fond de volaille</v>
      </c>
      <c r="L78" s="1183"/>
      <c r="M78" s="1409"/>
      <c r="N78" s="157">
        <f>IF(ISTEXT(N307),N307,IF(ISBLANK(N307),0,(N307/R299)*P69))</f>
        <v>0</v>
      </c>
      <c r="O78" s="27">
        <f t="shared" si="23"/>
        <v>0</v>
      </c>
      <c r="P78" s="1184">
        <f>((R307/R299)*P69)</f>
        <v>5</v>
      </c>
      <c r="Q78" s="1182" t="str">
        <f t="shared" si="24"/>
        <v>Huile d'olive</v>
      </c>
      <c r="R78" s="1183"/>
      <c r="S78" s="152"/>
      <c r="T78" s="1200">
        <v>19</v>
      </c>
    </row>
    <row r="79" spans="1:20" ht="18.95" customHeight="1">
      <c r="A79" s="1409"/>
      <c r="B79" s="157">
        <f>IF(ISTEXT(B308),B308,IF(ISBLANK(B308),0,(B308/F299)*D69))</f>
        <v>0</v>
      </c>
      <c r="C79" s="27">
        <f t="shared" si="19"/>
        <v>0</v>
      </c>
      <c r="D79" s="1184">
        <f>((F308/F299)*D69)</f>
        <v>0</v>
      </c>
      <c r="E79" s="1182">
        <f t="shared" si="20"/>
        <v>0</v>
      </c>
      <c r="F79" s="1183"/>
      <c r="G79" s="1409"/>
      <c r="H79" s="157">
        <f>IF(ISTEXT(H308),H308,IF(ISBLANK(H308),0,(H308/L299)*J69))</f>
        <v>0.4</v>
      </c>
      <c r="I79" s="27" t="str">
        <f t="shared" si="21"/>
        <v>pommes</v>
      </c>
      <c r="J79" s="1184">
        <f>((L308/L299)*J69)</f>
        <v>0</v>
      </c>
      <c r="K79" s="1182" t="str">
        <f t="shared" si="22"/>
        <v>Pommes fruits</v>
      </c>
      <c r="L79" s="1183"/>
      <c r="M79" s="1409"/>
      <c r="N79" s="157">
        <f>IF(ISTEXT(N308),N308,IF(ISBLANK(N308),0,(N308/R299)*P69))</f>
        <v>0</v>
      </c>
      <c r="O79" s="27">
        <f t="shared" si="23"/>
        <v>0</v>
      </c>
      <c r="P79" s="1184">
        <f>((R308/R299)*P69)</f>
        <v>0</v>
      </c>
      <c r="Q79" s="1182" t="str">
        <f t="shared" si="24"/>
        <v>Echalotes</v>
      </c>
      <c r="R79" s="1183"/>
      <c r="S79" s="152"/>
      <c r="T79" s="1200">
        <v>19</v>
      </c>
    </row>
    <row r="80" spans="1:20" ht="18.95" customHeight="1">
      <c r="A80" s="1409"/>
      <c r="B80" s="157">
        <f>IF(ISTEXT(B309),B309,IF(ISBLANK(B309),0,(B309/F299)*D69))</f>
        <v>0</v>
      </c>
      <c r="C80" s="27">
        <f t="shared" si="19"/>
        <v>0</v>
      </c>
      <c r="D80" s="1184">
        <f>((F309/F299)*D69)</f>
        <v>0</v>
      </c>
      <c r="E80" s="1182">
        <f t="shared" si="20"/>
        <v>0</v>
      </c>
      <c r="F80" s="1183"/>
      <c r="G80" s="1409"/>
      <c r="H80" s="157">
        <f>IF(ISTEXT(H309),H309,IF(ISBLANK(H309),0,(H309/L299)*J69))</f>
        <v>0</v>
      </c>
      <c r="I80" s="27">
        <f t="shared" si="21"/>
        <v>0</v>
      </c>
      <c r="J80" s="1184">
        <f>((L309/L299)*J69)</f>
        <v>60</v>
      </c>
      <c r="K80" s="1182" t="str">
        <f t="shared" si="22"/>
        <v>Crème fraîche</v>
      </c>
      <c r="L80" s="1183"/>
      <c r="M80" s="1409"/>
      <c r="N80" s="157">
        <f>IF(ISTEXT(N309),N309,IF(ISBLANK(N309),0,(N309/R299)*P69))</f>
        <v>0</v>
      </c>
      <c r="O80" s="27">
        <f t="shared" si="23"/>
        <v>0</v>
      </c>
      <c r="P80" s="1184">
        <f>((R309/R299)*P69)</f>
        <v>0</v>
      </c>
      <c r="Q80" s="1182" t="str">
        <f t="shared" si="24"/>
        <v>Ail (gousses)</v>
      </c>
      <c r="R80" s="1183"/>
      <c r="S80" s="152"/>
      <c r="T80" s="1200">
        <v>19</v>
      </c>
    </row>
    <row r="81" spans="1:20" ht="18.95" customHeight="1">
      <c r="A81" s="1409"/>
      <c r="B81" s="157">
        <f>IF(ISTEXT(B310),B310,IF(ISBLANK(B310),0,(B310/F299)*D69))</f>
        <v>0</v>
      </c>
      <c r="C81" s="27">
        <f t="shared" si="19"/>
        <v>0</v>
      </c>
      <c r="D81" s="1184">
        <f>((F310/F299)*D69)</f>
        <v>0</v>
      </c>
      <c r="E81" s="1182">
        <f t="shared" si="20"/>
        <v>0</v>
      </c>
      <c r="F81" s="1183"/>
      <c r="G81" s="1409"/>
      <c r="H81" s="157">
        <f>IF(ISTEXT(H310),H310,IF(ISBLANK(H310),0,(H310/L299)*J69))</f>
        <v>0</v>
      </c>
      <c r="I81" s="27">
        <f t="shared" si="21"/>
        <v>0</v>
      </c>
      <c r="J81" s="1184">
        <f>((L310/L299)*J69)</f>
        <v>50</v>
      </c>
      <c r="K81" s="1182" t="str">
        <f t="shared" si="22"/>
        <v>Cidre brut</v>
      </c>
      <c r="L81" s="1183"/>
      <c r="M81" s="1409"/>
      <c r="N81" s="157">
        <f>IF(ISTEXT(N310),N310,IF(ISBLANK(N310),0,(N310/R299)*P69))</f>
        <v>0</v>
      </c>
      <c r="O81" s="27">
        <f t="shared" si="23"/>
        <v>0</v>
      </c>
      <c r="P81" s="1184">
        <f>((R310/R299)*P69)</f>
        <v>150</v>
      </c>
      <c r="Q81" s="1182" t="str">
        <f t="shared" si="24"/>
        <v>Jambon blanc</v>
      </c>
      <c r="R81" s="1183"/>
      <c r="S81" s="152"/>
      <c r="T81" s="1200">
        <v>19</v>
      </c>
    </row>
    <row r="82" spans="1:20" ht="18.95" customHeight="1">
      <c r="A82" s="1409"/>
      <c r="B82" s="157">
        <f>IF(ISTEXT(B311),B311,IF(ISBLANK(B311),0,(B311/F299)*D69))</f>
        <v>0</v>
      </c>
      <c r="C82" s="27">
        <f t="shared" si="19"/>
        <v>0</v>
      </c>
      <c r="D82" s="1184">
        <f>((F311/F299)*D69)</f>
        <v>0</v>
      </c>
      <c r="E82" s="1182">
        <f t="shared" si="20"/>
        <v>0</v>
      </c>
      <c r="F82" s="1183"/>
      <c r="G82" s="1409"/>
      <c r="H82" s="157">
        <f>IF(ISTEXT(H311),H311,IF(ISBLANK(H311),0,(H311/L299)*J69))</f>
        <v>0</v>
      </c>
      <c r="I82" s="27" t="str">
        <f t="shared" si="21"/>
        <v>PM</v>
      </c>
      <c r="J82" s="1184">
        <f>((L311/L299)*J69)</f>
        <v>0</v>
      </c>
      <c r="K82" s="1182" t="str">
        <f t="shared" si="22"/>
        <v>Farine</v>
      </c>
      <c r="L82" s="1183"/>
      <c r="M82" s="1409"/>
      <c r="N82" s="157">
        <f>IF(ISTEXT(N311),N311,IF(ISBLANK(N311),0,(N311/R299)*P69))</f>
        <v>0</v>
      </c>
      <c r="O82" s="27">
        <f t="shared" si="23"/>
        <v>0</v>
      </c>
      <c r="P82" s="1184">
        <f>((R311/R299)*P69)</f>
        <v>10</v>
      </c>
      <c r="Q82" s="1182" t="str">
        <f t="shared" si="24"/>
        <v>Beurre</v>
      </c>
      <c r="R82" s="1183"/>
      <c r="S82" s="152"/>
      <c r="T82" s="1200">
        <v>19</v>
      </c>
    </row>
    <row r="83" spans="1:20" ht="18.95" customHeight="1">
      <c r="A83" s="1409"/>
      <c r="B83" s="157"/>
      <c r="C83" s="27"/>
      <c r="D83" s="1184"/>
      <c r="E83" s="1182"/>
      <c r="F83" s="1183"/>
      <c r="G83" s="1409"/>
      <c r="H83" s="157"/>
      <c r="I83" s="27"/>
      <c r="J83" s="1184"/>
      <c r="K83" s="1182"/>
      <c r="L83" s="1183"/>
      <c r="M83" s="1409"/>
      <c r="N83" s="157"/>
      <c r="O83" s="27"/>
      <c r="P83" s="1184"/>
      <c r="Q83" s="1182"/>
      <c r="R83" s="1183"/>
      <c r="S83" s="152"/>
      <c r="T83" s="1200">
        <v>19</v>
      </c>
    </row>
    <row r="84" spans="1:20" ht="18.95" customHeight="1">
      <c r="A84" s="1409"/>
      <c r="B84" s="157"/>
      <c r="C84" s="27"/>
      <c r="D84" s="1184"/>
      <c r="E84" s="1182"/>
      <c r="F84" s="1183"/>
      <c r="G84" s="1409"/>
      <c r="H84" s="157"/>
      <c r="I84" s="27"/>
      <c r="J84" s="1184"/>
      <c r="K84" s="1182"/>
      <c r="L84" s="1183"/>
      <c r="M84" s="1409"/>
      <c r="N84" s="157"/>
      <c r="O84" s="27"/>
      <c r="P84" s="1184"/>
      <c r="Q84" s="1182"/>
      <c r="R84" s="1183"/>
      <c r="S84" s="152"/>
      <c r="T84" s="1200">
        <v>19</v>
      </c>
    </row>
    <row r="85" spans="1:20" ht="18.95" customHeight="1">
      <c r="A85" s="1409"/>
      <c r="B85" s="157">
        <f>IF(ISTEXT(B313),B313,IF(ISBLANK(B313),0,(B313/F299)*D69))</f>
        <v>0</v>
      </c>
      <c r="C85" s="27">
        <f>C313</f>
        <v>0</v>
      </c>
      <c r="D85" s="149">
        <f>((F313/F299)*D69)</f>
        <v>0</v>
      </c>
      <c r="E85" s="1182">
        <f>E313</f>
        <v>0</v>
      </c>
      <c r="F85" s="1183"/>
      <c r="G85" s="1409"/>
      <c r="H85" s="157">
        <f>IF(ISTEXT(H313),H313,IF(ISBLANK(H313),0,(H313/L299)*J69))</f>
        <v>0</v>
      </c>
      <c r="I85" s="27">
        <f>I313</f>
        <v>0</v>
      </c>
      <c r="J85" s="149">
        <f>((L313/L299)*J69)</f>
        <v>0</v>
      </c>
      <c r="K85" s="1182">
        <f>K313</f>
        <v>0</v>
      </c>
      <c r="L85" s="1183"/>
      <c r="M85" s="1409"/>
      <c r="N85" s="148">
        <f>IF(ISTEXT(N313),N313,IF(ISBLANK(N313),0,(N313/R299)*P69))</f>
        <v>0</v>
      </c>
      <c r="O85" s="32">
        <f>O313</f>
        <v>0</v>
      </c>
      <c r="P85" s="149">
        <f>((R313/R299)*P69)</f>
        <v>0</v>
      </c>
      <c r="Q85" s="150">
        <f>Q313</f>
        <v>0</v>
      </c>
      <c r="R85" s="1190"/>
      <c r="S85" s="152"/>
      <c r="T85" s="1200">
        <v>19</v>
      </c>
    </row>
    <row r="86" spans="1:20" ht="9.75" customHeight="1" thickBot="1">
      <c r="A86" s="158"/>
      <c r="B86" s="59"/>
      <c r="C86" s="59"/>
      <c r="D86" s="60"/>
      <c r="E86" s="61"/>
      <c r="F86" s="61"/>
      <c r="G86" s="58"/>
      <c r="H86" s="59"/>
      <c r="I86" s="59"/>
      <c r="J86" s="60"/>
      <c r="K86" s="61"/>
      <c r="L86" s="61"/>
      <c r="M86" s="58"/>
      <c r="N86" s="59"/>
      <c r="O86" s="59"/>
      <c r="P86" s="60"/>
      <c r="Q86" s="61"/>
      <c r="R86" s="61"/>
      <c r="S86" s="152"/>
      <c r="T86" s="1203">
        <v>9.75</v>
      </c>
    </row>
    <row r="87" spans="1:20" ht="18.95" customHeight="1">
      <c r="A87" s="16" t="s">
        <v>29</v>
      </c>
      <c r="B87" s="1601" t="str">
        <f>C321</f>
        <v>Galette mexicaine</v>
      </c>
      <c r="C87" s="1602"/>
      <c r="D87" s="1602"/>
      <c r="E87" s="1602"/>
      <c r="F87" s="1445" t="str">
        <f>F321</f>
        <v>N°13</v>
      </c>
      <c r="G87" s="16" t="s">
        <v>29</v>
      </c>
      <c r="H87" s="1601" t="str">
        <f>I321</f>
        <v>Galette Paysanne</v>
      </c>
      <c r="I87" s="1602"/>
      <c r="J87" s="1602"/>
      <c r="K87" s="1602"/>
      <c r="L87" s="1445" t="str">
        <f>L321</f>
        <v>N°14</v>
      </c>
      <c r="M87" s="16" t="s">
        <v>29</v>
      </c>
      <c r="N87" s="1601" t="str">
        <f>O321</f>
        <v>Galette bolognaise</v>
      </c>
      <c r="O87" s="1602"/>
      <c r="P87" s="1602"/>
      <c r="Q87" s="1602"/>
      <c r="R87" s="1445" t="str">
        <f>R321</f>
        <v>N°15</v>
      </c>
      <c r="S87" s="152"/>
      <c r="T87" s="1204">
        <v>18.75</v>
      </c>
    </row>
    <row r="88" spans="1:20" ht="18.95" customHeight="1">
      <c r="A88" s="1409"/>
      <c r="B88" s="1603"/>
      <c r="C88" s="1604"/>
      <c r="D88" s="1604"/>
      <c r="E88" s="1604"/>
      <c r="F88" s="1446"/>
      <c r="G88" s="1409"/>
      <c r="H88" s="1603"/>
      <c r="I88" s="1604"/>
      <c r="J88" s="1604"/>
      <c r="K88" s="1604"/>
      <c r="L88" s="1446"/>
      <c r="M88" s="1409"/>
      <c r="N88" s="1603"/>
      <c r="O88" s="1604"/>
      <c r="P88" s="1604"/>
      <c r="Q88" s="1604"/>
      <c r="R88" s="1446"/>
      <c r="S88" s="152"/>
      <c r="T88" s="1200">
        <v>18.75</v>
      </c>
    </row>
    <row r="89" spans="1:20" ht="18.95" customHeight="1">
      <c r="A89" s="1409"/>
      <c r="B89" s="1424" t="str">
        <f>C323</f>
        <v xml:space="preserve">Recettes de Jean Marc CATTEAU du centre AFPA de Saint Nazaire </v>
      </c>
      <c r="C89" s="1425"/>
      <c r="D89" s="1425"/>
      <c r="E89" s="1425"/>
      <c r="F89" s="1426"/>
      <c r="G89" s="1409"/>
      <c r="H89" s="1424" t="str">
        <f>I323</f>
        <v xml:space="preserve">Recettes de Jean Marc CATTEAU du centre AFPA de Saint Nazaire </v>
      </c>
      <c r="I89" s="1425"/>
      <c r="J89" s="1425"/>
      <c r="K89" s="1425"/>
      <c r="L89" s="1426"/>
      <c r="M89" s="1409"/>
      <c r="N89" s="1424" t="str">
        <f>O323</f>
        <v xml:space="preserve">Recettes de Jean Marc CATTEAU du centre AFPA de Saint Nazaire </v>
      </c>
      <c r="O89" s="1425"/>
      <c r="P89" s="1425"/>
      <c r="Q89" s="1425"/>
      <c r="R89" s="1426"/>
      <c r="S89" s="152"/>
      <c r="T89" s="1200">
        <v>18.75</v>
      </c>
    </row>
    <row r="90" spans="1:20" ht="18.95" customHeight="1">
      <c r="A90" s="1409"/>
      <c r="B90" s="153"/>
      <c r="C90" s="154" t="s">
        <v>31</v>
      </c>
      <c r="D90" s="1592">
        <v>1</v>
      </c>
      <c r="E90" s="1429" t="s">
        <v>33</v>
      </c>
      <c r="F90" s="155" t="s">
        <v>111</v>
      </c>
      <c r="G90" s="1409"/>
      <c r="H90" s="153"/>
      <c r="I90" s="154" t="s">
        <v>31</v>
      </c>
      <c r="J90" s="1592">
        <v>1</v>
      </c>
      <c r="K90" s="1429" t="s">
        <v>33</v>
      </c>
      <c r="L90" s="155" t="s">
        <v>111</v>
      </c>
      <c r="M90" s="1409"/>
      <c r="N90" s="153"/>
      <c r="O90" s="154" t="s">
        <v>31</v>
      </c>
      <c r="P90" s="1592">
        <v>1</v>
      </c>
      <c r="Q90" s="1429" t="s">
        <v>33</v>
      </c>
      <c r="R90" s="155" t="s">
        <v>111</v>
      </c>
      <c r="S90" s="152"/>
      <c r="T90" s="1200">
        <v>18.75</v>
      </c>
    </row>
    <row r="91" spans="1:20" ht="18.95" customHeight="1">
      <c r="A91" s="1409"/>
      <c r="B91" s="20"/>
      <c r="C91" s="21" t="s">
        <v>34</v>
      </c>
      <c r="D91" s="1593"/>
      <c r="E91" s="1429"/>
      <c r="F91" s="156">
        <f>SUM(D93:D106)</f>
        <v>220</v>
      </c>
      <c r="G91" s="1409"/>
      <c r="H91" s="20"/>
      <c r="I91" s="21" t="s">
        <v>34</v>
      </c>
      <c r="J91" s="1593"/>
      <c r="K91" s="1429"/>
      <c r="L91" s="156">
        <f>SUM(J93:J106)</f>
        <v>130</v>
      </c>
      <c r="M91" s="1409"/>
      <c r="N91" s="20"/>
      <c r="O91" s="21" t="s">
        <v>34</v>
      </c>
      <c r="P91" s="1593"/>
      <c r="Q91" s="1429"/>
      <c r="R91" s="1160">
        <f>SUM(P93:P106)</f>
        <v>240</v>
      </c>
      <c r="S91" s="152"/>
      <c r="T91" s="1200">
        <v>18.75</v>
      </c>
    </row>
    <row r="92" spans="1:20" ht="18.95" customHeight="1">
      <c r="A92" s="1409"/>
      <c r="B92" s="1432" t="s">
        <v>35</v>
      </c>
      <c r="C92" s="1433"/>
      <c r="D92" s="22" t="s">
        <v>36</v>
      </c>
      <c r="E92" s="1434" t="s">
        <v>37</v>
      </c>
      <c r="F92" s="1435"/>
      <c r="G92" s="1409"/>
      <c r="H92" s="1432" t="s">
        <v>35</v>
      </c>
      <c r="I92" s="1433"/>
      <c r="J92" s="22" t="s">
        <v>36</v>
      </c>
      <c r="K92" s="1434" t="s">
        <v>37</v>
      </c>
      <c r="L92" s="1435"/>
      <c r="M92" s="1409"/>
      <c r="N92" s="1432" t="s">
        <v>35</v>
      </c>
      <c r="O92" s="1433"/>
      <c r="P92" s="22" t="s">
        <v>36</v>
      </c>
      <c r="Q92" s="1434" t="s">
        <v>37</v>
      </c>
      <c r="R92" s="1435"/>
      <c r="S92" s="152"/>
      <c r="T92" s="1200">
        <v>18.75</v>
      </c>
    </row>
    <row r="93" spans="1:20" ht="18.95" customHeight="1">
      <c r="A93" s="1409"/>
      <c r="B93" s="157">
        <f>IF(ISTEXT(B326),B326,IF(ISBLANK(B326),0,(B326/F324)*D90))</f>
        <v>0</v>
      </c>
      <c r="C93" s="27">
        <f t="shared" ref="C93:C104" si="25">C326</f>
        <v>0</v>
      </c>
      <c r="D93" s="1189">
        <f>((F326/F324)*D90)</f>
        <v>100</v>
      </c>
      <c r="E93" s="1182" t="str">
        <f t="shared" ref="E93:E104" si="26">E326</f>
        <v>Viande de bœuf</v>
      </c>
      <c r="F93" s="1183"/>
      <c r="G93" s="1409"/>
      <c r="H93" s="157">
        <f>IF(ISTEXT(H326),H326,IF(ISBLANK(H326),0,(H326/L324)*J90))</f>
        <v>0</v>
      </c>
      <c r="I93" s="27">
        <f t="shared" ref="I93:I104" si="27">I326</f>
        <v>0</v>
      </c>
      <c r="J93" s="1189">
        <f>((L326/L324)*J90)</f>
        <v>50</v>
      </c>
      <c r="K93" s="1182" t="str">
        <f t="shared" ref="K93:K104" si="28">K326</f>
        <v>Poireaux</v>
      </c>
      <c r="L93" s="1183"/>
      <c r="M93" s="1409"/>
      <c r="N93" s="157">
        <f>IF(ISTEXT(N326),N326,IF(ISBLANK(N326),0,(N326/R324)*P90))</f>
        <v>0</v>
      </c>
      <c r="O93" s="27">
        <f t="shared" ref="O93:O104" si="29">O326</f>
        <v>0</v>
      </c>
      <c r="P93" s="1181">
        <f>((R326/R324)*P90)</f>
        <v>60</v>
      </c>
      <c r="Q93" s="1182" t="str">
        <f t="shared" ref="Q93:Q104" si="30">Q326</f>
        <v>Chair à saucisse</v>
      </c>
      <c r="R93" s="1183"/>
      <c r="S93" s="152"/>
      <c r="T93" s="1200">
        <v>19</v>
      </c>
    </row>
    <row r="94" spans="1:20" ht="18.95" customHeight="1">
      <c r="A94" s="1409"/>
      <c r="B94" s="157">
        <f>IF(ISTEXT(B327),B327,IF(ISBLANK(B327),0,(B327/F324)*D90))</f>
        <v>0.2</v>
      </c>
      <c r="C94" s="27" t="str">
        <f t="shared" si="25"/>
        <v>poivron</v>
      </c>
      <c r="D94" s="1184">
        <f>((F327/F324)*D90)</f>
        <v>0</v>
      </c>
      <c r="E94" s="1182" t="str">
        <f t="shared" si="26"/>
        <v>Poivron rouge</v>
      </c>
      <c r="F94" s="1183"/>
      <c r="G94" s="1409"/>
      <c r="H94" s="157">
        <f>IF(ISTEXT(H327),H327,IF(ISBLANK(H327),0,(H327/L324)*J90))</f>
        <v>0</v>
      </c>
      <c r="I94" s="27">
        <f t="shared" si="27"/>
        <v>0</v>
      </c>
      <c r="J94" s="1184">
        <f>((L327/L324)*J90)</f>
        <v>50</v>
      </c>
      <c r="K94" s="1182" t="str">
        <f t="shared" si="28"/>
        <v>Champignons</v>
      </c>
      <c r="L94" s="1183"/>
      <c r="M94" s="1409"/>
      <c r="N94" s="157">
        <f>IF(ISTEXT(N327),N327,IF(ISBLANK(N327),0,(N327/R324)*P90))</f>
        <v>0</v>
      </c>
      <c r="O94" s="27">
        <f t="shared" si="29"/>
        <v>0</v>
      </c>
      <c r="P94" s="1184">
        <f>((R327/R324)*P90)</f>
        <v>80</v>
      </c>
      <c r="Q94" s="1182" t="str">
        <f t="shared" si="30"/>
        <v>Viande hachée</v>
      </c>
      <c r="R94" s="1183"/>
      <c r="S94" s="152"/>
      <c r="T94" s="1200">
        <v>19</v>
      </c>
    </row>
    <row r="95" spans="1:20" ht="18.95" customHeight="1">
      <c r="A95" s="1409"/>
      <c r="B95" s="157">
        <f>IF(ISTEXT(B328),B328,IF(ISBLANK(B328),0,(B328/F324)*D90))</f>
        <v>0.2</v>
      </c>
      <c r="C95" s="27" t="str">
        <f t="shared" si="25"/>
        <v>poivron</v>
      </c>
      <c r="D95" s="1184">
        <f>((F328/F324)*D90)</f>
        <v>0</v>
      </c>
      <c r="E95" s="1182" t="str">
        <f t="shared" si="26"/>
        <v>Poivron Vert</v>
      </c>
      <c r="F95" s="1183"/>
      <c r="G95" s="1409"/>
      <c r="H95" s="157">
        <f>IF(ISTEXT(H328),H328,IF(ISBLANK(H328),0,(H328/L324)*J90))</f>
        <v>0</v>
      </c>
      <c r="I95" s="27">
        <f t="shared" si="27"/>
        <v>0</v>
      </c>
      <c r="J95" s="1184">
        <f>((L328/L324)*J90)</f>
        <v>20</v>
      </c>
      <c r="K95" s="1182" t="str">
        <f t="shared" si="28"/>
        <v>Lardons</v>
      </c>
      <c r="L95" s="1183"/>
      <c r="M95" s="1409"/>
      <c r="N95" s="157">
        <f>IF(ISTEXT(N328),N328,IF(ISBLANK(N328),0,(N328/R324)*P90))</f>
        <v>0</v>
      </c>
      <c r="O95" s="27" t="str">
        <f t="shared" si="29"/>
        <v>PM</v>
      </c>
      <c r="P95" s="1184">
        <f>((R328/R324)*P90)</f>
        <v>0</v>
      </c>
      <c r="Q95" s="1182" t="str">
        <f t="shared" si="30"/>
        <v>Sel / poivre</v>
      </c>
      <c r="R95" s="1183"/>
      <c r="S95" s="152"/>
      <c r="T95" s="1200">
        <v>19</v>
      </c>
    </row>
    <row r="96" spans="1:20" ht="18.95" customHeight="1">
      <c r="A96" s="1409"/>
      <c r="B96" s="157">
        <f>IF(ISTEXT(B329),B329,IF(ISBLANK(B329),0,(B329/F324)*D90))</f>
        <v>0.2</v>
      </c>
      <c r="C96" s="27" t="str">
        <f t="shared" si="25"/>
        <v>poivron</v>
      </c>
      <c r="D96" s="1184">
        <f>((F329/F324)*D90)</f>
        <v>0</v>
      </c>
      <c r="E96" s="1182" t="str">
        <f t="shared" si="26"/>
        <v>Poivron Jaune</v>
      </c>
      <c r="F96" s="1183"/>
      <c r="G96" s="1409"/>
      <c r="H96" s="157">
        <f>IF(ISTEXT(H329),H329,IF(ISBLANK(H329),0,(H329/L324)*J90))</f>
        <v>0</v>
      </c>
      <c r="I96" s="27">
        <f t="shared" si="27"/>
        <v>0</v>
      </c>
      <c r="J96" s="1184">
        <f>((L329/L324)*J90)</f>
        <v>8</v>
      </c>
      <c r="K96" s="1182" t="str">
        <f t="shared" si="28"/>
        <v>Beurre</v>
      </c>
      <c r="L96" s="1183"/>
      <c r="M96" s="1409"/>
      <c r="N96" s="157">
        <f>IF(ISTEXT(N329),N329,IF(ISBLANK(N329),0,(N329/R324)*P90))</f>
        <v>0</v>
      </c>
      <c r="O96" s="27">
        <f t="shared" si="29"/>
        <v>0</v>
      </c>
      <c r="P96" s="1184">
        <f>((R329/R324)*P90)</f>
        <v>50</v>
      </c>
      <c r="Q96" s="1182" t="str">
        <f t="shared" si="30"/>
        <v>Concassée de tomate</v>
      </c>
      <c r="R96" s="1183"/>
      <c r="S96" s="152"/>
      <c r="T96" s="1200">
        <v>19</v>
      </c>
    </row>
    <row r="97" spans="1:21" ht="18.95" customHeight="1">
      <c r="A97" s="1409"/>
      <c r="B97" s="157">
        <f>IF(ISTEXT(B330),B330,IF(ISBLANK(B330),0,(B330/F324)*D90))</f>
        <v>0.3</v>
      </c>
      <c r="C97" s="27" t="str">
        <f t="shared" si="25"/>
        <v>oignon</v>
      </c>
      <c r="D97" s="1184">
        <f>((F330/F324)*D90)</f>
        <v>0</v>
      </c>
      <c r="E97" s="1182" t="str">
        <f t="shared" si="26"/>
        <v>Oignons</v>
      </c>
      <c r="F97" s="1183"/>
      <c r="G97" s="1409"/>
      <c r="H97" s="157">
        <f>IF(ISTEXT(H330),H330,IF(ISBLANK(H330),0,(H330/L324)*J90))</f>
        <v>0</v>
      </c>
      <c r="I97" s="27">
        <f t="shared" si="27"/>
        <v>0</v>
      </c>
      <c r="J97" s="1184">
        <f>((L330/L324)*J90)</f>
        <v>2</v>
      </c>
      <c r="K97" s="1182" t="str">
        <f t="shared" si="28"/>
        <v>Fond de volaille</v>
      </c>
      <c r="L97" s="1183"/>
      <c r="M97" s="1409"/>
      <c r="N97" s="157">
        <f>IF(ISTEXT(N330),N330,IF(ISBLANK(N330),0,(N330/R324)*P90))</f>
        <v>0</v>
      </c>
      <c r="O97" s="27">
        <f t="shared" si="29"/>
        <v>0</v>
      </c>
      <c r="P97" s="1184">
        <f>((R330/R324)*P90)</f>
        <v>30</v>
      </c>
      <c r="Q97" s="1182" t="str">
        <f t="shared" si="30"/>
        <v>Concentré de tomate</v>
      </c>
      <c r="R97" s="1183"/>
      <c r="S97" s="152"/>
      <c r="T97" s="1200">
        <v>19</v>
      </c>
    </row>
    <row r="98" spans="1:21" ht="18.95" customHeight="1">
      <c r="A98" s="1409"/>
      <c r="B98" s="157">
        <f>IF(ISTEXT(B331),B331,IF(ISBLANK(B331),0,(B331/F324)*D90))</f>
        <v>0</v>
      </c>
      <c r="C98" s="27">
        <f t="shared" si="25"/>
        <v>0</v>
      </c>
      <c r="D98" s="1184">
        <f>((F331/F324)*D90)</f>
        <v>50</v>
      </c>
      <c r="E98" s="1182" t="str">
        <f t="shared" si="26"/>
        <v>Vin rouge</v>
      </c>
      <c r="F98" s="1183"/>
      <c r="G98" s="1409"/>
      <c r="H98" s="157">
        <f>IF(ISTEXT(H331),H331,IF(ISBLANK(H331),0,(H331/L324)*J90))</f>
        <v>0</v>
      </c>
      <c r="I98" s="27" t="str">
        <f t="shared" si="27"/>
        <v>PM</v>
      </c>
      <c r="J98" s="1184">
        <f>((L331/L324)*J90)</f>
        <v>0</v>
      </c>
      <c r="K98" s="1182" t="str">
        <f t="shared" si="28"/>
        <v>Sel / poivre</v>
      </c>
      <c r="L98" s="1183"/>
      <c r="M98" s="1409"/>
      <c r="N98" s="157">
        <f>IF(ISTEXT(N331),N331,IF(ISBLANK(N331),0,(N331/R324)*P90))</f>
        <v>0</v>
      </c>
      <c r="O98" s="27" t="str">
        <f t="shared" si="29"/>
        <v>PM</v>
      </c>
      <c r="P98" s="1184">
        <f>((R331/R324)*P90)</f>
        <v>0</v>
      </c>
      <c r="Q98" s="1182" t="str">
        <f t="shared" si="30"/>
        <v>Ail (gousses)</v>
      </c>
      <c r="R98" s="1183"/>
      <c r="S98" s="152"/>
      <c r="T98" s="1200">
        <v>19</v>
      </c>
    </row>
    <row r="99" spans="1:21" ht="18.95" customHeight="1">
      <c r="A99" s="1409"/>
      <c r="B99" s="157">
        <f>IF(ISTEXT(B332),B332,IF(ISBLANK(B332),0,(B332/F324)*D90))</f>
        <v>0</v>
      </c>
      <c r="C99" s="27">
        <f t="shared" si="25"/>
        <v>0</v>
      </c>
      <c r="D99" s="1184">
        <f>((F332/F324)*D90)</f>
        <v>25</v>
      </c>
      <c r="E99" s="1182" t="str">
        <f t="shared" si="26"/>
        <v>Fond de veau lié</v>
      </c>
      <c r="F99" s="1183"/>
      <c r="G99" s="1409"/>
      <c r="H99" s="157">
        <f>IF(ISTEXT(H332),H332,IF(ISBLANK(H332),0,(H332/L324)*J90))</f>
        <v>0</v>
      </c>
      <c r="I99" s="27">
        <f t="shared" si="27"/>
        <v>0</v>
      </c>
      <c r="J99" s="1184">
        <f>((L332/L324)*J90)</f>
        <v>0</v>
      </c>
      <c r="K99" s="1182">
        <f t="shared" si="28"/>
        <v>0</v>
      </c>
      <c r="L99" s="1183"/>
      <c r="M99" s="1409"/>
      <c r="N99" s="157">
        <f>IF(ISTEXT(N332),N332,IF(ISBLANK(N332),0,(N332/R324)*P90))</f>
        <v>0</v>
      </c>
      <c r="O99" s="27">
        <f t="shared" si="29"/>
        <v>0</v>
      </c>
      <c r="P99" s="1184">
        <f>((R332/R324)*P90)</f>
        <v>10</v>
      </c>
      <c r="Q99" s="1182" t="str">
        <f t="shared" si="30"/>
        <v>Beurre</v>
      </c>
      <c r="R99" s="1183"/>
      <c r="S99" s="152"/>
      <c r="T99" s="1200">
        <v>19</v>
      </c>
    </row>
    <row r="100" spans="1:21" ht="18.95" customHeight="1">
      <c r="A100" s="1409"/>
      <c r="B100" s="157">
        <f>IF(ISTEXT(B333),B333,IF(ISBLANK(B333),0,(B333/F324)*D90))</f>
        <v>0</v>
      </c>
      <c r="C100" s="27" t="str">
        <f t="shared" si="25"/>
        <v>PM</v>
      </c>
      <c r="D100" s="1184">
        <f>((F333/F324)*D90)</f>
        <v>0</v>
      </c>
      <c r="E100" s="1182" t="str">
        <f t="shared" si="26"/>
        <v>Cumin</v>
      </c>
      <c r="F100" s="1183"/>
      <c r="G100" s="1409"/>
      <c r="H100" s="157">
        <f>IF(ISTEXT(H333),H333,IF(ISBLANK(H333),0,(H333/L324)*J90))</f>
        <v>0</v>
      </c>
      <c r="I100" s="27">
        <f t="shared" si="27"/>
        <v>0</v>
      </c>
      <c r="J100" s="1184">
        <f>((L333/L324)*J90)</f>
        <v>0</v>
      </c>
      <c r="K100" s="1182">
        <f t="shared" si="28"/>
        <v>0</v>
      </c>
      <c r="L100" s="1183"/>
      <c r="M100" s="1409"/>
      <c r="N100" s="157">
        <f>IF(ISTEXT(N333),N333,IF(ISBLANK(N333),0,(N333/R324)*P90))</f>
        <v>0</v>
      </c>
      <c r="O100" s="27">
        <f t="shared" si="29"/>
        <v>0</v>
      </c>
      <c r="P100" s="1184">
        <f>((R333/R324)*P90)</f>
        <v>10</v>
      </c>
      <c r="Q100" s="1182" t="str">
        <f t="shared" si="30"/>
        <v>Oignons</v>
      </c>
      <c r="R100" s="1183"/>
      <c r="S100" s="152"/>
      <c r="T100" s="1200">
        <v>19</v>
      </c>
    </row>
    <row r="101" spans="1:21" ht="18.95" customHeight="1">
      <c r="A101" s="1409"/>
      <c r="B101" s="157">
        <f>IF(ISTEXT(B334),B334,IF(ISBLANK(B334),0,(B334/F324)*D90))</f>
        <v>0</v>
      </c>
      <c r="C101" s="27" t="str">
        <f t="shared" si="25"/>
        <v>PM</v>
      </c>
      <c r="D101" s="1184">
        <f>((F334/F324)*D90)</f>
        <v>0</v>
      </c>
      <c r="E101" s="1182" t="str">
        <f t="shared" si="26"/>
        <v>Paprika</v>
      </c>
      <c r="F101" s="1183"/>
      <c r="G101" s="1409"/>
      <c r="H101" s="157">
        <f>IF(ISTEXT(H334),H334,IF(ISBLANK(H334),0,(H334/L324)*J90))</f>
        <v>0</v>
      </c>
      <c r="I101" s="27">
        <f t="shared" si="27"/>
        <v>0</v>
      </c>
      <c r="J101" s="1184">
        <f>((L334/L324)*J90)</f>
        <v>0</v>
      </c>
      <c r="K101" s="1182">
        <f t="shared" si="28"/>
        <v>0</v>
      </c>
      <c r="L101" s="1183"/>
      <c r="M101" s="1409"/>
      <c r="N101" s="157">
        <f>IF(ISTEXT(N334),N334,IF(ISBLANK(N334),0,(N334/R324)*P90))</f>
        <v>0</v>
      </c>
      <c r="O101" s="27">
        <f t="shared" si="29"/>
        <v>0</v>
      </c>
      <c r="P101" s="1184">
        <f>((R334/R324)*P90)</f>
        <v>0</v>
      </c>
      <c r="Q101" s="1182">
        <f t="shared" si="30"/>
        <v>0</v>
      </c>
      <c r="R101" s="1183"/>
      <c r="S101" s="152"/>
      <c r="T101" s="1200">
        <v>19</v>
      </c>
    </row>
    <row r="102" spans="1:21" ht="18.95" customHeight="1">
      <c r="A102" s="1409"/>
      <c r="B102" s="157">
        <f>IF(ISTEXT(B335),B335,IF(ISBLANK(B335),0,(B335/F324)*D90))</f>
        <v>0</v>
      </c>
      <c r="C102" s="27" t="str">
        <f t="shared" si="25"/>
        <v>PM</v>
      </c>
      <c r="D102" s="1184">
        <f>((F335/F324)*D90)</f>
        <v>0</v>
      </c>
      <c r="E102" s="1182" t="str">
        <f t="shared" si="26"/>
        <v>Piment de cayenne</v>
      </c>
      <c r="F102" s="1183"/>
      <c r="G102" s="1409"/>
      <c r="H102" s="157">
        <f>IF(ISTEXT(H335),H335,IF(ISBLANK(H335),0,(H335/L324)*J90))</f>
        <v>0</v>
      </c>
      <c r="I102" s="27">
        <f t="shared" si="27"/>
        <v>0</v>
      </c>
      <c r="J102" s="1184">
        <f>((L335/L324)*J90)</f>
        <v>0</v>
      </c>
      <c r="K102" s="1182">
        <f t="shared" si="28"/>
        <v>0</v>
      </c>
      <c r="L102" s="1183"/>
      <c r="M102" s="1409"/>
      <c r="N102" s="157">
        <f>IF(ISTEXT(N335),N335,IF(ISBLANK(N335),0,(N335/R324)*P90))</f>
        <v>0</v>
      </c>
      <c r="O102" s="27">
        <f t="shared" si="29"/>
        <v>0</v>
      </c>
      <c r="P102" s="1184">
        <f>((R335/R324)*P90)</f>
        <v>0</v>
      </c>
      <c r="Q102" s="1182">
        <f t="shared" si="30"/>
        <v>0</v>
      </c>
      <c r="R102" s="1183"/>
      <c r="S102" s="152"/>
      <c r="T102" s="1200">
        <v>19</v>
      </c>
    </row>
    <row r="103" spans="1:21" ht="18.95" customHeight="1">
      <c r="A103" s="1409"/>
      <c r="B103" s="157">
        <f>IF(ISTEXT(B336),B336,IF(ISBLANK(B336),0,(B336/F324)*D90))</f>
        <v>0</v>
      </c>
      <c r="C103" s="27" t="str">
        <f t="shared" si="25"/>
        <v>PM</v>
      </c>
      <c r="D103" s="1184">
        <f>((F336/F324)*D90)</f>
        <v>0</v>
      </c>
      <c r="E103" s="1182" t="str">
        <f t="shared" si="26"/>
        <v>Sel</v>
      </c>
      <c r="F103" s="1183"/>
      <c r="G103" s="1409"/>
      <c r="H103" s="157">
        <f>IF(ISTEXT(H336),H336,IF(ISBLANK(H336),0,(H336/L324)*J90))</f>
        <v>0</v>
      </c>
      <c r="I103" s="27">
        <f t="shared" si="27"/>
        <v>0</v>
      </c>
      <c r="J103" s="1184">
        <f>((L336/L324)*J90)</f>
        <v>0</v>
      </c>
      <c r="K103" s="1182">
        <f t="shared" si="28"/>
        <v>0</v>
      </c>
      <c r="L103" s="1183"/>
      <c r="M103" s="1409"/>
      <c r="N103" s="157">
        <f>IF(ISTEXT(N336),N336,IF(ISBLANK(N336),0,(N336/R324)*P90))</f>
        <v>0</v>
      </c>
      <c r="O103" s="27">
        <f t="shared" si="29"/>
        <v>0</v>
      </c>
      <c r="P103" s="1184">
        <f>((R336/R324)*P90)</f>
        <v>0</v>
      </c>
      <c r="Q103" s="1182">
        <f t="shared" si="30"/>
        <v>0</v>
      </c>
      <c r="R103" s="1183"/>
      <c r="S103" s="152"/>
      <c r="T103" s="1200">
        <v>19</v>
      </c>
    </row>
    <row r="104" spans="1:21" ht="18.95" customHeight="1">
      <c r="A104" s="1409"/>
      <c r="B104" s="157">
        <f>IF(ISTEXT(B337),B337,IF(ISBLANK(B337),0,(B337/F324)*D90))</f>
        <v>0</v>
      </c>
      <c r="C104" s="27">
        <f t="shared" si="25"/>
        <v>0</v>
      </c>
      <c r="D104" s="1184">
        <f>((F337/F324)*D90)</f>
        <v>20</v>
      </c>
      <c r="E104" s="1182" t="str">
        <f t="shared" si="26"/>
        <v>Huile d'olives</v>
      </c>
      <c r="F104" s="1183"/>
      <c r="G104" s="1409"/>
      <c r="H104" s="157">
        <f>IF(ISTEXT(H337),H337,IF(ISBLANK(H337),0,(H337/L324)*J90))</f>
        <v>0</v>
      </c>
      <c r="I104" s="27">
        <f t="shared" si="27"/>
        <v>0</v>
      </c>
      <c r="J104" s="1184">
        <f>((L337/L324)*J90)</f>
        <v>0</v>
      </c>
      <c r="K104" s="1182">
        <f t="shared" si="28"/>
        <v>0</v>
      </c>
      <c r="L104" s="1183"/>
      <c r="M104" s="1409"/>
      <c r="N104" s="157">
        <f>IF(ISTEXT(N337),N337,IF(ISBLANK(N337),0,(N337/R324)*P90))</f>
        <v>0</v>
      </c>
      <c r="O104" s="27">
        <f t="shared" si="29"/>
        <v>0</v>
      </c>
      <c r="P104" s="1184">
        <f>((R337/R324)*P90)</f>
        <v>0</v>
      </c>
      <c r="Q104" s="1182">
        <f t="shared" si="30"/>
        <v>0</v>
      </c>
      <c r="R104" s="1183"/>
      <c r="S104" s="152"/>
      <c r="T104" s="1200">
        <v>19</v>
      </c>
    </row>
    <row r="105" spans="1:21" ht="18.95" customHeight="1">
      <c r="A105" s="1409"/>
      <c r="B105" s="157">
        <f>IF(ISTEXT(B338),B338,IF(ISBLANK(B338),0,(B338/F324)*D90))</f>
        <v>0</v>
      </c>
      <c r="C105" s="27">
        <f t="shared" ref="C105:C106" si="31">C338</f>
        <v>0</v>
      </c>
      <c r="D105" s="1184">
        <f>((F338/F324)*D90)</f>
        <v>25</v>
      </c>
      <c r="E105" s="1182" t="str">
        <f t="shared" ref="E105:E106" si="32">E338</f>
        <v>Haricots rouges</v>
      </c>
      <c r="F105" s="1183"/>
      <c r="G105" s="1409"/>
      <c r="H105" s="157"/>
      <c r="I105" s="27"/>
      <c r="J105" s="1184"/>
      <c r="K105" s="1182"/>
      <c r="L105" s="1183"/>
      <c r="M105" s="1409"/>
      <c r="N105" s="157"/>
      <c r="O105" s="27"/>
      <c r="P105" s="1184"/>
      <c r="Q105" s="1182"/>
      <c r="R105" s="1183"/>
      <c r="S105" s="152"/>
      <c r="T105" s="1200">
        <v>19</v>
      </c>
    </row>
    <row r="106" spans="1:21" ht="18.95" customHeight="1">
      <c r="A106" s="1409"/>
      <c r="B106" s="157">
        <f>IF(ISTEXT(B339),B339,IF(ISBLANK(B339),0,(B339/F324)*D90))</f>
        <v>0</v>
      </c>
      <c r="C106" s="27">
        <f t="shared" si="31"/>
        <v>0</v>
      </c>
      <c r="D106" s="1184">
        <f>((F339/F324)*D90)</f>
        <v>0</v>
      </c>
      <c r="E106" s="1182">
        <f t="shared" si="32"/>
        <v>0</v>
      </c>
      <c r="F106" s="1183"/>
      <c r="G106" s="1409"/>
      <c r="H106" s="157">
        <f>IF(ISTEXT(H339),H339,IF(ISBLANK(H339),0,(H339/L324)*J90))</f>
        <v>0</v>
      </c>
      <c r="I106" s="27">
        <f>I339</f>
        <v>0</v>
      </c>
      <c r="J106" s="1184">
        <f>((L339/L324)*J90)</f>
        <v>0</v>
      </c>
      <c r="K106" s="1182">
        <f>K339</f>
        <v>0</v>
      </c>
      <c r="L106" s="1183"/>
      <c r="M106" s="1409"/>
      <c r="N106" s="148">
        <f>IF(ISTEXT(N339),N339,IF(ISBLANK(N339),0,(N339/R324)*P90))</f>
        <v>0</v>
      </c>
      <c r="O106" s="32">
        <f>O339</f>
        <v>0</v>
      </c>
      <c r="P106" s="149">
        <f>((R339/R324)*P90)</f>
        <v>0</v>
      </c>
      <c r="Q106" s="150">
        <f>Q339</f>
        <v>0</v>
      </c>
      <c r="R106" s="1190"/>
      <c r="S106" s="152"/>
      <c r="T106" s="1200">
        <v>19</v>
      </c>
    </row>
    <row r="107" spans="1:21" ht="15" customHeight="1">
      <c r="A107" s="173"/>
      <c r="B107" s="174" t="s">
        <v>95</v>
      </c>
      <c r="C107" s="175" t="str">
        <f ca="1">CELL("nomfichier")</f>
        <v>D:\1 UPRT SITE WEB\uprt.fr\re-recettes-jean-marc-catteau\re-catteau-galettes\[PC-les-galettes-repertoire.xlsx]Récap</v>
      </c>
      <c r="D107" s="176"/>
      <c r="E107" s="177"/>
      <c r="F107" s="177"/>
      <c r="G107" s="177"/>
      <c r="H107" s="177"/>
      <c r="I107" s="177"/>
      <c r="J107" s="177"/>
      <c r="K107" s="177"/>
      <c r="L107" s="177"/>
      <c r="M107" s="177"/>
      <c r="N107" s="177"/>
      <c r="O107" s="62"/>
      <c r="P107" s="176"/>
      <c r="Q107" s="177"/>
      <c r="R107" s="177"/>
      <c r="S107" s="152"/>
      <c r="T107" s="1203">
        <v>15</v>
      </c>
      <c r="U107" t="s">
        <v>1750</v>
      </c>
    </row>
    <row r="108" spans="1:21" ht="9.75" customHeight="1" thickBot="1"/>
    <row r="109" spans="1:21" ht="36.75" customHeight="1">
      <c r="A109" s="17" t="s">
        <v>29</v>
      </c>
      <c r="B109" s="1579" t="str">
        <f>B218</f>
        <v>AIDE MÉMOIRE GALETTES :  9 garnitures et 5 recettes de pâtes à galettes</v>
      </c>
      <c r="C109" s="1580"/>
      <c r="D109" s="1580"/>
      <c r="E109" s="1580"/>
      <c r="F109" s="1580"/>
      <c r="G109" s="1580"/>
      <c r="H109" s="1580"/>
      <c r="I109" s="1580"/>
      <c r="J109" s="1580"/>
      <c r="K109" s="1580"/>
      <c r="L109" s="1580"/>
      <c r="M109" s="1580"/>
      <c r="N109" s="1580"/>
      <c r="O109" s="1580"/>
      <c r="P109" s="1580"/>
      <c r="Q109" s="1580"/>
      <c r="R109" s="1580"/>
      <c r="S109" s="1580"/>
    </row>
    <row r="110" spans="1:21" ht="9.75" customHeight="1" thickBot="1">
      <c r="A110" s="58"/>
      <c r="B110" s="59"/>
      <c r="C110" s="59"/>
      <c r="D110" s="60"/>
      <c r="E110" s="61"/>
      <c r="F110" s="61"/>
      <c r="G110" s="58"/>
      <c r="H110" s="59"/>
      <c r="I110" s="59"/>
      <c r="J110" s="60"/>
      <c r="K110" s="61"/>
      <c r="L110" s="61"/>
      <c r="M110" s="58"/>
      <c r="N110" s="59"/>
      <c r="O110" s="59"/>
      <c r="P110" s="60"/>
      <c r="Q110" s="61"/>
      <c r="R110" s="61"/>
      <c r="S110" s="152"/>
    </row>
    <row r="111" spans="1:21" ht="18" customHeight="1">
      <c r="A111" s="16" t="s">
        <v>29</v>
      </c>
      <c r="B111" s="1550" t="str">
        <f>C220</f>
        <v>Pâte à galette (recette bigoudenne)</v>
      </c>
      <c r="C111" s="1551"/>
      <c r="D111" s="1551"/>
      <c r="E111" s="1551"/>
      <c r="F111" s="1422" t="str">
        <f>F220</f>
        <v>N°1</v>
      </c>
      <c r="G111" s="16" t="s">
        <v>29</v>
      </c>
      <c r="H111" s="1550" t="str">
        <f>I220</f>
        <v>Pâte à galette (recette de Douarnenez)</v>
      </c>
      <c r="I111" s="1551"/>
      <c r="J111" s="1551"/>
      <c r="K111" s="1551"/>
      <c r="L111" s="1422" t="str">
        <f>L220</f>
        <v>N°2</v>
      </c>
      <c r="M111" s="16" t="s">
        <v>29</v>
      </c>
      <c r="N111" s="1546" t="str">
        <f>O220</f>
        <v>Pâte à galette (recette de Quimper)</v>
      </c>
      <c r="O111" s="1547"/>
      <c r="P111" s="1547"/>
      <c r="Q111" s="1547"/>
      <c r="R111" s="1422" t="str">
        <f>R220</f>
        <v>N°3</v>
      </c>
      <c r="S111" s="152"/>
      <c r="T111" s="1204">
        <v>18.75</v>
      </c>
    </row>
    <row r="112" spans="1:21" ht="18" customHeight="1">
      <c r="A112" s="1409"/>
      <c r="B112" s="1552"/>
      <c r="C112" s="1553"/>
      <c r="D112" s="1553"/>
      <c r="E112" s="1553"/>
      <c r="F112" s="1423"/>
      <c r="G112" s="1409"/>
      <c r="H112" s="1552"/>
      <c r="I112" s="1553"/>
      <c r="J112" s="1553"/>
      <c r="K112" s="1553"/>
      <c r="L112" s="1423"/>
      <c r="M112" s="1409"/>
      <c r="N112" s="1548"/>
      <c r="O112" s="1549"/>
      <c r="P112" s="1549"/>
      <c r="Q112" s="1549"/>
      <c r="R112" s="1423"/>
      <c r="S112" s="152"/>
      <c r="T112" s="1200">
        <v>18.75</v>
      </c>
    </row>
    <row r="113" spans="1:25" ht="18" customHeight="1">
      <c r="A113" s="1409"/>
      <c r="B113" s="178">
        <f>F240</f>
        <v>3380</v>
      </c>
      <c r="C113" s="39" t="s">
        <v>41</v>
      </c>
      <c r="D113" s="40"/>
      <c r="E113" s="40"/>
      <c r="F113" s="179">
        <f>F7</f>
        <v>710</v>
      </c>
      <c r="G113" s="1409"/>
      <c r="H113" s="178">
        <f>L240</f>
        <v>3330</v>
      </c>
      <c r="I113" s="39" t="s">
        <v>41</v>
      </c>
      <c r="J113" s="40"/>
      <c r="K113" s="40"/>
      <c r="L113" s="179">
        <f>L7</f>
        <v>693.33333333333348</v>
      </c>
      <c r="M113" s="1409"/>
      <c r="N113" s="178">
        <f>R240</f>
        <v>3330</v>
      </c>
      <c r="O113" s="39" t="s">
        <v>41</v>
      </c>
      <c r="P113" s="40"/>
      <c r="Q113" s="40"/>
      <c r="R113" s="179">
        <f>R7</f>
        <v>693.33333333333348</v>
      </c>
      <c r="S113" s="152"/>
      <c r="T113" s="1200">
        <v>18.75</v>
      </c>
      <c r="V113" s="1554" t="s">
        <v>197</v>
      </c>
      <c r="W113" s="1555"/>
      <c r="X113" s="1555"/>
      <c r="Y113" s="1556"/>
    </row>
    <row r="114" spans="1:25" ht="18.95" customHeight="1">
      <c r="A114" s="1409"/>
      <c r="B114" s="1540" t="s">
        <v>198</v>
      </c>
      <c r="C114" s="1541"/>
      <c r="D114" s="1541"/>
      <c r="E114" s="1541"/>
      <c r="F114" s="1542"/>
      <c r="G114" s="1409"/>
      <c r="H114" s="274"/>
      <c r="I114" s="43" t="s">
        <v>126</v>
      </c>
      <c r="J114" s="44"/>
      <c r="K114" s="45"/>
      <c r="L114" s="275"/>
      <c r="M114" s="1409"/>
      <c r="N114" s="274"/>
      <c r="O114" s="43" t="s">
        <v>126</v>
      </c>
      <c r="P114" s="44"/>
      <c r="Q114" s="45"/>
      <c r="R114" s="275"/>
      <c r="S114" s="152"/>
      <c r="T114" s="1200">
        <v>19</v>
      </c>
      <c r="V114" s="1557"/>
      <c r="W114" s="1558"/>
      <c r="X114" s="1558"/>
      <c r="Y114" s="1559"/>
    </row>
    <row r="115" spans="1:25" ht="18.95" customHeight="1">
      <c r="A115" s="1409"/>
      <c r="B115" s="1537"/>
      <c r="C115" s="1538"/>
      <c r="D115" s="1538"/>
      <c r="E115" s="1538"/>
      <c r="F115" s="1539"/>
      <c r="G115" s="1409"/>
      <c r="H115" s="1537" t="s">
        <v>199</v>
      </c>
      <c r="I115" s="1538"/>
      <c r="J115" s="1538"/>
      <c r="K115" s="1538"/>
      <c r="L115" s="1539"/>
      <c r="M115" s="1409"/>
      <c r="N115" s="1537" t="s">
        <v>200</v>
      </c>
      <c r="O115" s="1538"/>
      <c r="P115" s="1538"/>
      <c r="Q115" s="1538"/>
      <c r="R115" s="1539"/>
      <c r="S115" s="152"/>
      <c r="T115" s="1200">
        <v>19</v>
      </c>
      <c r="V115" s="1557"/>
      <c r="W115" s="1558"/>
      <c r="X115" s="1558"/>
      <c r="Y115" s="1559"/>
    </row>
    <row r="116" spans="1:25" ht="18.95" customHeight="1">
      <c r="A116" s="1409"/>
      <c r="B116" s="1540" t="s">
        <v>201</v>
      </c>
      <c r="C116" s="1541"/>
      <c r="D116" s="1541"/>
      <c r="E116" s="1541"/>
      <c r="F116" s="1542"/>
      <c r="G116" s="1409"/>
      <c r="H116" s="1537"/>
      <c r="I116" s="1538"/>
      <c r="J116" s="1538"/>
      <c r="K116" s="1538"/>
      <c r="L116" s="1539"/>
      <c r="M116" s="1409"/>
      <c r="N116" s="1537"/>
      <c r="O116" s="1538"/>
      <c r="P116" s="1538"/>
      <c r="Q116" s="1538"/>
      <c r="R116" s="1539"/>
      <c r="S116" s="152"/>
      <c r="T116" s="1200">
        <v>19</v>
      </c>
      <c r="V116" s="1557"/>
      <c r="W116" s="1558"/>
      <c r="X116" s="1558"/>
      <c r="Y116" s="1559"/>
    </row>
    <row r="117" spans="1:25" ht="18.95" customHeight="1">
      <c r="A117" s="1409"/>
      <c r="B117" s="1537"/>
      <c r="C117" s="1538"/>
      <c r="D117" s="1538"/>
      <c r="E117" s="1538"/>
      <c r="F117" s="1539"/>
      <c r="G117" s="1409"/>
      <c r="H117" s="188" t="s">
        <v>201</v>
      </c>
      <c r="I117" s="183"/>
      <c r="J117" s="183"/>
      <c r="K117" s="183"/>
      <c r="L117" s="184"/>
      <c r="M117" s="1409"/>
      <c r="N117" s="1537" t="s">
        <v>201</v>
      </c>
      <c r="O117" s="1538"/>
      <c r="P117" s="1538"/>
      <c r="Q117" s="1538"/>
      <c r="R117" s="1539"/>
      <c r="S117" s="152"/>
      <c r="T117" s="1200">
        <v>19</v>
      </c>
      <c r="V117" s="1557"/>
      <c r="W117" s="1558"/>
      <c r="X117" s="1558"/>
      <c r="Y117" s="1559"/>
    </row>
    <row r="118" spans="1:25" ht="18.95" customHeight="1">
      <c r="A118" s="1409"/>
      <c r="B118" s="1540" t="s">
        <v>202</v>
      </c>
      <c r="C118" s="1541"/>
      <c r="D118" s="1541"/>
      <c r="E118" s="1541"/>
      <c r="F118" s="1542"/>
      <c r="G118" s="1409"/>
      <c r="H118" s="189" t="s">
        <v>203</v>
      </c>
      <c r="I118" s="183"/>
      <c r="J118" s="183"/>
      <c r="K118" s="183"/>
      <c r="L118" s="184"/>
      <c r="M118" s="1409"/>
      <c r="N118" s="1537"/>
      <c r="O118" s="1538"/>
      <c r="P118" s="1538"/>
      <c r="Q118" s="1538"/>
      <c r="R118" s="1539"/>
      <c r="S118" s="152"/>
      <c r="T118" s="1200">
        <v>19</v>
      </c>
      <c r="V118" s="1514" t="s">
        <v>204</v>
      </c>
      <c r="W118" s="1515"/>
      <c r="X118" s="1515"/>
      <c r="Y118" s="1516"/>
    </row>
    <row r="119" spans="1:25" ht="18.95" customHeight="1">
      <c r="A119" s="1409"/>
      <c r="B119" s="1537"/>
      <c r="C119" s="1538"/>
      <c r="D119" s="1538"/>
      <c r="E119" s="1538"/>
      <c r="F119" s="1539"/>
      <c r="G119" s="1409"/>
      <c r="H119" s="1537" t="s">
        <v>205</v>
      </c>
      <c r="I119" s="1538"/>
      <c r="J119" s="1538"/>
      <c r="K119" s="1538"/>
      <c r="L119" s="1539"/>
      <c r="M119" s="1409"/>
      <c r="N119" s="1537" t="s">
        <v>206</v>
      </c>
      <c r="O119" s="1538"/>
      <c r="P119" s="1538"/>
      <c r="Q119" s="1538"/>
      <c r="R119" s="1539"/>
      <c r="S119" s="152"/>
      <c r="T119" s="1200">
        <v>19</v>
      </c>
      <c r="V119" s="1514"/>
      <c r="W119" s="1515"/>
      <c r="X119" s="1515"/>
      <c r="Y119" s="1516"/>
    </row>
    <row r="120" spans="1:25" ht="18.95" customHeight="1">
      <c r="A120" s="1409"/>
      <c r="B120" s="1537" t="s">
        <v>205</v>
      </c>
      <c r="C120" s="1538"/>
      <c r="D120" s="1538"/>
      <c r="E120" s="1538"/>
      <c r="F120" s="1539"/>
      <c r="G120" s="1409"/>
      <c r="H120" s="1537"/>
      <c r="I120" s="1538"/>
      <c r="J120" s="1538"/>
      <c r="K120" s="1538"/>
      <c r="L120" s="1539"/>
      <c r="M120" s="1409"/>
      <c r="N120" s="1537"/>
      <c r="O120" s="1538"/>
      <c r="P120" s="1538"/>
      <c r="Q120" s="1538"/>
      <c r="R120" s="1539"/>
      <c r="S120" s="152"/>
      <c r="T120" s="1200">
        <v>19</v>
      </c>
      <c r="V120" s="1514"/>
      <c r="W120" s="1515"/>
      <c r="X120" s="1515"/>
      <c r="Y120" s="1516"/>
    </row>
    <row r="121" spans="1:25" ht="18.95" customHeight="1">
      <c r="A121" s="1409"/>
      <c r="B121" s="1537"/>
      <c r="C121" s="1538"/>
      <c r="D121" s="1538"/>
      <c r="E121" s="1538"/>
      <c r="F121" s="1539"/>
      <c r="G121" s="1409"/>
      <c r="H121" s="1537"/>
      <c r="I121" s="1538"/>
      <c r="J121" s="1538"/>
      <c r="K121" s="1538"/>
      <c r="L121" s="1539"/>
      <c r="M121" s="1409"/>
      <c r="N121" s="1537"/>
      <c r="O121" s="1538"/>
      <c r="P121" s="1538"/>
      <c r="Q121" s="1538"/>
      <c r="R121" s="1539"/>
      <c r="S121" s="152"/>
      <c r="T121" s="1200">
        <v>19</v>
      </c>
      <c r="V121" s="1560"/>
      <c r="W121" s="1561"/>
      <c r="X121" s="1561"/>
      <c r="Y121" s="1562"/>
    </row>
    <row r="122" spans="1:25" ht="18.95" customHeight="1">
      <c r="A122" s="1409"/>
      <c r="B122" s="1537"/>
      <c r="C122" s="1538"/>
      <c r="D122" s="1538"/>
      <c r="E122" s="1538"/>
      <c r="F122" s="1539"/>
      <c r="G122" s="1409"/>
      <c r="H122" s="46" t="s">
        <v>207</v>
      </c>
      <c r="I122" s="47"/>
      <c r="J122" s="48"/>
      <c r="K122" s="48"/>
      <c r="L122" s="49"/>
      <c r="M122" s="1409"/>
      <c r="N122" s="46" t="s">
        <v>208</v>
      </c>
      <c r="O122" s="47"/>
      <c r="P122" s="48"/>
      <c r="Q122" s="48"/>
      <c r="R122" s="49"/>
      <c r="S122" s="152"/>
      <c r="T122" s="1200">
        <v>19</v>
      </c>
    </row>
    <row r="123" spans="1:25" ht="18.95" customHeight="1">
      <c r="A123" s="1409"/>
      <c r="B123" s="46" t="s">
        <v>209</v>
      </c>
      <c r="C123" s="47"/>
      <c r="D123" s="48"/>
      <c r="E123" s="48"/>
      <c r="F123" s="49"/>
      <c r="G123" s="1409"/>
      <c r="H123" s="46" t="s">
        <v>210</v>
      </c>
      <c r="I123" s="47"/>
      <c r="J123" s="48"/>
      <c r="K123" s="48"/>
      <c r="L123" s="49"/>
      <c r="M123" s="1409"/>
      <c r="N123" s="46" t="s">
        <v>211</v>
      </c>
      <c r="O123" s="47"/>
      <c r="P123" s="48"/>
      <c r="Q123" s="48"/>
      <c r="R123" s="49"/>
      <c r="S123" s="152"/>
      <c r="T123" s="1200">
        <v>19</v>
      </c>
      <c r="V123" s="190" t="s">
        <v>212</v>
      </c>
      <c r="W123" s="190"/>
      <c r="X123" s="191"/>
      <c r="Y123" s="191"/>
    </row>
    <row r="124" spans="1:25" ht="18.95" customHeight="1">
      <c r="A124" s="1409"/>
      <c r="B124" s="46" t="s">
        <v>210</v>
      </c>
      <c r="C124" s="47"/>
      <c r="D124" s="48"/>
      <c r="E124" s="48"/>
      <c r="F124" s="49"/>
      <c r="G124" s="1409"/>
      <c r="H124" s="46" t="s">
        <v>213</v>
      </c>
      <c r="I124" s="47"/>
      <c r="J124" s="48"/>
      <c r="K124" s="48"/>
      <c r="L124" s="49"/>
      <c r="M124" s="1409"/>
      <c r="N124" s="46" t="s">
        <v>214</v>
      </c>
      <c r="O124" s="47"/>
      <c r="P124" s="48"/>
      <c r="Q124" s="48"/>
      <c r="R124" s="49"/>
      <c r="S124" s="152"/>
      <c r="T124" s="1200">
        <v>19</v>
      </c>
      <c r="V124" s="192" t="s">
        <v>215</v>
      </c>
      <c r="W124" s="190"/>
      <c r="X124" s="191"/>
      <c r="Y124" s="191"/>
    </row>
    <row r="125" spans="1:25" ht="18.95" customHeight="1">
      <c r="A125" s="1409"/>
      <c r="B125" s="46" t="s">
        <v>213</v>
      </c>
      <c r="C125" s="47"/>
      <c r="D125" s="48"/>
      <c r="E125" s="48"/>
      <c r="F125" s="49"/>
      <c r="G125" s="1409"/>
      <c r="H125" s="1563" t="s">
        <v>216</v>
      </c>
      <c r="I125" s="1564"/>
      <c r="J125" s="1564"/>
      <c r="K125" s="1564"/>
      <c r="L125" s="1565"/>
      <c r="M125" s="1409"/>
      <c r="N125" s="1563" t="s">
        <v>216</v>
      </c>
      <c r="O125" s="1564"/>
      <c r="P125" s="1564"/>
      <c r="Q125" s="1564"/>
      <c r="R125" s="1565"/>
      <c r="S125" s="152"/>
      <c r="T125" s="1200">
        <v>19</v>
      </c>
      <c r="V125" s="193"/>
      <c r="W125" s="193"/>
    </row>
    <row r="126" spans="1:25" ht="18.95" customHeight="1">
      <c r="A126" s="1409"/>
      <c r="B126" s="1566" t="s">
        <v>217</v>
      </c>
      <c r="C126" s="1567"/>
      <c r="D126" s="1567"/>
      <c r="E126" s="1567"/>
      <c r="F126" s="1568"/>
      <c r="G126" s="1409"/>
      <c r="H126" s="1563"/>
      <c r="I126" s="1564"/>
      <c r="J126" s="1564"/>
      <c r="K126" s="1564"/>
      <c r="L126" s="1565"/>
      <c r="M126" s="1409"/>
      <c r="N126" s="1563"/>
      <c r="O126" s="1564"/>
      <c r="P126" s="1564"/>
      <c r="Q126" s="1564"/>
      <c r="R126" s="1565"/>
      <c r="S126" s="152"/>
      <c r="T126" s="1200">
        <v>19</v>
      </c>
    </row>
    <row r="127" spans="1:25" ht="18.95" customHeight="1">
      <c r="A127" s="1409"/>
      <c r="B127" s="1566"/>
      <c r="C127" s="1567"/>
      <c r="D127" s="1567"/>
      <c r="E127" s="1567"/>
      <c r="F127" s="1568"/>
      <c r="G127" s="1409"/>
      <c r="H127" s="1563"/>
      <c r="I127" s="1564"/>
      <c r="J127" s="1564"/>
      <c r="K127" s="1564"/>
      <c r="L127" s="1565"/>
      <c r="M127" s="1409"/>
      <c r="N127" s="1563"/>
      <c r="O127" s="1564"/>
      <c r="P127" s="1564"/>
      <c r="Q127" s="1564"/>
      <c r="R127" s="1565"/>
      <c r="S127" s="152"/>
      <c r="T127" s="1200">
        <v>19</v>
      </c>
    </row>
    <row r="128" spans="1:25" ht="18.95" customHeight="1">
      <c r="A128" s="1409"/>
      <c r="B128" s="1566"/>
      <c r="C128" s="1567"/>
      <c r="D128" s="1567"/>
      <c r="E128" s="1567"/>
      <c r="F128" s="1568"/>
      <c r="G128" s="1409"/>
      <c r="H128" s="1147"/>
      <c r="I128" s="1148"/>
      <c r="J128" s="1148"/>
      <c r="K128" s="1148"/>
      <c r="L128" s="1149"/>
      <c r="M128" s="1409"/>
      <c r="N128" s="1147"/>
      <c r="O128" s="1148"/>
      <c r="P128" s="1148"/>
      <c r="Q128" s="1148"/>
      <c r="R128" s="1149"/>
      <c r="S128" s="152"/>
      <c r="T128" s="1200">
        <v>19</v>
      </c>
    </row>
    <row r="129" spans="1:25" ht="18.95" customHeight="1">
      <c r="A129" s="1409"/>
      <c r="B129" s="1566"/>
      <c r="C129" s="1567"/>
      <c r="D129" s="1567"/>
      <c r="E129" s="1567"/>
      <c r="F129" s="1568"/>
      <c r="G129" s="1409"/>
      <c r="H129" s="1147"/>
      <c r="I129" s="1148"/>
      <c r="J129" s="1148"/>
      <c r="K129" s="1148"/>
      <c r="L129" s="1149"/>
      <c r="M129" s="1409"/>
      <c r="N129" s="1147"/>
      <c r="O129" s="1148"/>
      <c r="P129" s="1148"/>
      <c r="Q129" s="1148"/>
      <c r="R129" s="1149"/>
      <c r="S129" s="152"/>
      <c r="T129" s="1200">
        <v>19</v>
      </c>
    </row>
    <row r="130" spans="1:25" ht="18.95" customHeight="1">
      <c r="A130" s="1409"/>
      <c r="B130" s="1569"/>
      <c r="C130" s="1570"/>
      <c r="D130" s="1570"/>
      <c r="E130" s="1570"/>
      <c r="F130" s="1571"/>
      <c r="G130" s="1409"/>
      <c r="H130" s="198" t="s">
        <v>218</v>
      </c>
      <c r="I130" s="1171"/>
      <c r="J130" s="1171"/>
      <c r="K130" s="1171"/>
      <c r="L130" s="1172"/>
      <c r="M130" s="1409"/>
      <c r="N130" s="198" t="s">
        <v>219</v>
      </c>
      <c r="O130" s="1171"/>
      <c r="P130" s="1171"/>
      <c r="Q130" s="1171"/>
      <c r="R130" s="1172"/>
      <c r="S130" s="152"/>
      <c r="T130" s="1200">
        <v>19</v>
      </c>
    </row>
    <row r="131" spans="1:25" ht="9.75" customHeight="1" thickBot="1">
      <c r="A131" s="58"/>
      <c r="B131" s="59"/>
      <c r="C131" s="59"/>
      <c r="D131" s="60"/>
      <c r="E131" s="61"/>
      <c r="F131" s="61"/>
      <c r="G131" s="58"/>
      <c r="H131" s="59"/>
      <c r="I131" s="59"/>
      <c r="J131" s="60"/>
      <c r="K131" s="61"/>
      <c r="L131" s="61"/>
      <c r="M131" s="58"/>
      <c r="N131" s="59"/>
      <c r="O131" s="59"/>
      <c r="P131" s="60"/>
      <c r="Q131" s="61"/>
      <c r="R131" s="61"/>
      <c r="S131" s="152"/>
      <c r="T131" s="1203">
        <v>9.75</v>
      </c>
    </row>
    <row r="132" spans="1:25" ht="18" customHeight="1">
      <c r="A132" s="16" t="s">
        <v>29</v>
      </c>
      <c r="B132" s="1546" t="str">
        <f>C245</f>
        <v>Pâte à galette (recette du Léon)</v>
      </c>
      <c r="C132" s="1547"/>
      <c r="D132" s="1547"/>
      <c r="E132" s="1547"/>
      <c r="F132" s="1422" t="str">
        <f>F245</f>
        <v>N°4</v>
      </c>
      <c r="G132" s="16" t="s">
        <v>29</v>
      </c>
      <c r="H132" s="1550" t="str">
        <f>I245</f>
        <v>Pâte à galette (recette du sud finistère)</v>
      </c>
      <c r="I132" s="1551"/>
      <c r="J132" s="1551"/>
      <c r="K132" s="1551"/>
      <c r="L132" s="1422" t="str">
        <f>L245</f>
        <v>N°5</v>
      </c>
      <c r="M132" s="16" t="s">
        <v>29</v>
      </c>
      <c r="N132" s="1550" t="str">
        <f>O245</f>
        <v>"Mise en place Patons" pour Galettes</v>
      </c>
      <c r="O132" s="1551"/>
      <c r="P132" s="1551"/>
      <c r="Q132" s="1551"/>
      <c r="R132" s="1422" t="str">
        <f>R245</f>
        <v>N°6</v>
      </c>
      <c r="S132" s="152"/>
      <c r="T132" s="1204">
        <v>18.75</v>
      </c>
    </row>
    <row r="133" spans="1:25" ht="18" customHeight="1">
      <c r="A133" s="1409"/>
      <c r="B133" s="1548"/>
      <c r="C133" s="1549"/>
      <c r="D133" s="1549"/>
      <c r="E133" s="1549"/>
      <c r="F133" s="1423"/>
      <c r="G133" s="1409"/>
      <c r="H133" s="1552"/>
      <c r="I133" s="1553"/>
      <c r="J133" s="1553"/>
      <c r="K133" s="1553"/>
      <c r="L133" s="1423"/>
      <c r="M133" s="1409"/>
      <c r="N133" s="1552"/>
      <c r="O133" s="1553"/>
      <c r="P133" s="1553"/>
      <c r="Q133" s="1553"/>
      <c r="R133" s="1423"/>
      <c r="S133" s="152"/>
      <c r="T133" s="1200">
        <v>18.75</v>
      </c>
      <c r="V133" s="1528" t="s">
        <v>1873</v>
      </c>
      <c r="W133" s="1529"/>
      <c r="X133" s="1529"/>
      <c r="Y133" s="1530"/>
    </row>
    <row r="134" spans="1:25" ht="18" customHeight="1">
      <c r="A134" s="1409"/>
      <c r="B134" s="178">
        <f>F265</f>
        <v>3480</v>
      </c>
      <c r="C134" s="39" t="s">
        <v>41</v>
      </c>
      <c r="D134" s="40"/>
      <c r="E134" s="40"/>
      <c r="F134" s="179">
        <f>F28</f>
        <v>743.33333333333348</v>
      </c>
      <c r="G134" s="1409"/>
      <c r="H134" s="178">
        <f>L265</f>
        <v>3330</v>
      </c>
      <c r="I134" s="39" t="s">
        <v>41</v>
      </c>
      <c r="J134" s="40"/>
      <c r="K134" s="40"/>
      <c r="L134" s="179">
        <f>L28</f>
        <v>693.33333333333348</v>
      </c>
      <c r="M134" s="1409"/>
      <c r="N134" s="178"/>
      <c r="O134" s="39" t="s">
        <v>41</v>
      </c>
      <c r="P134" s="40"/>
      <c r="Q134" s="40"/>
      <c r="R134" s="179"/>
      <c r="S134" s="152"/>
      <c r="T134" s="1200">
        <v>18.75</v>
      </c>
      <c r="V134" s="1531"/>
      <c r="W134" s="1532"/>
      <c r="X134" s="1532"/>
      <c r="Y134" s="1533"/>
    </row>
    <row r="135" spans="1:25" ht="18.95" customHeight="1">
      <c r="A135" s="1409"/>
      <c r="B135" s="1537" t="s">
        <v>220</v>
      </c>
      <c r="C135" s="1538"/>
      <c r="D135" s="1538"/>
      <c r="E135" s="1538"/>
      <c r="F135" s="1539"/>
      <c r="G135" s="1409"/>
      <c r="H135" s="1540" t="s">
        <v>221</v>
      </c>
      <c r="I135" s="1541"/>
      <c r="J135" s="1541"/>
      <c r="K135" s="1541"/>
      <c r="L135" s="1542"/>
      <c r="M135" s="1409"/>
      <c r="N135" s="1173"/>
      <c r="O135" s="1174" t="s">
        <v>126</v>
      </c>
      <c r="P135" s="1175"/>
      <c r="Q135" s="1176"/>
      <c r="R135" s="1177"/>
      <c r="S135" s="152"/>
      <c r="T135" s="1200">
        <v>19</v>
      </c>
      <c r="V135" s="1531"/>
      <c r="W135" s="1532"/>
      <c r="X135" s="1532"/>
      <c r="Y135" s="1533"/>
    </row>
    <row r="136" spans="1:25" ht="18.95" customHeight="1">
      <c r="A136" s="1409"/>
      <c r="B136" s="1537"/>
      <c r="C136" s="1538"/>
      <c r="D136" s="1538"/>
      <c r="E136" s="1538"/>
      <c r="F136" s="1539"/>
      <c r="G136" s="1409"/>
      <c r="H136" s="1537"/>
      <c r="I136" s="1538"/>
      <c r="J136" s="1538"/>
      <c r="K136" s="1538"/>
      <c r="L136" s="1539"/>
      <c r="M136" s="1409"/>
      <c r="N136" s="1543" t="s">
        <v>118</v>
      </c>
      <c r="O136" s="1544"/>
      <c r="P136" s="1544"/>
      <c r="Q136" s="1544"/>
      <c r="R136" s="1545"/>
      <c r="S136" s="152"/>
      <c r="T136" s="1200">
        <v>19</v>
      </c>
      <c r="V136" s="1531"/>
      <c r="W136" s="1532"/>
      <c r="X136" s="1532"/>
      <c r="Y136" s="1533"/>
    </row>
    <row r="137" spans="1:25" ht="18.95" customHeight="1">
      <c r="A137" s="1409"/>
      <c r="B137" s="1537" t="s">
        <v>201</v>
      </c>
      <c r="C137" s="1538"/>
      <c r="D137" s="1538"/>
      <c r="E137" s="1538"/>
      <c r="F137" s="1539"/>
      <c r="G137" s="1409"/>
      <c r="H137" s="1540" t="s">
        <v>201</v>
      </c>
      <c r="I137" s="1541"/>
      <c r="J137" s="1541"/>
      <c r="K137" s="1541"/>
      <c r="L137" s="1542"/>
      <c r="M137" s="1409"/>
      <c r="N137" s="1543"/>
      <c r="O137" s="1544"/>
      <c r="P137" s="1544"/>
      <c r="Q137" s="1544"/>
      <c r="R137" s="1545"/>
      <c r="S137" s="152"/>
      <c r="T137" s="1200">
        <v>19</v>
      </c>
      <c r="V137" s="1531"/>
      <c r="W137" s="1532"/>
      <c r="X137" s="1532"/>
      <c r="Y137" s="1533"/>
    </row>
    <row r="138" spans="1:25" ht="18.95" customHeight="1">
      <c r="A138" s="1409"/>
      <c r="B138" s="1537" t="s">
        <v>222</v>
      </c>
      <c r="C138" s="1538"/>
      <c r="D138" s="1538"/>
      <c r="E138" s="1538"/>
      <c r="F138" s="1539"/>
      <c r="G138" s="1409"/>
      <c r="H138" s="1537"/>
      <c r="I138" s="1538"/>
      <c r="J138" s="1538"/>
      <c r="K138" s="1538"/>
      <c r="L138" s="1539"/>
      <c r="M138" s="1409"/>
      <c r="N138" s="1543"/>
      <c r="O138" s="1544"/>
      <c r="P138" s="1544"/>
      <c r="Q138" s="1544"/>
      <c r="R138" s="1545"/>
      <c r="S138" s="152"/>
      <c r="T138" s="1200">
        <v>19</v>
      </c>
      <c r="V138" s="1531"/>
      <c r="W138" s="1532"/>
      <c r="X138" s="1532"/>
      <c r="Y138" s="1533"/>
    </row>
    <row r="139" spans="1:25" ht="18.95" customHeight="1">
      <c r="A139" s="1409"/>
      <c r="B139" s="1537" t="s">
        <v>222</v>
      </c>
      <c r="C139" s="1538"/>
      <c r="D139" s="1538"/>
      <c r="E139" s="1538"/>
      <c r="F139" s="1539"/>
      <c r="G139" s="1409"/>
      <c r="H139" s="1540" t="s">
        <v>223</v>
      </c>
      <c r="I139" s="1541"/>
      <c r="J139" s="1541"/>
      <c r="K139" s="1541"/>
      <c r="L139" s="1542"/>
      <c r="M139" s="1409"/>
      <c r="N139" s="1178"/>
      <c r="O139" s="107"/>
      <c r="P139" s="107"/>
      <c r="Q139" s="107"/>
      <c r="R139" s="1179"/>
      <c r="S139" s="152"/>
      <c r="T139" s="1200">
        <v>19</v>
      </c>
      <c r="V139" s="1534"/>
      <c r="W139" s="1535"/>
      <c r="X139" s="1535"/>
      <c r="Y139" s="1536"/>
    </row>
    <row r="140" spans="1:25" ht="18.95" customHeight="1">
      <c r="A140" s="1409"/>
      <c r="B140" s="1537"/>
      <c r="C140" s="1538"/>
      <c r="D140" s="1538"/>
      <c r="E140" s="1538"/>
      <c r="F140" s="1539"/>
      <c r="G140" s="1409"/>
      <c r="H140" s="1537"/>
      <c r="I140" s="1538"/>
      <c r="J140" s="1538"/>
      <c r="K140" s="1538"/>
      <c r="L140" s="1539"/>
      <c r="M140" s="1409"/>
      <c r="N140" s="1543" t="s">
        <v>119</v>
      </c>
      <c r="O140" s="1544"/>
      <c r="P140" s="1544"/>
      <c r="Q140" s="1544"/>
      <c r="R140" s="1545"/>
      <c r="S140" s="152"/>
      <c r="T140" s="1200">
        <v>19</v>
      </c>
    </row>
    <row r="141" spans="1:25" ht="18.95" customHeight="1">
      <c r="A141" s="1409"/>
      <c r="B141" s="1537" t="s">
        <v>205</v>
      </c>
      <c r="C141" s="1538"/>
      <c r="D141" s="1538"/>
      <c r="E141" s="1538"/>
      <c r="F141" s="1539"/>
      <c r="G141" s="1409"/>
      <c r="H141" s="1537" t="s">
        <v>205</v>
      </c>
      <c r="I141" s="1538"/>
      <c r="J141" s="1538"/>
      <c r="K141" s="1538"/>
      <c r="L141" s="1539"/>
      <c r="M141" s="1409"/>
      <c r="N141" s="1543"/>
      <c r="O141" s="1544"/>
      <c r="P141" s="1544"/>
      <c r="Q141" s="1544"/>
      <c r="R141" s="1545"/>
      <c r="S141" s="152"/>
      <c r="T141" s="1200">
        <v>19</v>
      </c>
    </row>
    <row r="142" spans="1:25" ht="18.95" customHeight="1">
      <c r="A142" s="1409"/>
      <c r="B142" s="1537"/>
      <c r="C142" s="1538"/>
      <c r="D142" s="1538"/>
      <c r="E142" s="1538"/>
      <c r="F142" s="1539"/>
      <c r="G142" s="1409"/>
      <c r="H142" s="1537"/>
      <c r="I142" s="1538"/>
      <c r="J142" s="1538"/>
      <c r="K142" s="1538"/>
      <c r="L142" s="1539"/>
      <c r="M142" s="1409"/>
      <c r="N142" s="1543"/>
      <c r="O142" s="1544"/>
      <c r="P142" s="1544"/>
      <c r="Q142" s="1544"/>
      <c r="R142" s="1545"/>
      <c r="S142" s="152"/>
      <c r="T142" s="1200">
        <v>19</v>
      </c>
    </row>
    <row r="143" spans="1:25" ht="18.95" customHeight="1">
      <c r="A143" s="1409"/>
      <c r="B143" s="1537"/>
      <c r="C143" s="1538"/>
      <c r="D143" s="1538"/>
      <c r="E143" s="1538"/>
      <c r="F143" s="1539"/>
      <c r="G143" s="1409"/>
      <c r="H143" s="1537"/>
      <c r="I143" s="1538"/>
      <c r="J143" s="1538"/>
      <c r="K143" s="1538"/>
      <c r="L143" s="1539"/>
      <c r="M143" s="1409"/>
      <c r="N143" s="189"/>
      <c r="O143" s="194"/>
      <c r="P143" s="194"/>
      <c r="Q143" s="194"/>
      <c r="R143" s="195"/>
      <c r="S143" s="152"/>
      <c r="T143" s="1200">
        <v>19</v>
      </c>
    </row>
    <row r="144" spans="1:25" ht="18.95" customHeight="1">
      <c r="A144" s="1409"/>
      <c r="B144" s="46" t="s">
        <v>207</v>
      </c>
      <c r="C144" s="47"/>
      <c r="D144" s="48"/>
      <c r="E144" s="48"/>
      <c r="F144" s="49"/>
      <c r="G144" s="1409"/>
      <c r="H144" s="46" t="s">
        <v>209</v>
      </c>
      <c r="I144" s="47"/>
      <c r="J144" s="48"/>
      <c r="K144" s="48"/>
      <c r="L144" s="49"/>
      <c r="M144" s="1409"/>
      <c r="N144" s="1572" t="s">
        <v>120</v>
      </c>
      <c r="O144" s="1573"/>
      <c r="P144" s="1573"/>
      <c r="Q144" s="1573"/>
      <c r="R144" s="1574"/>
      <c r="S144" s="152"/>
      <c r="T144" s="1200">
        <v>19</v>
      </c>
    </row>
    <row r="145" spans="1:20" ht="18.95" customHeight="1">
      <c r="A145" s="1409"/>
      <c r="B145" s="46" t="s">
        <v>210</v>
      </c>
      <c r="C145" s="47"/>
      <c r="D145" s="48"/>
      <c r="E145" s="48"/>
      <c r="F145" s="49"/>
      <c r="G145" s="1409"/>
      <c r="H145" s="46" t="s">
        <v>210</v>
      </c>
      <c r="I145" s="47"/>
      <c r="J145" s="48"/>
      <c r="K145" s="48"/>
      <c r="L145" s="49"/>
      <c r="M145" s="1409"/>
      <c r="N145" s="1572"/>
      <c r="O145" s="1573"/>
      <c r="P145" s="1573"/>
      <c r="Q145" s="1573"/>
      <c r="R145" s="1574"/>
      <c r="S145" s="152"/>
      <c r="T145" s="1200">
        <v>19</v>
      </c>
    </row>
    <row r="146" spans="1:20" ht="18.95" customHeight="1">
      <c r="A146" s="1409"/>
      <c r="B146" s="46" t="s">
        <v>213</v>
      </c>
      <c r="C146" s="47"/>
      <c r="D146" s="48"/>
      <c r="E146" s="48"/>
      <c r="F146" s="49"/>
      <c r="G146" s="1409"/>
      <c r="H146" s="46" t="s">
        <v>213</v>
      </c>
      <c r="I146" s="47"/>
      <c r="J146" s="48"/>
      <c r="K146" s="48"/>
      <c r="L146" s="49"/>
      <c r="M146" s="1409"/>
      <c r="N146" s="46"/>
      <c r="O146" s="47"/>
      <c r="P146" s="196"/>
      <c r="Q146" s="196"/>
      <c r="R146" s="197"/>
      <c r="S146" s="152"/>
      <c r="T146" s="1200">
        <v>19</v>
      </c>
    </row>
    <row r="147" spans="1:20" ht="18.95" customHeight="1">
      <c r="A147" s="1409"/>
      <c r="B147" s="1566" t="s">
        <v>217</v>
      </c>
      <c r="C147" s="1567"/>
      <c r="D147" s="1567"/>
      <c r="E147" s="1567"/>
      <c r="F147" s="1568"/>
      <c r="G147" s="1409"/>
      <c r="H147" s="1566" t="s">
        <v>217</v>
      </c>
      <c r="I147" s="1567"/>
      <c r="J147" s="1567"/>
      <c r="K147" s="1567"/>
      <c r="L147" s="1568"/>
      <c r="M147" s="1409"/>
      <c r="N147" s="189"/>
      <c r="O147" s="194"/>
      <c r="P147" s="194"/>
      <c r="Q147" s="194"/>
      <c r="R147" s="195"/>
      <c r="S147" s="152"/>
      <c r="T147" s="1200">
        <v>19</v>
      </c>
    </row>
    <row r="148" spans="1:20" ht="18.95" customHeight="1">
      <c r="A148" s="1409"/>
      <c r="B148" s="1566"/>
      <c r="C148" s="1567"/>
      <c r="D148" s="1567"/>
      <c r="E148" s="1567"/>
      <c r="F148" s="1568"/>
      <c r="G148" s="1409"/>
      <c r="H148" s="1566"/>
      <c r="I148" s="1567"/>
      <c r="J148" s="1567"/>
      <c r="K148" s="1567"/>
      <c r="L148" s="1568"/>
      <c r="M148" s="1409"/>
      <c r="N148" s="189"/>
      <c r="O148" s="194"/>
      <c r="P148" s="194"/>
      <c r="Q148" s="194"/>
      <c r="R148" s="195"/>
      <c r="S148" s="152"/>
      <c r="T148" s="1200">
        <v>19</v>
      </c>
    </row>
    <row r="149" spans="1:20" ht="18.95" customHeight="1">
      <c r="A149" s="1409"/>
      <c r="B149" s="1566"/>
      <c r="C149" s="1567"/>
      <c r="D149" s="1567"/>
      <c r="E149" s="1567"/>
      <c r="F149" s="1568"/>
      <c r="G149" s="1409"/>
      <c r="H149" s="1566"/>
      <c r="I149" s="1567"/>
      <c r="J149" s="1567"/>
      <c r="K149" s="1567"/>
      <c r="L149" s="1568"/>
      <c r="M149" s="1409"/>
      <c r="N149" s="189"/>
      <c r="O149" s="194"/>
      <c r="P149" s="194"/>
      <c r="Q149" s="194"/>
      <c r="R149" s="195"/>
      <c r="S149" s="152"/>
      <c r="T149" s="1200">
        <v>19</v>
      </c>
    </row>
    <row r="150" spans="1:20" ht="18.95" customHeight="1">
      <c r="A150" s="1409"/>
      <c r="B150" s="1566"/>
      <c r="C150" s="1567"/>
      <c r="D150" s="1567"/>
      <c r="E150" s="1567"/>
      <c r="F150" s="1568"/>
      <c r="G150" s="1409"/>
      <c r="H150" s="1566"/>
      <c r="I150" s="1567"/>
      <c r="J150" s="1567"/>
      <c r="K150" s="1567"/>
      <c r="L150" s="1568"/>
      <c r="M150" s="1409"/>
      <c r="N150" s="189"/>
      <c r="O150" s="194"/>
      <c r="P150" s="194"/>
      <c r="Q150" s="194"/>
      <c r="R150" s="195"/>
      <c r="S150" s="152"/>
      <c r="T150" s="1200">
        <v>19</v>
      </c>
    </row>
    <row r="151" spans="1:20" ht="18.95" customHeight="1">
      <c r="A151" s="1409"/>
      <c r="B151" s="1569"/>
      <c r="C151" s="1570"/>
      <c r="D151" s="1570"/>
      <c r="E151" s="1570"/>
      <c r="F151" s="1571"/>
      <c r="G151" s="1409"/>
      <c r="H151" s="1569"/>
      <c r="I151" s="1570"/>
      <c r="J151" s="1570"/>
      <c r="K151" s="1570"/>
      <c r="L151" s="1571"/>
      <c r="M151" s="1409"/>
      <c r="N151" s="198"/>
      <c r="O151" s="199"/>
      <c r="P151" s="199"/>
      <c r="Q151" s="199"/>
      <c r="R151" s="200"/>
      <c r="S151" s="152"/>
      <c r="T151" s="1200">
        <v>19</v>
      </c>
    </row>
    <row r="152" spans="1:20" ht="9.75" customHeight="1" thickBot="1">
      <c r="A152" s="158"/>
      <c r="B152" s="59"/>
      <c r="C152" s="59"/>
      <c r="D152" s="60"/>
      <c r="E152" s="61"/>
      <c r="F152" s="61"/>
      <c r="G152" s="58"/>
      <c r="H152" s="59"/>
      <c r="I152" s="59"/>
      <c r="J152" s="60"/>
      <c r="K152" s="61"/>
      <c r="L152" s="61"/>
      <c r="M152" s="58"/>
      <c r="N152" s="59"/>
      <c r="O152" s="59"/>
      <c r="P152" s="60"/>
      <c r="Q152" s="61"/>
      <c r="R152" s="61"/>
      <c r="S152" s="152"/>
      <c r="T152" s="1203">
        <v>9.75</v>
      </c>
    </row>
    <row r="153" spans="1:20" ht="18.75" customHeight="1">
      <c r="A153" s="16" t="s">
        <v>29</v>
      </c>
      <c r="B153" s="1546" t="str">
        <f>C271</f>
        <v>Galette champignons à la crème</v>
      </c>
      <c r="C153" s="1547"/>
      <c r="D153" s="1547"/>
      <c r="E153" s="1547"/>
      <c r="F153" s="1422" t="str">
        <f>F271</f>
        <v>N°7</v>
      </c>
      <c r="G153" s="16" t="s">
        <v>29</v>
      </c>
      <c r="H153" s="1575" t="str">
        <f>I271</f>
        <v xml:space="preserve">Galette Complète (jambon, œuf, fromage) </v>
      </c>
      <c r="I153" s="1576"/>
      <c r="J153" s="1576"/>
      <c r="K153" s="1576"/>
      <c r="L153" s="1422" t="str">
        <f>L271</f>
        <v>N°8</v>
      </c>
      <c r="M153" s="16" t="s">
        <v>29</v>
      </c>
      <c r="N153" s="1546" t="str">
        <f>O271</f>
        <v>Galette de Guémené</v>
      </c>
      <c r="O153" s="1547"/>
      <c r="P153" s="1547"/>
      <c r="Q153" s="1547"/>
      <c r="R153" s="1422" t="str">
        <f>R271</f>
        <v>N°9</v>
      </c>
      <c r="T153" s="1204">
        <v>18.75</v>
      </c>
    </row>
    <row r="154" spans="1:20" ht="18.75" customHeight="1">
      <c r="A154" s="1409"/>
      <c r="B154" s="1548"/>
      <c r="C154" s="1549"/>
      <c r="D154" s="1549"/>
      <c r="E154" s="1549"/>
      <c r="F154" s="1423"/>
      <c r="G154" s="1409"/>
      <c r="H154" s="1577"/>
      <c r="I154" s="1578"/>
      <c r="J154" s="1578"/>
      <c r="K154" s="1578"/>
      <c r="L154" s="1423"/>
      <c r="M154" s="1409"/>
      <c r="N154" s="1548"/>
      <c r="O154" s="1549"/>
      <c r="P154" s="1549"/>
      <c r="Q154" s="1549"/>
      <c r="R154" s="1423"/>
      <c r="T154" s="1200">
        <v>18.75</v>
      </c>
    </row>
    <row r="155" spans="1:20" ht="18.75" customHeight="1">
      <c r="A155" s="1409"/>
      <c r="B155" s="178">
        <f>F291</f>
        <v>1750</v>
      </c>
      <c r="C155" s="39" t="s">
        <v>41</v>
      </c>
      <c r="D155" s="40"/>
      <c r="E155" s="40"/>
      <c r="F155" s="179">
        <f>F49</f>
        <v>875</v>
      </c>
      <c r="G155" s="1409"/>
      <c r="H155" s="178">
        <f>L291</f>
        <v>1850</v>
      </c>
      <c r="I155" s="39" t="s">
        <v>41</v>
      </c>
      <c r="J155" s="40"/>
      <c r="K155" s="40"/>
      <c r="L155" s="179">
        <f>L49</f>
        <v>185</v>
      </c>
      <c r="M155" s="1409"/>
      <c r="N155" s="178">
        <f>R291</f>
        <v>2660</v>
      </c>
      <c r="O155" s="39" t="s">
        <v>41</v>
      </c>
      <c r="P155" s="40"/>
      <c r="Q155" s="40"/>
      <c r="R155" s="179">
        <f>R49</f>
        <v>266</v>
      </c>
      <c r="T155" s="1200">
        <v>18.75</v>
      </c>
    </row>
    <row r="156" spans="1:20" ht="18.95" customHeight="1">
      <c r="A156" s="1409"/>
      <c r="B156" s="42"/>
      <c r="C156" s="43" t="s">
        <v>126</v>
      </c>
      <c r="D156" s="44"/>
      <c r="E156" s="45"/>
      <c r="F156" s="45"/>
      <c r="G156" s="1409"/>
      <c r="H156" s="274"/>
      <c r="I156" s="43" t="s">
        <v>126</v>
      </c>
      <c r="J156" s="44"/>
      <c r="K156" s="45"/>
      <c r="L156" s="275"/>
      <c r="M156" s="1409"/>
      <c r="N156" s="274"/>
      <c r="O156" s="43" t="s">
        <v>126</v>
      </c>
      <c r="P156" s="44"/>
      <c r="Q156" s="45"/>
      <c r="R156" s="275"/>
      <c r="T156" s="1200">
        <v>19</v>
      </c>
    </row>
    <row r="157" spans="1:20" ht="18.95" customHeight="1">
      <c r="A157" s="1409"/>
      <c r="B157" s="46" t="s">
        <v>127</v>
      </c>
      <c r="C157" s="47"/>
      <c r="D157" s="48"/>
      <c r="E157" s="48"/>
      <c r="F157" s="49"/>
      <c r="G157" s="1409"/>
      <c r="H157" s="46" t="s">
        <v>128</v>
      </c>
      <c r="I157" s="47"/>
      <c r="J157" s="48"/>
      <c r="K157" s="48"/>
      <c r="L157" s="49"/>
      <c r="M157" s="1409"/>
      <c r="N157" s="46" t="s">
        <v>129</v>
      </c>
      <c r="O157" s="47"/>
      <c r="P157" s="48"/>
      <c r="Q157" s="48"/>
      <c r="R157" s="49"/>
      <c r="T157" s="1200">
        <v>19</v>
      </c>
    </row>
    <row r="158" spans="1:20" ht="18.95" customHeight="1">
      <c r="A158" s="1409"/>
      <c r="B158" s="1537" t="s">
        <v>130</v>
      </c>
      <c r="C158" s="1538"/>
      <c r="D158" s="1538"/>
      <c r="E158" s="1538"/>
      <c r="F158" s="1539"/>
      <c r="G158" s="1409"/>
      <c r="H158" s="46" t="s">
        <v>131</v>
      </c>
      <c r="I158" s="47"/>
      <c r="J158" s="48"/>
      <c r="K158" s="48"/>
      <c r="L158" s="49"/>
      <c r="M158" s="1409"/>
      <c r="N158" s="1537" t="s">
        <v>132</v>
      </c>
      <c r="O158" s="1538"/>
      <c r="P158" s="1538"/>
      <c r="Q158" s="1538"/>
      <c r="R158" s="1539"/>
      <c r="T158" s="1200">
        <v>19</v>
      </c>
    </row>
    <row r="159" spans="1:20" ht="18.95" customHeight="1">
      <c r="A159" s="1409"/>
      <c r="B159" s="1537"/>
      <c r="C159" s="1538"/>
      <c r="D159" s="1538"/>
      <c r="E159" s="1538"/>
      <c r="F159" s="1539"/>
      <c r="G159" s="1409"/>
      <c r="H159" s="46" t="s">
        <v>133</v>
      </c>
      <c r="I159" s="47"/>
      <c r="J159" s="50"/>
      <c r="K159" s="48"/>
      <c r="L159" s="49"/>
      <c r="M159" s="1409"/>
      <c r="N159" s="1537"/>
      <c r="O159" s="1538"/>
      <c r="P159" s="1538"/>
      <c r="Q159" s="1538"/>
      <c r="R159" s="1539"/>
      <c r="T159" s="1200">
        <v>19</v>
      </c>
    </row>
    <row r="160" spans="1:20" ht="18.95" customHeight="1">
      <c r="A160" s="1409"/>
      <c r="B160" s="1537"/>
      <c r="C160" s="1538"/>
      <c r="D160" s="1538"/>
      <c r="E160" s="1538"/>
      <c r="F160" s="1539"/>
      <c r="G160" s="1409"/>
      <c r="H160" s="46" t="s">
        <v>134</v>
      </c>
      <c r="I160" s="47"/>
      <c r="J160" s="48"/>
      <c r="K160" s="48"/>
      <c r="L160" s="49"/>
      <c r="M160" s="1409"/>
      <c r="N160" s="1537"/>
      <c r="O160" s="1538"/>
      <c r="P160" s="1538"/>
      <c r="Q160" s="1538"/>
      <c r="R160" s="1539"/>
      <c r="T160" s="1200">
        <v>19</v>
      </c>
    </row>
    <row r="161" spans="1:20" ht="18.95" customHeight="1">
      <c r="A161" s="1409"/>
      <c r="B161" s="46" t="s">
        <v>135</v>
      </c>
      <c r="C161" s="47"/>
      <c r="D161" s="51"/>
      <c r="E161" s="51"/>
      <c r="F161" s="52"/>
      <c r="G161" s="1409"/>
      <c r="H161" s="46" t="s">
        <v>136</v>
      </c>
      <c r="I161" s="47"/>
      <c r="J161" s="51"/>
      <c r="K161" s="51"/>
      <c r="L161" s="52"/>
      <c r="M161" s="1409"/>
      <c r="N161" s="46" t="s">
        <v>137</v>
      </c>
      <c r="O161" s="47"/>
      <c r="P161" s="51"/>
      <c r="Q161" s="51"/>
      <c r="R161" s="52"/>
      <c r="T161" s="1200">
        <v>19</v>
      </c>
    </row>
    <row r="162" spans="1:20" ht="18.95" customHeight="1">
      <c r="A162" s="1409"/>
      <c r="B162" s="1537" t="s">
        <v>138</v>
      </c>
      <c r="C162" s="1538"/>
      <c r="D162" s="1538"/>
      <c r="E162" s="1538"/>
      <c r="F162" s="1539"/>
      <c r="G162" s="1409"/>
      <c r="H162" s="1537" t="s">
        <v>139</v>
      </c>
      <c r="I162" s="1538"/>
      <c r="J162" s="1538"/>
      <c r="K162" s="1538"/>
      <c r="L162" s="1539"/>
      <c r="M162" s="1409"/>
      <c r="N162" s="1537" t="s">
        <v>140</v>
      </c>
      <c r="O162" s="1538"/>
      <c r="P162" s="1538"/>
      <c r="Q162" s="1538"/>
      <c r="R162" s="1539"/>
      <c r="T162" s="1200">
        <v>19</v>
      </c>
    </row>
    <row r="163" spans="1:20" ht="18.95" customHeight="1">
      <c r="A163" s="1409"/>
      <c r="B163" s="1537"/>
      <c r="C163" s="1538"/>
      <c r="D163" s="1538"/>
      <c r="E163" s="1538"/>
      <c r="F163" s="1539"/>
      <c r="G163" s="1409"/>
      <c r="H163" s="1537"/>
      <c r="I163" s="1538"/>
      <c r="J163" s="1538"/>
      <c r="K163" s="1538"/>
      <c r="L163" s="1539"/>
      <c r="M163" s="1409"/>
      <c r="N163" s="1537"/>
      <c r="O163" s="1538"/>
      <c r="P163" s="1538"/>
      <c r="Q163" s="1538"/>
      <c r="R163" s="1539"/>
      <c r="T163" s="1200">
        <v>19</v>
      </c>
    </row>
    <row r="164" spans="1:20" ht="18.95" customHeight="1">
      <c r="A164" s="1409"/>
      <c r="B164" s="46" t="s">
        <v>141</v>
      </c>
      <c r="C164" s="47"/>
      <c r="D164" s="48"/>
      <c r="E164" s="48"/>
      <c r="F164" s="49"/>
      <c r="G164" s="1409"/>
      <c r="H164" s="46" t="s">
        <v>142</v>
      </c>
      <c r="I164" s="47"/>
      <c r="J164" s="48"/>
      <c r="K164" s="48"/>
      <c r="L164" s="49"/>
      <c r="M164" s="1409"/>
      <c r="N164" s="1537" t="s">
        <v>143</v>
      </c>
      <c r="O164" s="1538"/>
      <c r="P164" s="1538"/>
      <c r="Q164" s="1538"/>
      <c r="R164" s="1539"/>
      <c r="T164" s="1200">
        <v>19</v>
      </c>
    </row>
    <row r="165" spans="1:20" ht="18.95" customHeight="1">
      <c r="A165" s="1409"/>
      <c r="B165" s="1537" t="s">
        <v>144</v>
      </c>
      <c r="C165" s="1538"/>
      <c r="D165" s="1538"/>
      <c r="E165" s="1538"/>
      <c r="F165" s="1539"/>
      <c r="G165" s="1409"/>
      <c r="H165" s="46"/>
      <c r="I165" s="47"/>
      <c r="J165" s="48"/>
      <c r="K165" s="48"/>
      <c r="L165" s="49"/>
      <c r="M165" s="1409"/>
      <c r="N165" s="1537"/>
      <c r="O165" s="1538"/>
      <c r="P165" s="1538"/>
      <c r="Q165" s="1538"/>
      <c r="R165" s="1539"/>
      <c r="T165" s="1200">
        <v>19</v>
      </c>
    </row>
    <row r="166" spans="1:20" ht="18.95" customHeight="1">
      <c r="A166" s="1409"/>
      <c r="B166" s="1537"/>
      <c r="C166" s="1538"/>
      <c r="D166" s="1538"/>
      <c r="E166" s="1538"/>
      <c r="F166" s="1539"/>
      <c r="G166" s="1409"/>
      <c r="H166" s="46"/>
      <c r="I166" s="47"/>
      <c r="J166" s="48"/>
      <c r="K166" s="48"/>
      <c r="L166" s="49"/>
      <c r="M166" s="1409"/>
      <c r="N166" s="1537" t="s">
        <v>145</v>
      </c>
      <c r="O166" s="1538"/>
      <c r="P166" s="1538"/>
      <c r="Q166" s="1538"/>
      <c r="R166" s="1539"/>
      <c r="T166" s="1200">
        <v>19</v>
      </c>
    </row>
    <row r="167" spans="1:20" ht="18.95" customHeight="1">
      <c r="A167" s="1409"/>
      <c r="B167" s="46" t="s">
        <v>146</v>
      </c>
      <c r="C167" s="47"/>
      <c r="D167" s="48"/>
      <c r="E167" s="48"/>
      <c r="F167" s="49"/>
      <c r="G167" s="1409"/>
      <c r="H167" s="46"/>
      <c r="I167" s="47"/>
      <c r="J167" s="48"/>
      <c r="K167" s="48"/>
      <c r="L167" s="49"/>
      <c r="M167" s="1409"/>
      <c r="N167" s="1537"/>
      <c r="O167" s="1538"/>
      <c r="P167" s="1538"/>
      <c r="Q167" s="1538"/>
      <c r="R167" s="1539"/>
      <c r="T167" s="1200">
        <v>19</v>
      </c>
    </row>
    <row r="168" spans="1:20" ht="18.95" customHeight="1">
      <c r="A168" s="1409"/>
      <c r="B168" s="46"/>
      <c r="C168" s="47"/>
      <c r="D168" s="48"/>
      <c r="E168" s="48"/>
      <c r="F168" s="49"/>
      <c r="G168" s="1409"/>
      <c r="H168" s="46"/>
      <c r="I168" s="47"/>
      <c r="J168" s="48"/>
      <c r="K168" s="48"/>
      <c r="L168" s="49"/>
      <c r="M168" s="1409"/>
      <c r="N168" s="46"/>
      <c r="O168" s="47"/>
      <c r="P168" s="48"/>
      <c r="Q168" s="48"/>
      <c r="R168" s="49"/>
      <c r="T168" s="1200">
        <v>19</v>
      </c>
    </row>
    <row r="169" spans="1:20" ht="18.95" customHeight="1">
      <c r="A169" s="1409"/>
      <c r="B169" s="46"/>
      <c r="C169" s="47"/>
      <c r="D169" s="48"/>
      <c r="E169" s="48"/>
      <c r="F169" s="49"/>
      <c r="G169" s="1409"/>
      <c r="H169" s="46"/>
      <c r="I169" s="47"/>
      <c r="J169" s="48"/>
      <c r="K169" s="48"/>
      <c r="L169" s="49"/>
      <c r="M169" s="1409"/>
      <c r="N169" s="46"/>
      <c r="O169" s="47"/>
      <c r="P169" s="48"/>
      <c r="Q169" s="48"/>
      <c r="R169" s="49"/>
      <c r="T169" s="1200">
        <v>19</v>
      </c>
    </row>
    <row r="170" spans="1:20" ht="18.95" customHeight="1">
      <c r="A170" s="1409"/>
      <c r="B170" s="46"/>
      <c r="C170" s="47"/>
      <c r="D170" s="48"/>
      <c r="E170" s="48"/>
      <c r="F170" s="49"/>
      <c r="G170" s="1409"/>
      <c r="H170" s="46"/>
      <c r="I170" s="47"/>
      <c r="J170" s="48"/>
      <c r="K170" s="48"/>
      <c r="L170" s="49"/>
      <c r="M170" s="1409"/>
      <c r="N170" s="46"/>
      <c r="O170" s="47"/>
      <c r="P170" s="48"/>
      <c r="Q170" s="48"/>
      <c r="R170" s="49"/>
      <c r="T170" s="1200">
        <v>19</v>
      </c>
    </row>
    <row r="171" spans="1:20" ht="18.95" customHeight="1">
      <c r="A171" s="1409"/>
      <c r="B171" s="46"/>
      <c r="C171" s="47"/>
      <c r="D171" s="48"/>
      <c r="E171" s="48"/>
      <c r="F171" s="49"/>
      <c r="G171" s="1409"/>
      <c r="H171" s="46"/>
      <c r="I171" s="47"/>
      <c r="J171" s="48"/>
      <c r="K171" s="48"/>
      <c r="L171" s="49"/>
      <c r="M171" s="1409"/>
      <c r="N171" s="46"/>
      <c r="O171" s="47"/>
      <c r="P171" s="48"/>
      <c r="Q171" s="48"/>
      <c r="R171" s="49"/>
      <c r="T171" s="1200">
        <v>19</v>
      </c>
    </row>
    <row r="172" spans="1:20" ht="18.95" customHeight="1">
      <c r="A172" s="1409"/>
      <c r="B172" s="54"/>
      <c r="C172" s="55"/>
      <c r="D172" s="56"/>
      <c r="E172" s="56"/>
      <c r="F172" s="57"/>
      <c r="G172" s="1409"/>
      <c r="H172" s="54"/>
      <c r="I172" s="55"/>
      <c r="J172" s="56"/>
      <c r="K172" s="56"/>
      <c r="L172" s="57"/>
      <c r="M172" s="1409"/>
      <c r="N172" s="54"/>
      <c r="O172" s="55"/>
      <c r="P172" s="56"/>
      <c r="Q172" s="56"/>
      <c r="R172" s="57"/>
      <c r="T172" s="1200">
        <v>19</v>
      </c>
    </row>
    <row r="173" spans="1:20" ht="9.75" customHeight="1" thickBot="1">
      <c r="A173" s="158"/>
      <c r="B173" s="59"/>
      <c r="C173" s="59"/>
      <c r="D173" s="60"/>
      <c r="E173" s="61"/>
      <c r="F173" s="61"/>
      <c r="G173" s="58"/>
      <c r="H173" s="59"/>
      <c r="I173" s="59"/>
      <c r="J173" s="60"/>
      <c r="K173" s="61"/>
      <c r="L173" s="61"/>
      <c r="M173" s="58"/>
      <c r="N173" s="59"/>
      <c r="O173" s="59"/>
      <c r="P173" s="60"/>
      <c r="Q173" s="61"/>
      <c r="R173" s="61"/>
      <c r="S173" s="152"/>
      <c r="T173" s="1203">
        <v>9.75</v>
      </c>
    </row>
    <row r="174" spans="1:20" ht="18.75" customHeight="1">
      <c r="A174" s="16" t="s">
        <v>29</v>
      </c>
      <c r="B174" s="1546" t="str">
        <f>C296</f>
        <v xml:space="preserve">Galette De St Jacques à la Crème </v>
      </c>
      <c r="C174" s="1547"/>
      <c r="D174" s="1547"/>
      <c r="E174" s="1547"/>
      <c r="F174" s="1422" t="str">
        <f>F296</f>
        <v>N°10</v>
      </c>
      <c r="G174" s="16" t="s">
        <v>29</v>
      </c>
      <c r="H174" s="1575" t="str">
        <f>I296</f>
        <v>Galette à l'émincé de volaille à la normande</v>
      </c>
      <c r="I174" s="1576"/>
      <c r="J174" s="1576"/>
      <c r="K174" s="1576"/>
      <c r="L174" s="1422" t="str">
        <f>L296</f>
        <v>N°11</v>
      </c>
      <c r="M174" s="16" t="s">
        <v>29</v>
      </c>
      <c r="N174" s="1575" t="str">
        <f>O296</f>
        <v>Galette jambon tomates oignons</v>
      </c>
      <c r="O174" s="1576"/>
      <c r="P174" s="1576"/>
      <c r="Q174" s="1576"/>
      <c r="R174" s="1422" t="str">
        <f>R296</f>
        <v>N°12</v>
      </c>
      <c r="T174" s="1204">
        <v>18.75</v>
      </c>
    </row>
    <row r="175" spans="1:20" ht="18.75" customHeight="1">
      <c r="A175" s="1409"/>
      <c r="B175" s="1548"/>
      <c r="C175" s="1549"/>
      <c r="D175" s="1549"/>
      <c r="E175" s="1549"/>
      <c r="F175" s="1423"/>
      <c r="G175" s="1409"/>
      <c r="H175" s="1577"/>
      <c r="I175" s="1578"/>
      <c r="J175" s="1578"/>
      <c r="K175" s="1578"/>
      <c r="L175" s="1423"/>
      <c r="M175" s="1409"/>
      <c r="N175" s="1577"/>
      <c r="O175" s="1578"/>
      <c r="P175" s="1578"/>
      <c r="Q175" s="1578"/>
      <c r="R175" s="1423"/>
      <c r="T175" s="1200">
        <v>18.75</v>
      </c>
    </row>
    <row r="176" spans="1:20" ht="18.75" customHeight="1">
      <c r="A176" s="1409"/>
      <c r="B176" s="178">
        <f>F316</f>
        <v>1750</v>
      </c>
      <c r="C176" s="39" t="s">
        <v>41</v>
      </c>
      <c r="D176" s="40"/>
      <c r="E176" s="40"/>
      <c r="F176" s="179">
        <f>F70</f>
        <v>175</v>
      </c>
      <c r="G176" s="1409"/>
      <c r="H176" s="178">
        <f>L316</f>
        <v>3210</v>
      </c>
      <c r="I176" s="39" t="s">
        <v>41</v>
      </c>
      <c r="J176" s="40"/>
      <c r="K176" s="40"/>
      <c r="L176" s="179">
        <f>L70</f>
        <v>321</v>
      </c>
      <c r="M176" s="1409"/>
      <c r="N176" s="178">
        <f>R316</f>
        <v>5070</v>
      </c>
      <c r="O176" s="39" t="s">
        <v>41</v>
      </c>
      <c r="P176" s="40"/>
      <c r="Q176" s="40"/>
      <c r="R176" s="179">
        <f>R70</f>
        <v>407</v>
      </c>
      <c r="T176" s="1200">
        <v>18.75</v>
      </c>
    </row>
    <row r="177" spans="1:20" ht="18.95" customHeight="1">
      <c r="A177" s="1409"/>
      <c r="B177" s="274"/>
      <c r="C177" s="43" t="s">
        <v>126</v>
      </c>
      <c r="D177" s="44"/>
      <c r="E177" s="45"/>
      <c r="F177" s="275"/>
      <c r="G177" s="1409"/>
      <c r="H177" s="180" t="s">
        <v>147</v>
      </c>
      <c r="I177" s="181"/>
      <c r="J177" s="181"/>
      <c r="K177" s="181"/>
      <c r="L177" s="182"/>
      <c r="M177" s="1409"/>
      <c r="N177" s="274"/>
      <c r="O177" s="43" t="s">
        <v>126</v>
      </c>
      <c r="P177" s="44"/>
      <c r="Q177" s="45"/>
      <c r="R177" s="275"/>
      <c r="T177" s="1200">
        <v>19</v>
      </c>
    </row>
    <row r="178" spans="1:20" ht="18.95" customHeight="1">
      <c r="A178" s="1409"/>
      <c r="B178" s="1537" t="s">
        <v>148</v>
      </c>
      <c r="C178" s="1538"/>
      <c r="D178" s="1538"/>
      <c r="E178" s="1538"/>
      <c r="F178" s="1539"/>
      <c r="G178" s="1409"/>
      <c r="H178" s="1563" t="s">
        <v>149</v>
      </c>
      <c r="I178" s="1564"/>
      <c r="J178" s="1564"/>
      <c r="K178" s="1564"/>
      <c r="L178" s="1565"/>
      <c r="M178" s="1409"/>
      <c r="N178" s="46" t="s">
        <v>150</v>
      </c>
      <c r="O178" s="43"/>
      <c r="P178" s="44"/>
      <c r="Q178" s="45"/>
      <c r="R178" s="275"/>
      <c r="T178" s="1200">
        <v>19</v>
      </c>
    </row>
    <row r="179" spans="1:20" ht="18.95" customHeight="1">
      <c r="A179" s="1409"/>
      <c r="B179" s="1537"/>
      <c r="C179" s="1538"/>
      <c r="D179" s="1538"/>
      <c r="E179" s="1538"/>
      <c r="F179" s="1539"/>
      <c r="G179" s="1409"/>
      <c r="H179" s="1563"/>
      <c r="I179" s="1564"/>
      <c r="J179" s="1564"/>
      <c r="K179" s="1564"/>
      <c r="L179" s="1565"/>
      <c r="M179" s="1409"/>
      <c r="N179" s="46" t="s">
        <v>151</v>
      </c>
      <c r="O179" s="47"/>
      <c r="P179" s="48"/>
      <c r="Q179" s="48"/>
      <c r="R179" s="49"/>
      <c r="T179" s="1200">
        <v>19</v>
      </c>
    </row>
    <row r="180" spans="1:20" ht="18.95" customHeight="1">
      <c r="A180" s="1409"/>
      <c r="B180" s="46" t="s">
        <v>152</v>
      </c>
      <c r="C180" s="47"/>
      <c r="D180" s="50"/>
      <c r="E180" s="48"/>
      <c r="F180" s="49"/>
      <c r="G180" s="1409"/>
      <c r="H180" s="1563" t="s">
        <v>153</v>
      </c>
      <c r="I180" s="1564"/>
      <c r="J180" s="1564"/>
      <c r="K180" s="1564"/>
      <c r="L180" s="1565"/>
      <c r="M180" s="1409"/>
      <c r="N180" s="46" t="s">
        <v>154</v>
      </c>
      <c r="O180" s="47"/>
      <c r="P180" s="48"/>
      <c r="Q180" s="48"/>
      <c r="R180" s="49"/>
      <c r="T180" s="1200">
        <v>19</v>
      </c>
    </row>
    <row r="181" spans="1:20" ht="18.95" customHeight="1">
      <c r="A181" s="1409"/>
      <c r="B181" s="46" t="s">
        <v>155</v>
      </c>
      <c r="C181" s="47"/>
      <c r="D181" s="48"/>
      <c r="E181" s="48"/>
      <c r="F181" s="49"/>
      <c r="G181" s="1409"/>
      <c r="H181" s="1563"/>
      <c r="I181" s="1564"/>
      <c r="J181" s="1564"/>
      <c r="K181" s="1564"/>
      <c r="L181" s="1565"/>
      <c r="M181" s="1409"/>
      <c r="N181" s="1537" t="s">
        <v>156</v>
      </c>
      <c r="O181" s="1538"/>
      <c r="P181" s="1538"/>
      <c r="Q181" s="1538"/>
      <c r="R181" s="1539"/>
      <c r="T181" s="1200">
        <v>19</v>
      </c>
    </row>
    <row r="182" spans="1:20" ht="18.95" customHeight="1">
      <c r="A182" s="1409"/>
      <c r="B182" s="1537" t="s">
        <v>157</v>
      </c>
      <c r="C182" s="1538"/>
      <c r="D182" s="1538"/>
      <c r="E182" s="1538"/>
      <c r="F182" s="1539"/>
      <c r="G182" s="1409"/>
      <c r="H182" s="1563" t="s">
        <v>158</v>
      </c>
      <c r="I182" s="1564"/>
      <c r="J182" s="1564"/>
      <c r="K182" s="1564"/>
      <c r="L182" s="1565"/>
      <c r="M182" s="1409"/>
      <c r="N182" s="1537"/>
      <c r="O182" s="1538"/>
      <c r="P182" s="1538"/>
      <c r="Q182" s="1538"/>
      <c r="R182" s="1539"/>
      <c r="T182" s="1200">
        <v>19</v>
      </c>
    </row>
    <row r="183" spans="1:20" ht="18.95" customHeight="1">
      <c r="A183" s="1409"/>
      <c r="B183" s="1537"/>
      <c r="C183" s="1538"/>
      <c r="D183" s="1538"/>
      <c r="E183" s="1538"/>
      <c r="F183" s="1539"/>
      <c r="G183" s="1409"/>
      <c r="H183" s="1563"/>
      <c r="I183" s="1564"/>
      <c r="J183" s="1564"/>
      <c r="K183" s="1564"/>
      <c r="L183" s="1565"/>
      <c r="M183" s="1409"/>
      <c r="N183" s="1537" t="s">
        <v>159</v>
      </c>
      <c r="O183" s="1538"/>
      <c r="P183" s="1538"/>
      <c r="Q183" s="1538"/>
      <c r="R183" s="1539"/>
      <c r="T183" s="1200">
        <v>19</v>
      </c>
    </row>
    <row r="184" spans="1:20" ht="18.95" customHeight="1">
      <c r="A184" s="1409"/>
      <c r="B184" s="1537" t="s">
        <v>160</v>
      </c>
      <c r="C184" s="1538"/>
      <c r="D184" s="1538"/>
      <c r="E184" s="1538"/>
      <c r="F184" s="1539"/>
      <c r="G184" s="1409"/>
      <c r="H184" s="180" t="s">
        <v>161</v>
      </c>
      <c r="I184" s="183"/>
      <c r="J184" s="183"/>
      <c r="K184" s="183"/>
      <c r="L184" s="184"/>
      <c r="M184" s="1409"/>
      <c r="N184" s="1537"/>
      <c r="O184" s="1538"/>
      <c r="P184" s="1538"/>
      <c r="Q184" s="1538"/>
      <c r="R184" s="1539"/>
      <c r="T184" s="1200">
        <v>19</v>
      </c>
    </row>
    <row r="185" spans="1:20" ht="18.95" customHeight="1">
      <c r="A185" s="1409"/>
      <c r="B185" s="1537"/>
      <c r="C185" s="1538"/>
      <c r="D185" s="1538"/>
      <c r="E185" s="1538"/>
      <c r="F185" s="1539"/>
      <c r="G185" s="1409"/>
      <c r="H185" s="1563" t="s">
        <v>162</v>
      </c>
      <c r="I185" s="1564"/>
      <c r="J185" s="1564"/>
      <c r="K185" s="1564"/>
      <c r="L185" s="1565"/>
      <c r="M185" s="1409"/>
      <c r="N185" s="46" t="s">
        <v>163</v>
      </c>
      <c r="O185" s="47"/>
      <c r="P185" s="48"/>
      <c r="Q185" s="48"/>
      <c r="R185" s="49"/>
      <c r="T185" s="1200">
        <v>19</v>
      </c>
    </row>
    <row r="186" spans="1:20" ht="18.95" customHeight="1">
      <c r="A186" s="1409"/>
      <c r="B186" s="1537" t="s">
        <v>164</v>
      </c>
      <c r="C186" s="1538"/>
      <c r="D186" s="1538"/>
      <c r="E186" s="1538"/>
      <c r="F186" s="1539"/>
      <c r="G186" s="1409"/>
      <c r="H186" s="1563"/>
      <c r="I186" s="1564"/>
      <c r="J186" s="1564"/>
      <c r="K186" s="1564"/>
      <c r="L186" s="1565"/>
      <c r="M186" s="1409"/>
      <c r="N186" s="46" t="s">
        <v>165</v>
      </c>
      <c r="O186" s="47"/>
      <c r="P186" s="48"/>
      <c r="Q186" s="48"/>
      <c r="R186" s="49"/>
      <c r="T186" s="1200">
        <v>19</v>
      </c>
    </row>
    <row r="187" spans="1:20" ht="18.95" customHeight="1">
      <c r="A187" s="1409"/>
      <c r="B187" s="1537"/>
      <c r="C187" s="1538"/>
      <c r="D187" s="1538"/>
      <c r="E187" s="1538"/>
      <c r="F187" s="1539"/>
      <c r="G187" s="1409"/>
      <c r="H187" s="1563" t="s">
        <v>166</v>
      </c>
      <c r="I187" s="1564"/>
      <c r="J187" s="1564"/>
      <c r="K187" s="1564"/>
      <c r="L187" s="1565"/>
      <c r="M187" s="1409"/>
      <c r="N187" s="46" t="s">
        <v>167</v>
      </c>
      <c r="O187" s="47"/>
      <c r="P187" s="48"/>
      <c r="Q187" s="48"/>
      <c r="R187" s="49"/>
      <c r="T187" s="1200">
        <v>19</v>
      </c>
    </row>
    <row r="188" spans="1:20" ht="18.95" customHeight="1">
      <c r="A188" s="1409"/>
      <c r="B188" s="46" t="s">
        <v>168</v>
      </c>
      <c r="C188" s="47"/>
      <c r="D188" s="48"/>
      <c r="E188" s="48"/>
      <c r="F188" s="49"/>
      <c r="G188" s="1409"/>
      <c r="H188" s="1563"/>
      <c r="I188" s="1564"/>
      <c r="J188" s="1564"/>
      <c r="K188" s="1564"/>
      <c r="L188" s="1565"/>
      <c r="M188" s="1409"/>
      <c r="N188" s="1537" t="s">
        <v>169</v>
      </c>
      <c r="O188" s="1538"/>
      <c r="P188" s="1538"/>
      <c r="Q188" s="1538"/>
      <c r="R188" s="1539"/>
      <c r="T188" s="1200">
        <v>19</v>
      </c>
    </row>
    <row r="189" spans="1:20" ht="18.95" customHeight="1">
      <c r="A189" s="1409"/>
      <c r="B189" s="46"/>
      <c r="C189" s="47"/>
      <c r="D189" s="48"/>
      <c r="E189" s="48"/>
      <c r="F189" s="49"/>
      <c r="G189" s="1409"/>
      <c r="H189" s="1563" t="s">
        <v>170</v>
      </c>
      <c r="I189" s="1564"/>
      <c r="J189" s="1564"/>
      <c r="K189" s="1564"/>
      <c r="L189" s="1565"/>
      <c r="M189" s="1409"/>
      <c r="N189" s="1537"/>
      <c r="O189" s="1538"/>
      <c r="P189" s="1538"/>
      <c r="Q189" s="1538"/>
      <c r="R189" s="1539"/>
      <c r="T189" s="1200">
        <v>19</v>
      </c>
    </row>
    <row r="190" spans="1:20" ht="18.95" customHeight="1">
      <c r="A190" s="1409"/>
      <c r="B190" s="46"/>
      <c r="C190" s="47"/>
      <c r="D190" s="48"/>
      <c r="E190" s="48"/>
      <c r="F190" s="49"/>
      <c r="G190" s="1409"/>
      <c r="H190" s="1563"/>
      <c r="I190" s="1564"/>
      <c r="J190" s="1564"/>
      <c r="K190" s="1564"/>
      <c r="L190" s="1565"/>
      <c r="M190" s="1409"/>
      <c r="N190" s="1537"/>
      <c r="O190" s="1538"/>
      <c r="P190" s="1538"/>
      <c r="Q190" s="1538"/>
      <c r="R190" s="1539"/>
      <c r="T190" s="1200">
        <v>19</v>
      </c>
    </row>
    <row r="191" spans="1:20" ht="18.95" customHeight="1">
      <c r="A191" s="1409"/>
      <c r="B191" s="46"/>
      <c r="C191" s="47"/>
      <c r="D191" s="48"/>
      <c r="E191" s="48"/>
      <c r="F191" s="49"/>
      <c r="G191" s="1409"/>
      <c r="H191" s="1147"/>
      <c r="I191" s="1148"/>
      <c r="J191" s="1148"/>
      <c r="K191" s="1148"/>
      <c r="L191" s="1149"/>
      <c r="M191" s="1409"/>
      <c r="N191" s="1150"/>
      <c r="O191" s="1151"/>
      <c r="P191" s="1151"/>
      <c r="Q191" s="1151"/>
      <c r="R191" s="1152"/>
      <c r="T191" s="1200">
        <v>19</v>
      </c>
    </row>
    <row r="192" spans="1:20" ht="18.95" customHeight="1">
      <c r="A192" s="1409"/>
      <c r="B192" s="46"/>
      <c r="C192" s="47"/>
      <c r="D192" s="48"/>
      <c r="E192" s="48"/>
      <c r="F192" s="49"/>
      <c r="G192" s="1409"/>
      <c r="H192" s="1147"/>
      <c r="I192" s="1148"/>
      <c r="J192" s="1148"/>
      <c r="K192" s="1148"/>
      <c r="L192" s="1149"/>
      <c r="M192" s="1409"/>
      <c r="N192" s="1150"/>
      <c r="O192" s="1151"/>
      <c r="P192" s="1151"/>
      <c r="Q192" s="1151"/>
      <c r="R192" s="1152"/>
      <c r="T192" s="1200">
        <v>19</v>
      </c>
    </row>
    <row r="193" spans="1:20" ht="18.95" customHeight="1">
      <c r="A193" s="1409"/>
      <c r="B193" s="54"/>
      <c r="C193" s="55"/>
      <c r="D193" s="56"/>
      <c r="E193" s="56"/>
      <c r="F193" s="57"/>
      <c r="G193" s="1409"/>
      <c r="H193" s="185" t="s">
        <v>171</v>
      </c>
      <c r="I193" s="186"/>
      <c r="J193" s="186"/>
      <c r="K193" s="186"/>
      <c r="L193" s="187"/>
      <c r="M193" s="1409"/>
      <c r="N193" s="54" t="s">
        <v>172</v>
      </c>
      <c r="O193" s="55"/>
      <c r="P193" s="56"/>
      <c r="Q193" s="56"/>
      <c r="R193" s="57"/>
      <c r="T193" s="1200">
        <v>19</v>
      </c>
    </row>
    <row r="194" spans="1:20" ht="9.75" customHeight="1" thickBot="1">
      <c r="A194" s="158"/>
      <c r="B194" s="59"/>
      <c r="C194" s="59"/>
      <c r="D194" s="60"/>
      <c r="E194" s="61"/>
      <c r="F194" s="61"/>
      <c r="G194" s="58"/>
      <c r="H194" s="59"/>
      <c r="I194" s="59"/>
      <c r="J194" s="60"/>
      <c r="K194" s="61"/>
      <c r="L194" s="61"/>
      <c r="M194" s="58"/>
      <c r="N194" s="59"/>
      <c r="O194" s="59"/>
      <c r="P194" s="60"/>
      <c r="Q194" s="61"/>
      <c r="R194" s="61"/>
      <c r="T194" s="1203">
        <v>9.75</v>
      </c>
    </row>
    <row r="195" spans="1:20" ht="18.75" customHeight="1">
      <c r="A195" s="16" t="s">
        <v>29</v>
      </c>
      <c r="B195" s="1546" t="str">
        <f>C321</f>
        <v>Galette mexicaine</v>
      </c>
      <c r="C195" s="1547"/>
      <c r="D195" s="1547"/>
      <c r="E195" s="1547"/>
      <c r="F195" s="1422" t="str">
        <f>F321</f>
        <v>N°13</v>
      </c>
      <c r="G195" s="16" t="s">
        <v>29</v>
      </c>
      <c r="H195" s="1546" t="str">
        <f>I321</f>
        <v>Galette Paysanne</v>
      </c>
      <c r="I195" s="1547"/>
      <c r="J195" s="1547"/>
      <c r="K195" s="1547"/>
      <c r="L195" s="1422" t="str">
        <f>L321</f>
        <v>N°14</v>
      </c>
      <c r="M195" s="16" t="s">
        <v>29</v>
      </c>
      <c r="N195" s="1546" t="str">
        <f>O321</f>
        <v>Galette bolognaise</v>
      </c>
      <c r="O195" s="1547"/>
      <c r="P195" s="1547"/>
      <c r="Q195" s="1547"/>
      <c r="R195" s="1422" t="str">
        <f>R321</f>
        <v>N°15</v>
      </c>
      <c r="T195" s="1204">
        <v>18.75</v>
      </c>
    </row>
    <row r="196" spans="1:20" ht="18.75" customHeight="1">
      <c r="A196" s="1409"/>
      <c r="B196" s="1548"/>
      <c r="C196" s="1549"/>
      <c r="D196" s="1549"/>
      <c r="E196" s="1549"/>
      <c r="F196" s="1423"/>
      <c r="G196" s="1409"/>
      <c r="H196" s="1548"/>
      <c r="I196" s="1549"/>
      <c r="J196" s="1549"/>
      <c r="K196" s="1549"/>
      <c r="L196" s="1423"/>
      <c r="M196" s="1409"/>
      <c r="N196" s="1548"/>
      <c r="O196" s="1549"/>
      <c r="P196" s="1549"/>
      <c r="Q196" s="1549"/>
      <c r="R196" s="1423"/>
      <c r="T196" s="1200">
        <v>18.75</v>
      </c>
    </row>
    <row r="197" spans="1:20" ht="18.75" customHeight="1">
      <c r="A197" s="1409"/>
      <c r="B197" s="178">
        <f>F341</f>
        <v>2200</v>
      </c>
      <c r="C197" s="39" t="s">
        <v>41</v>
      </c>
      <c r="D197" s="40"/>
      <c r="E197" s="40"/>
      <c r="F197" s="179">
        <f>F91</f>
        <v>220</v>
      </c>
      <c r="G197" s="1409"/>
      <c r="H197" s="178">
        <f>L341</f>
        <v>1300</v>
      </c>
      <c r="I197" s="39" t="s">
        <v>41</v>
      </c>
      <c r="J197" s="40"/>
      <c r="K197" s="40"/>
      <c r="L197" s="179">
        <f>L91</f>
        <v>130</v>
      </c>
      <c r="M197" s="1409"/>
      <c r="N197" s="178">
        <f>R341</f>
        <v>2400</v>
      </c>
      <c r="O197" s="39" t="s">
        <v>41</v>
      </c>
      <c r="P197" s="40"/>
      <c r="Q197" s="40"/>
      <c r="R197" s="179">
        <f>R91</f>
        <v>240</v>
      </c>
      <c r="T197" s="1200">
        <v>18.75</v>
      </c>
    </row>
    <row r="198" spans="1:20" ht="18.95" customHeight="1">
      <c r="A198" s="1409"/>
      <c r="B198" s="274"/>
      <c r="C198" s="43" t="s">
        <v>126</v>
      </c>
      <c r="D198" s="44"/>
      <c r="E198" s="45"/>
      <c r="F198" s="275"/>
      <c r="G198" s="1409"/>
      <c r="H198" s="1563" t="s">
        <v>173</v>
      </c>
      <c r="I198" s="1564"/>
      <c r="J198" s="1564"/>
      <c r="K198" s="1564"/>
      <c r="L198" s="1565"/>
      <c r="M198" s="1409"/>
      <c r="N198" s="274"/>
      <c r="O198" s="43" t="s">
        <v>126</v>
      </c>
      <c r="P198" s="44"/>
      <c r="Q198" s="45"/>
      <c r="R198" s="275"/>
      <c r="T198" s="1200">
        <v>19</v>
      </c>
    </row>
    <row r="199" spans="1:20" ht="18.95" customHeight="1">
      <c r="A199" s="1409"/>
      <c r="B199" s="46" t="s">
        <v>174</v>
      </c>
      <c r="C199" s="47"/>
      <c r="D199" s="48"/>
      <c r="E199" s="48"/>
      <c r="F199" s="49"/>
      <c r="G199" s="1409"/>
      <c r="H199" s="1563"/>
      <c r="I199" s="1564"/>
      <c r="J199" s="1564"/>
      <c r="K199" s="1564"/>
      <c r="L199" s="1565"/>
      <c r="M199" s="1409"/>
      <c r="N199" s="46" t="s">
        <v>175</v>
      </c>
      <c r="O199" s="47"/>
      <c r="P199" s="48"/>
      <c r="Q199" s="48"/>
      <c r="R199" s="49"/>
      <c r="T199" s="1200">
        <v>19</v>
      </c>
    </row>
    <row r="200" spans="1:20" ht="18.95" customHeight="1">
      <c r="A200" s="1409"/>
      <c r="B200" s="1537" t="s">
        <v>176</v>
      </c>
      <c r="C200" s="1538"/>
      <c r="D200" s="1538"/>
      <c r="E200" s="1538"/>
      <c r="F200" s="1539"/>
      <c r="G200" s="1409"/>
      <c r="H200" s="180" t="s">
        <v>177</v>
      </c>
      <c r="I200" s="47"/>
      <c r="J200" s="50"/>
      <c r="K200" s="48"/>
      <c r="L200" s="49"/>
      <c r="M200" s="1409"/>
      <c r="N200" s="1537" t="s">
        <v>178</v>
      </c>
      <c r="O200" s="1538"/>
      <c r="P200" s="1538"/>
      <c r="Q200" s="1538"/>
      <c r="R200" s="1539"/>
      <c r="T200" s="1200">
        <v>19</v>
      </c>
    </row>
    <row r="201" spans="1:20" ht="18.95" customHeight="1">
      <c r="A201" s="1409"/>
      <c r="B201" s="1537"/>
      <c r="C201" s="1538"/>
      <c r="D201" s="1538"/>
      <c r="E201" s="1538"/>
      <c r="F201" s="1539"/>
      <c r="G201" s="1409"/>
      <c r="H201" s="180" t="s">
        <v>179</v>
      </c>
      <c r="I201" s="47"/>
      <c r="J201" s="48"/>
      <c r="K201" s="48"/>
      <c r="L201" s="49"/>
      <c r="M201" s="1409"/>
      <c r="N201" s="1537"/>
      <c r="O201" s="1538"/>
      <c r="P201" s="1538"/>
      <c r="Q201" s="1538"/>
      <c r="R201" s="1539"/>
      <c r="T201" s="1200">
        <v>19</v>
      </c>
    </row>
    <row r="202" spans="1:20" ht="18.95" customHeight="1">
      <c r="A202" s="1409"/>
      <c r="B202" s="1537" t="s">
        <v>180</v>
      </c>
      <c r="C202" s="1538"/>
      <c r="D202" s="1538"/>
      <c r="E202" s="1538"/>
      <c r="F202" s="1539"/>
      <c r="G202" s="1409"/>
      <c r="H202" s="1563" t="s">
        <v>181</v>
      </c>
      <c r="I202" s="1564"/>
      <c r="J202" s="1564"/>
      <c r="K202" s="1564"/>
      <c r="L202" s="1565"/>
      <c r="M202" s="1409"/>
      <c r="N202" s="1537" t="s">
        <v>182</v>
      </c>
      <c r="O202" s="1538"/>
      <c r="P202" s="1538"/>
      <c r="Q202" s="1538"/>
      <c r="R202" s="1539"/>
      <c r="T202" s="1200">
        <v>19</v>
      </c>
    </row>
    <row r="203" spans="1:20" ht="18.95" customHeight="1">
      <c r="A203" s="1409"/>
      <c r="B203" s="1537"/>
      <c r="C203" s="1538"/>
      <c r="D203" s="1538"/>
      <c r="E203" s="1538"/>
      <c r="F203" s="1539"/>
      <c r="G203" s="1409"/>
      <c r="H203" s="1563"/>
      <c r="I203" s="1564"/>
      <c r="J203" s="1564"/>
      <c r="K203" s="1564"/>
      <c r="L203" s="1565"/>
      <c r="M203" s="1409"/>
      <c r="N203" s="1537"/>
      <c r="O203" s="1538"/>
      <c r="P203" s="1538"/>
      <c r="Q203" s="1538"/>
      <c r="R203" s="1539"/>
      <c r="T203" s="1200">
        <v>19</v>
      </c>
    </row>
    <row r="204" spans="1:20" ht="18.95" customHeight="1">
      <c r="A204" s="1409"/>
      <c r="B204" s="1537" t="s">
        <v>183</v>
      </c>
      <c r="C204" s="1538"/>
      <c r="D204" s="1538"/>
      <c r="E204" s="1538"/>
      <c r="F204" s="1539"/>
      <c r="G204" s="1409"/>
      <c r="H204" s="1563" t="s">
        <v>184</v>
      </c>
      <c r="I204" s="1564"/>
      <c r="J204" s="1564"/>
      <c r="K204" s="1564"/>
      <c r="L204" s="1565"/>
      <c r="M204" s="1409"/>
      <c r="N204" s="46" t="s">
        <v>185</v>
      </c>
      <c r="O204" s="53"/>
      <c r="P204" s="48"/>
      <c r="Q204" s="48"/>
      <c r="R204" s="49"/>
      <c r="T204" s="1200">
        <v>19</v>
      </c>
    </row>
    <row r="205" spans="1:20" ht="18.95" customHeight="1">
      <c r="A205" s="1409"/>
      <c r="B205" s="1537"/>
      <c r="C205" s="1538"/>
      <c r="D205" s="1538"/>
      <c r="E205" s="1538"/>
      <c r="F205" s="1539"/>
      <c r="G205" s="1409"/>
      <c r="H205" s="1563"/>
      <c r="I205" s="1564"/>
      <c r="J205" s="1564"/>
      <c r="K205" s="1564"/>
      <c r="L205" s="1565"/>
      <c r="M205" s="1409"/>
      <c r="N205" s="1537" t="s">
        <v>186</v>
      </c>
      <c r="O205" s="1538"/>
      <c r="P205" s="1538"/>
      <c r="Q205" s="1538"/>
      <c r="R205" s="1539"/>
      <c r="T205" s="1200">
        <v>19</v>
      </c>
    </row>
    <row r="206" spans="1:20" ht="18.95" customHeight="1">
      <c r="A206" s="1409"/>
      <c r="B206" s="46" t="s">
        <v>187</v>
      </c>
      <c r="C206" s="47"/>
      <c r="D206" s="48"/>
      <c r="E206" s="48"/>
      <c r="F206" s="49"/>
      <c r="G206" s="1409"/>
      <c r="H206" s="1563" t="s">
        <v>188</v>
      </c>
      <c r="I206" s="1564"/>
      <c r="J206" s="1564"/>
      <c r="K206" s="1564"/>
      <c r="L206" s="1565"/>
      <c r="M206" s="1409"/>
      <c r="N206" s="1537"/>
      <c r="O206" s="1538"/>
      <c r="P206" s="1538"/>
      <c r="Q206" s="1538"/>
      <c r="R206" s="1539"/>
      <c r="T206" s="1200">
        <v>19</v>
      </c>
    </row>
    <row r="207" spans="1:20" ht="18.95" customHeight="1">
      <c r="A207" s="1409"/>
      <c r="B207" s="1537" t="s">
        <v>189</v>
      </c>
      <c r="C207" s="1538"/>
      <c r="D207" s="1538"/>
      <c r="E207" s="1538"/>
      <c r="F207" s="1539"/>
      <c r="G207" s="1409"/>
      <c r="H207" s="1563"/>
      <c r="I207" s="1564"/>
      <c r="J207" s="1564"/>
      <c r="K207" s="1564"/>
      <c r="L207" s="1565"/>
      <c r="M207" s="1409"/>
      <c r="N207" s="46" t="s">
        <v>190</v>
      </c>
      <c r="O207" s="47"/>
      <c r="P207" s="48"/>
      <c r="Q207" s="48"/>
      <c r="R207" s="49"/>
      <c r="T207" s="1200">
        <v>19</v>
      </c>
    </row>
    <row r="208" spans="1:20" ht="18.95" customHeight="1">
      <c r="A208" s="1409"/>
      <c r="B208" s="1537"/>
      <c r="C208" s="1538"/>
      <c r="D208" s="1538"/>
      <c r="E208" s="1538"/>
      <c r="F208" s="1539"/>
      <c r="G208" s="1409"/>
      <c r="H208" s="180" t="s">
        <v>191</v>
      </c>
      <c r="I208" s="47"/>
      <c r="J208" s="48"/>
      <c r="K208" s="48"/>
      <c r="L208" s="49"/>
      <c r="M208" s="1409"/>
      <c r="N208" s="46"/>
      <c r="O208" s="47"/>
      <c r="P208" s="48"/>
      <c r="Q208" s="48"/>
      <c r="R208" s="49"/>
      <c r="T208" s="1200">
        <v>19</v>
      </c>
    </row>
    <row r="209" spans="1:25" ht="18.95" customHeight="1">
      <c r="A209" s="1409"/>
      <c r="B209" s="46" t="s">
        <v>192</v>
      </c>
      <c r="C209" s="47"/>
      <c r="D209" s="48"/>
      <c r="E209" s="48"/>
      <c r="F209" s="49"/>
      <c r="G209" s="1409"/>
      <c r="H209" s="1563" t="s">
        <v>193</v>
      </c>
      <c r="I209" s="1564"/>
      <c r="J209" s="1564"/>
      <c r="K209" s="1564"/>
      <c r="L209" s="1565"/>
      <c r="M209" s="1409"/>
      <c r="N209" s="46"/>
      <c r="O209" s="47"/>
      <c r="P209" s="48"/>
      <c r="Q209" s="48"/>
      <c r="R209" s="49"/>
      <c r="T209" s="1200">
        <v>19</v>
      </c>
    </row>
    <row r="210" spans="1:25" ht="18.95" customHeight="1">
      <c r="A210" s="1409"/>
      <c r="B210" s="46" t="s">
        <v>194</v>
      </c>
      <c r="C210" s="47"/>
      <c r="D210" s="48"/>
      <c r="E210" s="48"/>
      <c r="F210" s="49"/>
      <c r="G210" s="1409"/>
      <c r="H210" s="1563"/>
      <c r="I210" s="1564"/>
      <c r="J210" s="1564"/>
      <c r="K210" s="1564"/>
      <c r="L210" s="1565"/>
      <c r="M210" s="1409"/>
      <c r="N210" s="46"/>
      <c r="O210" s="47"/>
      <c r="P210" s="48"/>
      <c r="Q210" s="48"/>
      <c r="R210" s="49"/>
      <c r="T210" s="1200">
        <v>19</v>
      </c>
    </row>
    <row r="211" spans="1:25" ht="18.95" customHeight="1">
      <c r="A211" s="1409"/>
      <c r="B211" s="46"/>
      <c r="C211" s="47"/>
      <c r="D211" s="48"/>
      <c r="E211" s="48"/>
      <c r="F211" s="49"/>
      <c r="G211" s="1409"/>
      <c r="H211" s="180" t="s">
        <v>195</v>
      </c>
      <c r="I211" s="47"/>
      <c r="J211" s="50"/>
      <c r="K211" s="48"/>
      <c r="L211" s="49"/>
      <c r="M211" s="1409"/>
      <c r="N211" s="46"/>
      <c r="O211" s="47"/>
      <c r="P211" s="48"/>
      <c r="Q211" s="48"/>
      <c r="R211" s="49"/>
      <c r="T211" s="1200">
        <v>19</v>
      </c>
    </row>
    <row r="212" spans="1:25" ht="18.95" customHeight="1">
      <c r="A212" s="1409"/>
      <c r="B212" s="46"/>
      <c r="C212" s="47"/>
      <c r="D212" s="48"/>
      <c r="E212" s="48"/>
      <c r="F212" s="49"/>
      <c r="G212" s="1409"/>
      <c r="H212" s="180"/>
      <c r="I212" s="47"/>
      <c r="J212" s="50"/>
      <c r="K212" s="48"/>
      <c r="L212" s="49"/>
      <c r="M212" s="1409"/>
      <c r="N212" s="46"/>
      <c r="O212" s="47"/>
      <c r="P212" s="48"/>
      <c r="Q212" s="48"/>
      <c r="R212" s="49"/>
      <c r="T212" s="1200">
        <v>19</v>
      </c>
    </row>
    <row r="213" spans="1:25" ht="18.95" customHeight="1">
      <c r="A213" s="1409"/>
      <c r="B213" s="46"/>
      <c r="C213" s="47"/>
      <c r="D213" s="48"/>
      <c r="E213" s="48"/>
      <c r="F213" s="49"/>
      <c r="G213" s="1409"/>
      <c r="H213" s="180"/>
      <c r="I213" s="47"/>
      <c r="J213" s="50"/>
      <c r="K213" s="48"/>
      <c r="L213" s="49"/>
      <c r="M213" s="1409"/>
      <c r="N213" s="46"/>
      <c r="O213" s="47"/>
      <c r="P213" s="48"/>
      <c r="Q213" s="48"/>
      <c r="R213" s="49"/>
      <c r="T213" s="1200">
        <v>19</v>
      </c>
    </row>
    <row r="214" spans="1:25" ht="18.95" customHeight="1">
      <c r="A214" s="1409"/>
      <c r="B214" s="54"/>
      <c r="C214" s="55"/>
      <c r="D214" s="56"/>
      <c r="E214" s="56"/>
      <c r="F214" s="57"/>
      <c r="G214" s="1409"/>
      <c r="H214" s="380" t="s">
        <v>196</v>
      </c>
      <c r="I214" s="55"/>
      <c r="J214" s="1180"/>
      <c r="K214" s="56"/>
      <c r="L214" s="57"/>
      <c r="M214" s="1409"/>
      <c r="N214" s="54"/>
      <c r="O214" s="55"/>
      <c r="P214" s="56"/>
      <c r="Q214" s="56"/>
      <c r="R214" s="57"/>
      <c r="T214" s="1200">
        <v>19</v>
      </c>
    </row>
    <row r="215" spans="1:25" ht="15" customHeight="1">
      <c r="A215" s="173"/>
      <c r="B215" s="174" t="s">
        <v>95</v>
      </c>
      <c r="C215" s="175" t="str">
        <f ca="1">CELL("nomfichier")</f>
        <v>D:\1 UPRT SITE WEB\uprt.fr\re-recettes-jean-marc-catteau\re-catteau-galettes\[PC-les-galettes-repertoire.xlsx]Récap</v>
      </c>
      <c r="D215" s="176"/>
      <c r="E215" s="177"/>
      <c r="F215" s="177"/>
      <c r="G215" s="177"/>
      <c r="H215" s="177"/>
      <c r="I215" s="177"/>
      <c r="J215" s="177"/>
      <c r="K215" s="177"/>
      <c r="L215" s="177"/>
      <c r="M215" s="177"/>
      <c r="N215" s="177"/>
      <c r="O215" s="62"/>
      <c r="P215" s="176"/>
      <c r="Q215" s="177"/>
      <c r="R215" s="177"/>
      <c r="T215" s="1203">
        <v>15</v>
      </c>
      <c r="U215" t="s">
        <v>1750</v>
      </c>
    </row>
    <row r="216" spans="1:25" ht="15.75" thickBot="1">
      <c r="A216" s="1201">
        <v>1.29</v>
      </c>
      <c r="B216" s="1202">
        <v>8</v>
      </c>
      <c r="C216" s="1202">
        <v>10</v>
      </c>
      <c r="D216" s="1202">
        <v>16</v>
      </c>
      <c r="E216" s="1202">
        <v>28</v>
      </c>
      <c r="F216" s="1202">
        <v>12</v>
      </c>
      <c r="G216" s="1201">
        <v>1.29</v>
      </c>
      <c r="H216" s="1202">
        <v>8</v>
      </c>
      <c r="I216" s="1202">
        <v>10</v>
      </c>
      <c r="J216" s="1202">
        <v>16</v>
      </c>
      <c r="K216" s="1202">
        <v>28</v>
      </c>
      <c r="L216" s="1202">
        <v>12</v>
      </c>
      <c r="M216" s="1201">
        <v>1.29</v>
      </c>
      <c r="N216" s="1202">
        <v>8</v>
      </c>
      <c r="O216" s="1202">
        <v>10</v>
      </c>
      <c r="P216" s="1202">
        <v>16</v>
      </c>
      <c r="Q216" s="1202">
        <v>28</v>
      </c>
      <c r="R216" s="1202">
        <v>12</v>
      </c>
      <c r="S216" t="s">
        <v>224</v>
      </c>
    </row>
    <row r="217" spans="1:25" ht="26.25">
      <c r="A217" s="17" t="s">
        <v>29</v>
      </c>
      <c r="B217" s="1500" t="s">
        <v>225</v>
      </c>
      <c r="C217" s="1500"/>
      <c r="D217" s="1500"/>
      <c r="E217" s="1500"/>
      <c r="F217" s="1500"/>
      <c r="G217" s="1500"/>
      <c r="H217" s="1500"/>
      <c r="I217" s="1500"/>
      <c r="J217" s="1500"/>
      <c r="K217" s="1500"/>
      <c r="L217" s="1500"/>
      <c r="M217" s="1500"/>
      <c r="N217" s="1500"/>
      <c r="O217" s="1500"/>
      <c r="P217" s="1500"/>
      <c r="Q217" s="1500"/>
      <c r="R217" s="1500"/>
    </row>
    <row r="218" spans="1:25" ht="26.25">
      <c r="A218" s="1146"/>
      <c r="B218" s="1510" t="s">
        <v>226</v>
      </c>
      <c r="C218" s="1510"/>
      <c r="D218" s="1510"/>
      <c r="E218" s="1510"/>
      <c r="F218" s="1510"/>
      <c r="G218" s="1510"/>
      <c r="H218" s="1510"/>
      <c r="I218" s="1510"/>
      <c r="J218" s="1510"/>
      <c r="K218" s="1510"/>
      <c r="L218" s="1510"/>
      <c r="M218" s="1510"/>
      <c r="N218" s="1510"/>
      <c r="O218" s="1510"/>
      <c r="P218" s="1510"/>
      <c r="Q218" s="1510"/>
      <c r="R218" s="1510"/>
    </row>
    <row r="219" spans="1:25" ht="20.25">
      <c r="A219" s="1146"/>
      <c r="B219" s="71" t="s">
        <v>50</v>
      </c>
      <c r="C219" s="71"/>
      <c r="D219" s="1413" t="s">
        <v>117</v>
      </c>
      <c r="E219" s="1413"/>
      <c r="F219" s="1413"/>
      <c r="G219" s="1413"/>
      <c r="H219" s="1413"/>
      <c r="I219" s="1413"/>
      <c r="J219" s="1413"/>
      <c r="K219" s="1413"/>
      <c r="L219" s="1413"/>
      <c r="M219" s="1413"/>
      <c r="N219" s="1413"/>
      <c r="O219" s="1413"/>
      <c r="P219" s="1413"/>
      <c r="Q219" s="1413"/>
      <c r="R219" s="1413"/>
    </row>
    <row r="220" spans="1:25" ht="15" customHeight="1">
      <c r="A220" s="1146"/>
      <c r="B220" s="1460" t="s">
        <v>51</v>
      </c>
      <c r="C220" s="1462" t="s">
        <v>342</v>
      </c>
      <c r="D220" s="1462"/>
      <c r="E220" s="1462"/>
      <c r="F220" s="1464" t="s">
        <v>53</v>
      </c>
      <c r="G220" s="58"/>
      <c r="H220" s="1460" t="s">
        <v>51</v>
      </c>
      <c r="I220" s="1473" t="s">
        <v>344</v>
      </c>
      <c r="J220" s="1473"/>
      <c r="K220" s="1473"/>
      <c r="L220" s="1464" t="s">
        <v>54</v>
      </c>
      <c r="M220" s="58"/>
      <c r="N220" s="1460" t="s">
        <v>51</v>
      </c>
      <c r="O220" s="1462" t="s">
        <v>346</v>
      </c>
      <c r="P220" s="1462"/>
      <c r="Q220" s="1462"/>
      <c r="R220" s="1464" t="s">
        <v>230</v>
      </c>
      <c r="V220" s="1511" t="s">
        <v>348</v>
      </c>
      <c r="W220" s="1512"/>
      <c r="X220" s="1512"/>
      <c r="Y220" s="1513"/>
    </row>
    <row r="221" spans="1:25" ht="15" customHeight="1">
      <c r="A221" s="1146"/>
      <c r="B221" s="1461"/>
      <c r="C221" s="1463"/>
      <c r="D221" s="1463"/>
      <c r="E221" s="1463"/>
      <c r="F221" s="1465"/>
      <c r="G221" s="58"/>
      <c r="H221" s="1461"/>
      <c r="I221" s="1474"/>
      <c r="J221" s="1474"/>
      <c r="K221" s="1474"/>
      <c r="L221" s="1465"/>
      <c r="M221" s="58"/>
      <c r="N221" s="1461"/>
      <c r="O221" s="1463"/>
      <c r="P221" s="1463"/>
      <c r="Q221" s="1463"/>
      <c r="R221" s="1465"/>
      <c r="V221" s="1514"/>
      <c r="W221" s="1515"/>
      <c r="X221" s="1515"/>
      <c r="Y221" s="1516"/>
    </row>
    <row r="222" spans="1:25" ht="18.75" customHeight="1">
      <c r="A222" s="1146"/>
      <c r="B222" s="72" t="s">
        <v>55</v>
      </c>
      <c r="C222" s="1399" t="s">
        <v>117</v>
      </c>
      <c r="D222" s="1399"/>
      <c r="E222" s="1399"/>
      <c r="F222" s="1400"/>
      <c r="G222" s="58"/>
      <c r="H222" s="72" t="s">
        <v>55</v>
      </c>
      <c r="I222" s="1399" t="s">
        <v>117</v>
      </c>
      <c r="J222" s="1399"/>
      <c r="K222" s="1399"/>
      <c r="L222" s="1400"/>
      <c r="M222" s="58"/>
      <c r="N222" s="72" t="s">
        <v>55</v>
      </c>
      <c r="O222" s="1399" t="s">
        <v>117</v>
      </c>
      <c r="P222" s="1399"/>
      <c r="Q222" s="1399"/>
      <c r="R222" s="1400"/>
      <c r="V222" s="1514"/>
      <c r="W222" s="1515"/>
      <c r="X222" s="1515"/>
      <c r="Y222" s="1516"/>
    </row>
    <row r="223" spans="1:25" ht="18.75" customHeight="1">
      <c r="A223" s="1146"/>
      <c r="B223" s="73" t="s">
        <v>57</v>
      </c>
      <c r="C223" s="74"/>
      <c r="D223" s="74"/>
      <c r="E223" s="77" t="s">
        <v>349</v>
      </c>
      <c r="F223" s="78">
        <v>30</v>
      </c>
      <c r="G223" s="58"/>
      <c r="H223" s="73" t="s">
        <v>57</v>
      </c>
      <c r="I223" s="74"/>
      <c r="J223" s="74"/>
      <c r="K223" s="77" t="s">
        <v>349</v>
      </c>
      <c r="L223" s="78">
        <v>30</v>
      </c>
      <c r="M223" s="58"/>
      <c r="N223" s="73" t="s">
        <v>57</v>
      </c>
      <c r="O223" s="74"/>
      <c r="P223" s="74"/>
      <c r="Q223" s="77" t="s">
        <v>349</v>
      </c>
      <c r="R223" s="78">
        <v>30</v>
      </c>
      <c r="V223" s="1514"/>
      <c r="W223" s="1515"/>
      <c r="X223" s="1515"/>
      <c r="Y223" s="1516"/>
    </row>
    <row r="224" spans="1:25" ht="18.75" customHeight="1">
      <c r="A224" s="1146"/>
      <c r="B224" s="141" t="s">
        <v>60</v>
      </c>
      <c r="C224" s="142" t="s">
        <v>35</v>
      </c>
      <c r="D224" s="143" t="s">
        <v>61</v>
      </c>
      <c r="E224" s="143" t="s">
        <v>62</v>
      </c>
      <c r="F224" s="144"/>
      <c r="G224" s="58"/>
      <c r="H224" s="141" t="s">
        <v>60</v>
      </c>
      <c r="I224" s="142" t="s">
        <v>35</v>
      </c>
      <c r="J224" s="143" t="s">
        <v>61</v>
      </c>
      <c r="K224" s="143" t="s">
        <v>62</v>
      </c>
      <c r="L224" s="144"/>
      <c r="M224" s="58"/>
      <c r="N224" s="141" t="s">
        <v>60</v>
      </c>
      <c r="O224" s="142" t="s">
        <v>35</v>
      </c>
      <c r="P224" s="143" t="s">
        <v>61</v>
      </c>
      <c r="Q224" s="143" t="s">
        <v>62</v>
      </c>
      <c r="R224" s="144"/>
      <c r="V224" s="1514"/>
      <c r="W224" s="1515"/>
      <c r="X224" s="1515"/>
      <c r="Y224" s="1516"/>
    </row>
    <row r="225" spans="1:25" ht="18.75" customHeight="1">
      <c r="A225" s="1146"/>
      <c r="B225" s="83"/>
      <c r="C225" s="84"/>
      <c r="D225" s="85">
        <v>1000</v>
      </c>
      <c r="E225" s="86" t="s">
        <v>350</v>
      </c>
      <c r="F225" s="87">
        <f t="shared" ref="F225:F237" si="33">IF(ISBLANK(B225),D225,(D225*B225))</f>
        <v>1000</v>
      </c>
      <c r="G225" s="58"/>
      <c r="H225" s="83"/>
      <c r="I225" s="84"/>
      <c r="J225" s="85">
        <v>1000</v>
      </c>
      <c r="K225" s="86" t="s">
        <v>350</v>
      </c>
      <c r="L225" s="87">
        <f t="shared" ref="L225:L237" si="34">IF(ISBLANK(H225),J225,(J225*H225))</f>
        <v>1000</v>
      </c>
      <c r="M225" s="58"/>
      <c r="N225" s="83"/>
      <c r="O225" s="84"/>
      <c r="P225" s="85">
        <v>1000</v>
      </c>
      <c r="Q225" s="86" t="s">
        <v>350</v>
      </c>
      <c r="R225" s="87">
        <f t="shared" ref="R225:R237" si="35">IF(ISBLANK(N225),P225,(P225*N225))</f>
        <v>1000</v>
      </c>
      <c r="V225" s="1475" t="s">
        <v>1752</v>
      </c>
      <c r="W225" s="1476"/>
      <c r="X225" s="1476"/>
      <c r="Y225" s="1477"/>
    </row>
    <row r="226" spans="1:25" ht="15.75">
      <c r="A226" s="1146"/>
      <c r="B226" s="89">
        <v>1</v>
      </c>
      <c r="C226" s="84" t="s">
        <v>351</v>
      </c>
      <c r="D226" s="92"/>
      <c r="E226" s="86" t="s">
        <v>352</v>
      </c>
      <c r="F226" s="87">
        <f t="shared" si="33"/>
        <v>0</v>
      </c>
      <c r="G226" s="58"/>
      <c r="H226" s="89">
        <v>1</v>
      </c>
      <c r="I226" s="90" t="s">
        <v>109</v>
      </c>
      <c r="J226" s="91">
        <v>50</v>
      </c>
      <c r="K226" s="86" t="s">
        <v>67</v>
      </c>
      <c r="L226" s="87">
        <f t="shared" si="34"/>
        <v>50</v>
      </c>
      <c r="M226" s="58"/>
      <c r="N226" s="89">
        <v>1</v>
      </c>
      <c r="O226" s="90" t="s">
        <v>109</v>
      </c>
      <c r="P226" s="91">
        <v>50</v>
      </c>
      <c r="Q226" s="86" t="s">
        <v>67</v>
      </c>
      <c r="R226" s="87">
        <f t="shared" si="35"/>
        <v>50</v>
      </c>
      <c r="V226" s="1475"/>
      <c r="W226" s="1476"/>
      <c r="X226" s="1476"/>
      <c r="Y226" s="1477"/>
    </row>
    <row r="227" spans="1:25" ht="18.75" customHeight="1">
      <c r="A227" s="1146"/>
      <c r="B227" s="89">
        <v>2</v>
      </c>
      <c r="C227" s="90" t="s">
        <v>66</v>
      </c>
      <c r="D227" s="91">
        <v>50</v>
      </c>
      <c r="E227" s="86" t="s">
        <v>67</v>
      </c>
      <c r="F227" s="87">
        <f t="shared" si="33"/>
        <v>100</v>
      </c>
      <c r="G227" s="58"/>
      <c r="H227" s="89"/>
      <c r="I227" s="84"/>
      <c r="J227" s="92">
        <v>30</v>
      </c>
      <c r="K227" s="86" t="s">
        <v>353</v>
      </c>
      <c r="L227" s="87">
        <f t="shared" si="34"/>
        <v>30</v>
      </c>
      <c r="M227" s="58"/>
      <c r="N227" s="89"/>
      <c r="O227" s="90"/>
      <c r="P227" s="92">
        <v>30</v>
      </c>
      <c r="Q227" s="86" t="s">
        <v>353</v>
      </c>
      <c r="R227" s="87">
        <f t="shared" si="35"/>
        <v>30</v>
      </c>
      <c r="V227" s="1475"/>
      <c r="W227" s="1476"/>
      <c r="X227" s="1476"/>
      <c r="Y227" s="1477"/>
    </row>
    <row r="228" spans="1:25" ht="18.75" customHeight="1">
      <c r="A228" s="1146"/>
      <c r="B228" s="89"/>
      <c r="C228" s="90"/>
      <c r="D228" s="91">
        <v>30</v>
      </c>
      <c r="E228" s="86" t="s">
        <v>353</v>
      </c>
      <c r="F228" s="87">
        <f t="shared" si="33"/>
        <v>30</v>
      </c>
      <c r="G228" s="58"/>
      <c r="H228" s="89"/>
      <c r="I228" s="90"/>
      <c r="J228" s="201">
        <v>500</v>
      </c>
      <c r="K228" s="86" t="s">
        <v>354</v>
      </c>
      <c r="L228" s="87">
        <f t="shared" si="34"/>
        <v>500</v>
      </c>
      <c r="M228" s="58"/>
      <c r="N228" s="89"/>
      <c r="O228" s="90"/>
      <c r="P228" s="201">
        <v>1000</v>
      </c>
      <c r="Q228" s="86" t="s">
        <v>355</v>
      </c>
      <c r="R228" s="87">
        <f t="shared" si="35"/>
        <v>1000</v>
      </c>
      <c r="V228" s="1478" t="s">
        <v>1753</v>
      </c>
      <c r="W228" s="1479"/>
      <c r="X228" s="1479"/>
      <c r="Y228" s="1480"/>
    </row>
    <row r="229" spans="1:25" ht="18.75" customHeight="1">
      <c r="A229" s="1146"/>
      <c r="B229" s="89"/>
      <c r="C229" s="90"/>
      <c r="D229" s="201">
        <v>200</v>
      </c>
      <c r="E229" s="86" t="s">
        <v>354</v>
      </c>
      <c r="F229" s="87">
        <f t="shared" si="33"/>
        <v>200</v>
      </c>
      <c r="G229" s="58"/>
      <c r="H229" s="89"/>
      <c r="I229" s="90"/>
      <c r="J229" s="201">
        <v>500</v>
      </c>
      <c r="K229" s="86" t="s">
        <v>356</v>
      </c>
      <c r="L229" s="87">
        <f t="shared" si="34"/>
        <v>500</v>
      </c>
      <c r="M229" s="58"/>
      <c r="N229" s="89"/>
      <c r="O229" s="90"/>
      <c r="P229" s="201"/>
      <c r="Q229" s="86"/>
      <c r="R229" s="87">
        <f t="shared" si="35"/>
        <v>0</v>
      </c>
      <c r="V229" s="1478"/>
      <c r="W229" s="1479"/>
      <c r="X229" s="1479"/>
      <c r="Y229" s="1480"/>
    </row>
    <row r="230" spans="1:25" ht="15.75">
      <c r="A230" s="1146"/>
      <c r="B230" s="89"/>
      <c r="C230" s="90"/>
      <c r="D230" s="201">
        <v>800</v>
      </c>
      <c r="E230" s="86" t="s">
        <v>357</v>
      </c>
      <c r="F230" s="87">
        <f t="shared" si="33"/>
        <v>800</v>
      </c>
      <c r="G230" s="58"/>
      <c r="H230" s="89"/>
      <c r="I230" s="90"/>
      <c r="J230" s="201"/>
      <c r="K230" s="86"/>
      <c r="L230" s="87">
        <f t="shared" si="34"/>
        <v>0</v>
      </c>
      <c r="M230" s="58"/>
      <c r="N230" s="89"/>
      <c r="O230" s="90"/>
      <c r="P230" s="201"/>
      <c r="Q230" s="86" t="s">
        <v>358</v>
      </c>
      <c r="R230" s="87">
        <f t="shared" si="35"/>
        <v>0</v>
      </c>
      <c r="V230" s="1481"/>
      <c r="W230" s="1482"/>
      <c r="X230" s="1482"/>
      <c r="Y230" s="1483"/>
    </row>
    <row r="231" spans="1:25" ht="18.75" customHeight="1">
      <c r="A231" s="1146"/>
      <c r="B231" s="89">
        <v>1</v>
      </c>
      <c r="C231" s="90" t="s">
        <v>359</v>
      </c>
      <c r="D231" s="201"/>
      <c r="E231" s="86" t="s">
        <v>360</v>
      </c>
      <c r="F231" s="87">
        <f t="shared" si="33"/>
        <v>0</v>
      </c>
      <c r="G231" s="58"/>
      <c r="H231" s="89"/>
      <c r="I231" s="90"/>
      <c r="J231" s="201"/>
      <c r="K231" s="86" t="s">
        <v>358</v>
      </c>
      <c r="L231" s="87">
        <f t="shared" si="34"/>
        <v>0</v>
      </c>
      <c r="M231" s="58"/>
      <c r="N231" s="89"/>
      <c r="O231" s="90"/>
      <c r="P231" s="201"/>
      <c r="Q231" s="251" t="s">
        <v>361</v>
      </c>
      <c r="R231" s="87">
        <f t="shared" si="35"/>
        <v>0</v>
      </c>
    </row>
    <row r="232" spans="1:25" ht="15.75">
      <c r="A232" s="1146"/>
      <c r="B232" s="89"/>
      <c r="C232" s="90"/>
      <c r="D232" s="201"/>
      <c r="E232" s="86"/>
      <c r="F232" s="87">
        <f t="shared" si="33"/>
        <v>0</v>
      </c>
      <c r="G232" s="58"/>
      <c r="H232" s="89"/>
      <c r="I232" s="90"/>
      <c r="J232" s="201"/>
      <c r="K232" s="251" t="s">
        <v>361</v>
      </c>
      <c r="L232" s="87">
        <f t="shared" si="34"/>
        <v>0</v>
      </c>
      <c r="M232" s="58"/>
      <c r="N232" s="89"/>
      <c r="O232" s="90"/>
      <c r="P232" s="201">
        <v>1250</v>
      </c>
      <c r="Q232" s="86" t="s">
        <v>362</v>
      </c>
      <c r="R232" s="87">
        <f t="shared" si="35"/>
        <v>1250</v>
      </c>
    </row>
    <row r="233" spans="1:25" ht="15.75">
      <c r="A233" s="1146"/>
      <c r="B233" s="89"/>
      <c r="C233" s="90"/>
      <c r="D233" s="201"/>
      <c r="E233" s="86" t="s">
        <v>358</v>
      </c>
      <c r="F233" s="87">
        <f t="shared" si="33"/>
        <v>0</v>
      </c>
      <c r="G233" s="58"/>
      <c r="H233" s="89"/>
      <c r="I233" s="90"/>
      <c r="J233" s="201">
        <v>1250</v>
      </c>
      <c r="K233" s="86" t="s">
        <v>362</v>
      </c>
      <c r="L233" s="87">
        <f t="shared" si="34"/>
        <v>1250</v>
      </c>
      <c r="M233" s="58"/>
      <c r="N233" s="89"/>
      <c r="O233" s="90"/>
      <c r="P233" s="91"/>
      <c r="Q233" s="86"/>
      <c r="R233" s="87">
        <f t="shared" si="35"/>
        <v>0</v>
      </c>
    </row>
    <row r="234" spans="1:25" ht="15.75">
      <c r="A234" s="1146"/>
      <c r="B234" s="89"/>
      <c r="C234" s="90"/>
      <c r="D234" s="201"/>
      <c r="E234" s="86" t="s">
        <v>361</v>
      </c>
      <c r="F234" s="87">
        <f t="shared" si="33"/>
        <v>0</v>
      </c>
      <c r="G234" s="58"/>
      <c r="H234" s="89"/>
      <c r="I234" s="90"/>
      <c r="J234" s="201"/>
      <c r="K234" s="86"/>
      <c r="L234" s="87">
        <f t="shared" si="34"/>
        <v>0</v>
      </c>
      <c r="M234" s="58"/>
      <c r="N234" s="89"/>
      <c r="O234" s="90"/>
      <c r="P234" s="91"/>
      <c r="Q234" s="86"/>
      <c r="R234" s="87">
        <f t="shared" si="35"/>
        <v>0</v>
      </c>
      <c r="V234" s="1501" t="s">
        <v>113</v>
      </c>
      <c r="W234" s="1502"/>
      <c r="X234" s="1502"/>
      <c r="Y234" s="1503"/>
    </row>
    <row r="235" spans="1:25" ht="15.75">
      <c r="A235" s="1146"/>
      <c r="B235" s="89"/>
      <c r="C235" s="90"/>
      <c r="D235" s="201">
        <v>1250</v>
      </c>
      <c r="E235" s="86" t="s">
        <v>362</v>
      </c>
      <c r="F235" s="87">
        <f t="shared" si="33"/>
        <v>1250</v>
      </c>
      <c r="G235" s="58"/>
      <c r="H235" s="89"/>
      <c r="I235" s="90"/>
      <c r="J235" s="201"/>
      <c r="K235" s="252"/>
      <c r="L235" s="87">
        <f t="shared" si="34"/>
        <v>0</v>
      </c>
      <c r="M235" s="58"/>
      <c r="N235" s="89"/>
      <c r="O235" s="90"/>
      <c r="P235" s="91"/>
      <c r="Q235" s="252"/>
      <c r="R235" s="87">
        <f t="shared" si="35"/>
        <v>0</v>
      </c>
      <c r="V235" s="1504"/>
      <c r="W235" s="1505"/>
      <c r="X235" s="1505"/>
      <c r="Y235" s="1506"/>
    </row>
    <row r="236" spans="1:25" ht="15.75">
      <c r="A236" s="1146"/>
      <c r="B236" s="89"/>
      <c r="C236" s="90"/>
      <c r="D236" s="201"/>
      <c r="E236" s="86"/>
      <c r="F236" s="87">
        <f t="shared" si="33"/>
        <v>0</v>
      </c>
      <c r="G236" s="58"/>
      <c r="H236" s="89"/>
      <c r="I236" s="90"/>
      <c r="J236" s="201"/>
      <c r="K236" s="252"/>
      <c r="L236" s="87">
        <f t="shared" si="34"/>
        <v>0</v>
      </c>
      <c r="M236" s="58"/>
      <c r="N236" s="89"/>
      <c r="O236" s="90"/>
      <c r="P236" s="91"/>
      <c r="Q236" s="252"/>
      <c r="R236" s="87">
        <f t="shared" si="35"/>
        <v>0</v>
      </c>
      <c r="V236" s="1504"/>
      <c r="W236" s="1505"/>
      <c r="X236" s="1505"/>
      <c r="Y236" s="1506"/>
    </row>
    <row r="237" spans="1:25" ht="15.75">
      <c r="A237" s="1146"/>
      <c r="B237" s="89"/>
      <c r="C237" s="90"/>
      <c r="D237" s="201"/>
      <c r="E237" s="86"/>
      <c r="F237" s="87">
        <f t="shared" si="33"/>
        <v>0</v>
      </c>
      <c r="G237" s="58"/>
      <c r="H237" s="89"/>
      <c r="I237" s="90"/>
      <c r="J237" s="201"/>
      <c r="K237" s="252"/>
      <c r="L237" s="87">
        <f t="shared" si="34"/>
        <v>0</v>
      </c>
      <c r="M237" s="58"/>
      <c r="N237" s="89"/>
      <c r="O237" s="90"/>
      <c r="P237" s="91"/>
      <c r="Q237" s="252"/>
      <c r="R237" s="87">
        <f t="shared" si="35"/>
        <v>0</v>
      </c>
      <c r="V237" s="1504"/>
      <c r="W237" s="1505"/>
      <c r="X237" s="1505"/>
      <c r="Y237" s="1506"/>
    </row>
    <row r="238" spans="1:25" ht="15.75">
      <c r="A238" s="1146"/>
      <c r="B238" s="89"/>
      <c r="C238" s="253"/>
      <c r="D238" s="254" t="s">
        <v>363</v>
      </c>
      <c r="E238" s="255">
        <f>F240/F223</f>
        <v>112.66666666666667</v>
      </c>
      <c r="F238" s="87"/>
      <c r="G238" s="58"/>
      <c r="H238" s="89"/>
      <c r="I238" s="253"/>
      <c r="J238" s="254" t="s">
        <v>363</v>
      </c>
      <c r="K238" s="255">
        <f>L240/L223</f>
        <v>111</v>
      </c>
      <c r="L238" s="87"/>
      <c r="M238" s="58"/>
      <c r="N238" s="89"/>
      <c r="O238" s="253"/>
      <c r="P238" s="254" t="s">
        <v>363</v>
      </c>
      <c r="Q238" s="255">
        <f>R240/R223</f>
        <v>111</v>
      </c>
      <c r="R238" s="87"/>
      <c r="V238" s="1504"/>
      <c r="W238" s="1505"/>
      <c r="X238" s="1505"/>
      <c r="Y238" s="1506"/>
    </row>
    <row r="239" spans="1:25" ht="15.75">
      <c r="A239" s="1146"/>
      <c r="B239" s="96"/>
      <c r="C239" s="97"/>
      <c r="D239" s="97"/>
      <c r="E239" s="97"/>
      <c r="F239" s="98"/>
      <c r="G239" s="58"/>
      <c r="H239" s="96"/>
      <c r="I239" s="97"/>
      <c r="J239" s="97"/>
      <c r="K239" s="97"/>
      <c r="L239" s="98"/>
      <c r="M239" s="58"/>
      <c r="N239" s="96"/>
      <c r="O239" s="97"/>
      <c r="P239" s="97"/>
      <c r="Q239" s="97"/>
      <c r="R239" s="98"/>
      <c r="V239" s="1504"/>
      <c r="W239" s="1505"/>
      <c r="X239" s="1505"/>
      <c r="Y239" s="1506"/>
    </row>
    <row r="240" spans="1:25">
      <c r="A240" s="1146"/>
      <c r="B240" s="99"/>
      <c r="C240" s="256" t="s">
        <v>364</v>
      </c>
      <c r="D240" s="257">
        <f>SUM(F225:F231)</f>
        <v>2130</v>
      </c>
      <c r="E240" s="102"/>
      <c r="F240" s="204">
        <f>SUM(F224:F239)</f>
        <v>3380</v>
      </c>
      <c r="G240" s="58"/>
      <c r="H240" s="99"/>
      <c r="I240" s="256" t="s">
        <v>364</v>
      </c>
      <c r="J240" s="257">
        <f>SUM(L225:L230)</f>
        <v>2080</v>
      </c>
      <c r="K240" s="102"/>
      <c r="L240" s="204">
        <f>SUM(L224:L239)</f>
        <v>3330</v>
      </c>
      <c r="M240" s="58"/>
      <c r="N240" s="99"/>
      <c r="O240" s="256" t="s">
        <v>364</v>
      </c>
      <c r="P240" s="257">
        <f>SUM(R225:R229)</f>
        <v>2080</v>
      </c>
      <c r="Q240" s="102"/>
      <c r="R240" s="204">
        <f>SUM(R224:R239)</f>
        <v>3330</v>
      </c>
      <c r="V240" s="1504"/>
      <c r="W240" s="1505"/>
      <c r="X240" s="1505"/>
      <c r="Y240" s="1506"/>
    </row>
    <row r="241" spans="1:25" ht="15.75">
      <c r="A241" s="1146"/>
      <c r="B241" s="205"/>
      <c r="C241" s="205"/>
      <c r="D241" s="206"/>
      <c r="E241" s="207"/>
      <c r="F241" s="207"/>
      <c r="G241" s="104"/>
      <c r="H241" s="205"/>
      <c r="I241" s="205"/>
      <c r="J241" s="206"/>
      <c r="K241" s="207"/>
      <c r="L241" s="207"/>
      <c r="M241" s="104"/>
      <c r="N241" s="205"/>
      <c r="O241" s="205"/>
      <c r="P241" s="206"/>
      <c r="Q241" s="207"/>
      <c r="R241" s="207"/>
      <c r="V241" s="1504"/>
      <c r="W241" s="1505"/>
      <c r="X241" s="1505"/>
      <c r="Y241" s="1506"/>
    </row>
    <row r="242" spans="1:25" ht="18.75" customHeight="1">
      <c r="A242" s="1146"/>
      <c r="B242" s="1401" t="s">
        <v>79</v>
      </c>
      <c r="C242" s="1403" t="s">
        <v>80</v>
      </c>
      <c r="D242" s="1403"/>
      <c r="E242" s="1403"/>
      <c r="F242" s="1404"/>
      <c r="G242" s="104"/>
      <c r="H242" s="1401" t="s">
        <v>79</v>
      </c>
      <c r="I242" s="1403" t="s">
        <v>80</v>
      </c>
      <c r="J242" s="1403"/>
      <c r="K242" s="1403"/>
      <c r="L242" s="1404"/>
      <c r="M242" s="104"/>
      <c r="N242" s="1401" t="s">
        <v>79</v>
      </c>
      <c r="O242" s="1403" t="s">
        <v>80</v>
      </c>
      <c r="P242" s="1403"/>
      <c r="Q242" s="1403"/>
      <c r="R242" s="1404"/>
      <c r="V242" s="1504"/>
      <c r="W242" s="1505"/>
      <c r="X242" s="1505"/>
      <c r="Y242" s="1506"/>
    </row>
    <row r="243" spans="1:25" ht="18.75" customHeight="1">
      <c r="A243" s="1146"/>
      <c r="B243" s="1402"/>
      <c r="C243" s="1405" t="s">
        <v>80</v>
      </c>
      <c r="D243" s="1405"/>
      <c r="E243" s="1405"/>
      <c r="F243" s="1406"/>
      <c r="G243" s="104"/>
      <c r="H243" s="1402"/>
      <c r="I243" s="1405" t="s">
        <v>80</v>
      </c>
      <c r="J243" s="1405"/>
      <c r="K243" s="1405"/>
      <c r="L243" s="1406"/>
      <c r="M243" s="104"/>
      <c r="N243" s="1402"/>
      <c r="O243" s="1405" t="s">
        <v>80</v>
      </c>
      <c r="P243" s="1405"/>
      <c r="Q243" s="1405"/>
      <c r="R243" s="1406"/>
      <c r="V243" s="1504"/>
      <c r="W243" s="1505"/>
      <c r="X243" s="1505"/>
      <c r="Y243" s="1506"/>
    </row>
    <row r="244" spans="1:25" ht="15.75">
      <c r="A244" s="1146"/>
      <c r="B244" s="59"/>
      <c r="C244" s="59"/>
      <c r="D244" s="60"/>
      <c r="E244" s="61"/>
      <c r="F244" s="61"/>
      <c r="G244" s="58"/>
      <c r="H244" s="59"/>
      <c r="I244" s="59"/>
      <c r="J244" s="60"/>
      <c r="K244" s="61"/>
      <c r="L244" s="61"/>
      <c r="M244" s="58"/>
      <c r="N244" s="59"/>
      <c r="O244" s="59"/>
      <c r="P244" s="60"/>
      <c r="Q244" s="61"/>
      <c r="R244" s="61"/>
      <c r="V244" s="1504"/>
      <c r="W244" s="1505"/>
      <c r="X244" s="1505"/>
      <c r="Y244" s="1506"/>
    </row>
    <row r="245" spans="1:25" ht="15" customHeight="1">
      <c r="A245" s="1146"/>
      <c r="B245" s="1460" t="s">
        <v>51</v>
      </c>
      <c r="C245" s="1462" t="s">
        <v>365</v>
      </c>
      <c r="D245" s="1462"/>
      <c r="E245" s="1462"/>
      <c r="F245" s="1464" t="s">
        <v>247</v>
      </c>
      <c r="G245" s="58"/>
      <c r="H245" s="1460" t="s">
        <v>51</v>
      </c>
      <c r="I245" s="1473" t="s">
        <v>367</v>
      </c>
      <c r="J245" s="1473"/>
      <c r="K245" s="1473"/>
      <c r="L245" s="1464" t="s">
        <v>249</v>
      </c>
      <c r="M245" s="58"/>
      <c r="N245" s="1460" t="s">
        <v>51</v>
      </c>
      <c r="O245" s="1462" t="s">
        <v>369</v>
      </c>
      <c r="P245" s="1462"/>
      <c r="Q245" s="1462"/>
      <c r="R245" s="1464" t="s">
        <v>251</v>
      </c>
      <c r="V245" s="1504"/>
      <c r="W245" s="1505"/>
      <c r="X245" s="1505"/>
      <c r="Y245" s="1506"/>
    </row>
    <row r="246" spans="1:25" ht="15" customHeight="1">
      <c r="A246" s="1146"/>
      <c r="B246" s="1461"/>
      <c r="C246" s="1463"/>
      <c r="D246" s="1463"/>
      <c r="E246" s="1463"/>
      <c r="F246" s="1465"/>
      <c r="G246" s="58"/>
      <c r="H246" s="1461"/>
      <c r="I246" s="1474"/>
      <c r="J246" s="1474"/>
      <c r="K246" s="1474"/>
      <c r="L246" s="1465"/>
      <c r="M246" s="58"/>
      <c r="N246" s="1461"/>
      <c r="O246" s="1463"/>
      <c r="P246" s="1463"/>
      <c r="Q246" s="1463"/>
      <c r="R246" s="1465"/>
      <c r="V246" s="1507"/>
      <c r="W246" s="1508"/>
      <c r="X246" s="1508"/>
      <c r="Y246" s="1509"/>
    </row>
    <row r="247" spans="1:25" ht="15.75">
      <c r="A247" s="1146"/>
      <c r="B247" s="72" t="s">
        <v>55</v>
      </c>
      <c r="C247" s="1399" t="s">
        <v>117</v>
      </c>
      <c r="D247" s="1399"/>
      <c r="E247" s="1399"/>
      <c r="F247" s="1400"/>
      <c r="G247" s="58"/>
      <c r="H247" s="72" t="s">
        <v>55</v>
      </c>
      <c r="I247" s="1399" t="s">
        <v>117</v>
      </c>
      <c r="J247" s="1399"/>
      <c r="K247" s="1399"/>
      <c r="L247" s="1400"/>
      <c r="M247" s="58"/>
      <c r="N247" s="72"/>
      <c r="O247" s="1471" t="s">
        <v>371</v>
      </c>
      <c r="P247" s="1471"/>
      <c r="Q247" s="1471"/>
      <c r="R247" s="1472"/>
    </row>
    <row r="248" spans="1:25" ht="18">
      <c r="A248" s="1146"/>
      <c r="B248" s="73" t="s">
        <v>57</v>
      </c>
      <c r="C248" s="74"/>
      <c r="D248" s="74"/>
      <c r="E248" s="77" t="s">
        <v>349</v>
      </c>
      <c r="F248" s="78">
        <v>30</v>
      </c>
      <c r="G248" s="58"/>
      <c r="H248" s="73" t="s">
        <v>57</v>
      </c>
      <c r="I248" s="74"/>
      <c r="J248" s="74"/>
      <c r="K248" s="77" t="s">
        <v>349</v>
      </c>
      <c r="L248" s="78">
        <v>30</v>
      </c>
      <c r="M248" s="58"/>
      <c r="N248" s="258" t="str">
        <f>F220</f>
        <v>N°1</v>
      </c>
      <c r="O248" s="259" t="str">
        <f>L220</f>
        <v>N°2</v>
      </c>
      <c r="P248" s="259" t="str">
        <f>R220</f>
        <v>N°3</v>
      </c>
      <c r="Q248" s="259" t="str">
        <f>F245</f>
        <v>N°4</v>
      </c>
      <c r="R248" s="260" t="str">
        <f>L245</f>
        <v>N°5</v>
      </c>
      <c r="V248" s="1511" t="s">
        <v>240</v>
      </c>
      <c r="W248" s="1512"/>
      <c r="X248" s="1512"/>
      <c r="Y248" s="1513"/>
    </row>
    <row r="249" spans="1:25" ht="18">
      <c r="A249" s="1146"/>
      <c r="B249" s="141" t="s">
        <v>60</v>
      </c>
      <c r="C249" s="142" t="s">
        <v>35</v>
      </c>
      <c r="D249" s="143" t="s">
        <v>61</v>
      </c>
      <c r="E249" s="143" t="s">
        <v>62</v>
      </c>
      <c r="F249" s="144"/>
      <c r="G249" s="58"/>
      <c r="H249" s="141" t="s">
        <v>60</v>
      </c>
      <c r="I249" s="142" t="s">
        <v>35</v>
      </c>
      <c r="J249" s="143" t="s">
        <v>61</v>
      </c>
      <c r="K249" s="143" t="s">
        <v>62</v>
      </c>
      <c r="L249" s="144"/>
      <c r="M249" s="58"/>
      <c r="N249" s="261">
        <f>F223</f>
        <v>30</v>
      </c>
      <c r="O249" s="262">
        <f>L223</f>
        <v>30</v>
      </c>
      <c r="P249" s="262">
        <f>R223</f>
        <v>30</v>
      </c>
      <c r="Q249" s="262">
        <f>F248</f>
        <v>30</v>
      </c>
      <c r="R249" s="263">
        <f>L248</f>
        <v>30</v>
      </c>
      <c r="V249" s="1514"/>
      <c r="W249" s="1515"/>
      <c r="X249" s="1515"/>
      <c r="Y249" s="1516"/>
    </row>
    <row r="250" spans="1:25" ht="15.75">
      <c r="A250" s="1146"/>
      <c r="B250" s="83"/>
      <c r="C250" s="84"/>
      <c r="D250" s="85">
        <v>750</v>
      </c>
      <c r="E250" s="86" t="s">
        <v>350</v>
      </c>
      <c r="F250" s="87">
        <f t="shared" ref="F250:F262" si="36">IF(ISBLANK(B250),D250,(D250*B250))</f>
        <v>750</v>
      </c>
      <c r="G250" s="58"/>
      <c r="H250" s="83"/>
      <c r="I250" s="84"/>
      <c r="J250" s="85">
        <v>1000</v>
      </c>
      <c r="K250" s="86" t="s">
        <v>350</v>
      </c>
      <c r="L250" s="87">
        <f t="shared" ref="L250:L262" si="37">IF(ISBLANK(H250),J250,(J250*H250))</f>
        <v>1000</v>
      </c>
      <c r="M250" s="58"/>
      <c r="N250" s="1449" t="s">
        <v>118</v>
      </c>
      <c r="O250" s="1450"/>
      <c r="P250" s="1450"/>
      <c r="Q250" s="1450"/>
      <c r="R250" s="1451"/>
      <c r="V250" s="1514"/>
      <c r="W250" s="1515"/>
      <c r="X250" s="1515"/>
      <c r="Y250" s="1516"/>
    </row>
    <row r="251" spans="1:25" ht="30" customHeight="1">
      <c r="A251" s="1146"/>
      <c r="B251" s="89"/>
      <c r="C251" s="84"/>
      <c r="D251" s="92">
        <v>250</v>
      </c>
      <c r="E251" s="86" t="s">
        <v>372</v>
      </c>
      <c r="F251" s="87">
        <f t="shared" si="36"/>
        <v>250</v>
      </c>
      <c r="G251" s="58"/>
      <c r="H251" s="89">
        <v>1</v>
      </c>
      <c r="I251" s="90" t="s">
        <v>109</v>
      </c>
      <c r="J251" s="91">
        <v>50</v>
      </c>
      <c r="K251" s="86" t="s">
        <v>67</v>
      </c>
      <c r="L251" s="87">
        <f t="shared" si="37"/>
        <v>50</v>
      </c>
      <c r="M251" s="58"/>
      <c r="N251" s="1452"/>
      <c r="O251" s="1453"/>
      <c r="P251" s="1453"/>
      <c r="Q251" s="1453"/>
      <c r="R251" s="1454"/>
      <c r="V251" s="1514"/>
      <c r="W251" s="1515"/>
      <c r="X251" s="1515"/>
      <c r="Y251" s="1516"/>
    </row>
    <row r="252" spans="1:25" ht="15.75">
      <c r="A252" s="1146"/>
      <c r="B252" s="89">
        <v>4</v>
      </c>
      <c r="C252" s="90" t="s">
        <v>66</v>
      </c>
      <c r="D252" s="91">
        <v>50</v>
      </c>
      <c r="E252" s="86" t="s">
        <v>67</v>
      </c>
      <c r="F252" s="87">
        <f t="shared" si="36"/>
        <v>200</v>
      </c>
      <c r="G252" s="58"/>
      <c r="H252" s="89"/>
      <c r="I252" s="84"/>
      <c r="J252" s="92">
        <v>30</v>
      </c>
      <c r="K252" s="86" t="s">
        <v>353</v>
      </c>
      <c r="L252" s="87">
        <f t="shared" si="37"/>
        <v>30</v>
      </c>
      <c r="M252" s="58"/>
      <c r="N252" s="1452" t="s">
        <v>119</v>
      </c>
      <c r="O252" s="1453"/>
      <c r="P252" s="1453"/>
      <c r="Q252" s="1453"/>
      <c r="R252" s="1454"/>
      <c r="V252" s="1514"/>
      <c r="W252" s="1515"/>
      <c r="X252" s="1515"/>
      <c r="Y252" s="1516"/>
    </row>
    <row r="253" spans="1:25" ht="15.75" customHeight="1">
      <c r="A253" s="1146"/>
      <c r="B253" s="89"/>
      <c r="C253" s="90"/>
      <c r="D253" s="91">
        <v>30</v>
      </c>
      <c r="E253" s="86" t="s">
        <v>353</v>
      </c>
      <c r="F253" s="87">
        <f t="shared" si="36"/>
        <v>30</v>
      </c>
      <c r="G253" s="58"/>
      <c r="H253" s="89"/>
      <c r="I253" s="90"/>
      <c r="J253" s="91">
        <v>200</v>
      </c>
      <c r="K253" s="86" t="s">
        <v>373</v>
      </c>
      <c r="L253" s="87">
        <f t="shared" si="37"/>
        <v>200</v>
      </c>
      <c r="M253" s="58"/>
      <c r="N253" s="1452"/>
      <c r="O253" s="1453"/>
      <c r="P253" s="1453"/>
      <c r="Q253" s="1453"/>
      <c r="R253" s="1454"/>
      <c r="V253" s="1475" t="s">
        <v>1752</v>
      </c>
      <c r="W253" s="1476"/>
      <c r="X253" s="1476"/>
      <c r="Y253" s="1477"/>
    </row>
    <row r="254" spans="1:25" ht="15.75">
      <c r="A254" s="1146"/>
      <c r="B254" s="89"/>
      <c r="C254" s="90"/>
      <c r="D254" s="91">
        <v>200</v>
      </c>
      <c r="E254" s="86" t="s">
        <v>374</v>
      </c>
      <c r="F254" s="87">
        <f t="shared" si="36"/>
        <v>200</v>
      </c>
      <c r="G254" s="58"/>
      <c r="H254" s="89"/>
      <c r="I254" s="90"/>
      <c r="J254" s="201">
        <v>800</v>
      </c>
      <c r="K254" s="86" t="s">
        <v>375</v>
      </c>
      <c r="L254" s="87">
        <f t="shared" si="37"/>
        <v>800</v>
      </c>
      <c r="M254" s="58"/>
      <c r="N254" s="169" t="s">
        <v>120</v>
      </c>
      <c r="O254" s="170"/>
      <c r="P254" s="264"/>
      <c r="Q254" s="171"/>
      <c r="R254" s="265"/>
      <c r="V254" s="1475"/>
      <c r="W254" s="1476"/>
      <c r="X254" s="1476"/>
      <c r="Y254" s="1477"/>
    </row>
    <row r="255" spans="1:25" ht="18.75" customHeight="1">
      <c r="A255" s="1146"/>
      <c r="B255" s="89"/>
      <c r="C255" s="90"/>
      <c r="D255" s="91">
        <v>800</v>
      </c>
      <c r="E255" s="86" t="s">
        <v>376</v>
      </c>
      <c r="F255" s="87">
        <f t="shared" si="36"/>
        <v>800</v>
      </c>
      <c r="G255" s="58"/>
      <c r="H255" s="89">
        <v>1</v>
      </c>
      <c r="I255" s="90" t="s">
        <v>359</v>
      </c>
      <c r="J255" s="201"/>
      <c r="K255" s="86" t="s">
        <v>360</v>
      </c>
      <c r="L255" s="87">
        <f t="shared" si="37"/>
        <v>0</v>
      </c>
      <c r="M255" s="58"/>
      <c r="N255" s="1455" t="s">
        <v>121</v>
      </c>
      <c r="O255" s="1455" t="s">
        <v>377</v>
      </c>
      <c r="P255" s="1458" t="s">
        <v>123</v>
      </c>
      <c r="Q255" s="1458" t="s">
        <v>124</v>
      </c>
      <c r="R255" s="1458" t="s">
        <v>125</v>
      </c>
      <c r="V255" s="1475"/>
      <c r="W255" s="1476"/>
      <c r="X255" s="1476"/>
      <c r="Y255" s="1477"/>
    </row>
    <row r="256" spans="1:25" ht="15.75" customHeight="1">
      <c r="A256" s="1146"/>
      <c r="B256" s="89"/>
      <c r="C256" s="90"/>
      <c r="D256" s="91"/>
      <c r="E256" s="86"/>
      <c r="F256" s="87">
        <f t="shared" si="36"/>
        <v>0</v>
      </c>
      <c r="G256" s="58"/>
      <c r="H256" s="89"/>
      <c r="I256" s="90"/>
      <c r="J256" s="91"/>
      <c r="K256" s="86"/>
      <c r="L256" s="87">
        <f t="shared" si="37"/>
        <v>0</v>
      </c>
      <c r="M256" s="58"/>
      <c r="N256" s="1456"/>
      <c r="O256" s="1457"/>
      <c r="P256" s="1459"/>
      <c r="Q256" s="1459"/>
      <c r="R256" s="1459"/>
      <c r="V256" s="1478" t="s">
        <v>1753</v>
      </c>
      <c r="W256" s="1479"/>
      <c r="X256" s="1479"/>
      <c r="Y256" s="1480"/>
    </row>
    <row r="257" spans="1:32" ht="15.75">
      <c r="A257" s="1146"/>
      <c r="B257" s="89"/>
      <c r="C257" s="90"/>
      <c r="D257" s="91"/>
      <c r="E257" s="86" t="s">
        <v>358</v>
      </c>
      <c r="F257" s="87">
        <f t="shared" si="36"/>
        <v>0</v>
      </c>
      <c r="G257" s="58"/>
      <c r="H257" s="89"/>
      <c r="I257" s="90"/>
      <c r="J257" s="91"/>
      <c r="K257" s="86" t="s">
        <v>358</v>
      </c>
      <c r="L257" s="87">
        <f t="shared" si="37"/>
        <v>0</v>
      </c>
      <c r="M257" s="58"/>
      <c r="N257" s="267" t="str">
        <f>F220</f>
        <v>N°1</v>
      </c>
      <c r="O257" s="268">
        <f>D240</f>
        <v>2130</v>
      </c>
      <c r="P257" s="268">
        <f>D235</f>
        <v>1250</v>
      </c>
      <c r="Q257" s="268">
        <f>O257/N249</f>
        <v>71</v>
      </c>
      <c r="R257" s="268">
        <f>P257/N249</f>
        <v>41.666666666666664</v>
      </c>
      <c r="V257" s="1478"/>
      <c r="W257" s="1479"/>
      <c r="X257" s="1479"/>
      <c r="Y257" s="1480"/>
    </row>
    <row r="258" spans="1:32" ht="15.75">
      <c r="A258" s="1146"/>
      <c r="B258" s="89"/>
      <c r="C258" s="90"/>
      <c r="D258" s="91"/>
      <c r="E258" s="86" t="s">
        <v>361</v>
      </c>
      <c r="F258" s="87">
        <f t="shared" si="36"/>
        <v>0</v>
      </c>
      <c r="G258" s="58"/>
      <c r="H258" s="89"/>
      <c r="I258" s="90"/>
      <c r="J258" s="91"/>
      <c r="K258" s="86" t="s">
        <v>361</v>
      </c>
      <c r="L258" s="87">
        <f t="shared" si="37"/>
        <v>0</v>
      </c>
      <c r="M258" s="58"/>
      <c r="N258" s="267" t="str">
        <f>L220</f>
        <v>N°2</v>
      </c>
      <c r="O258" s="268">
        <f>J240</f>
        <v>2080</v>
      </c>
      <c r="P258" s="268">
        <f>J233</f>
        <v>1250</v>
      </c>
      <c r="Q258" s="268">
        <f>O258/O249</f>
        <v>69.333333333333329</v>
      </c>
      <c r="R258" s="268">
        <f>P258/O249</f>
        <v>41.666666666666664</v>
      </c>
      <c r="V258" s="1481"/>
      <c r="W258" s="1482"/>
      <c r="X258" s="1482"/>
      <c r="Y258" s="1483"/>
    </row>
    <row r="259" spans="1:32" ht="15.75">
      <c r="A259" s="1146"/>
      <c r="B259" s="89"/>
      <c r="C259" s="90"/>
      <c r="D259" s="91">
        <v>1250</v>
      </c>
      <c r="E259" s="86" t="s">
        <v>362</v>
      </c>
      <c r="F259" s="87">
        <f t="shared" si="36"/>
        <v>1250</v>
      </c>
      <c r="G259" s="58"/>
      <c r="H259" s="89"/>
      <c r="I259" s="90"/>
      <c r="J259" s="91">
        <v>1250</v>
      </c>
      <c r="K259" s="86" t="s">
        <v>362</v>
      </c>
      <c r="L259" s="87">
        <f t="shared" si="37"/>
        <v>1250</v>
      </c>
      <c r="M259" s="58"/>
      <c r="N259" s="267" t="str">
        <f>R220</f>
        <v>N°3</v>
      </c>
      <c r="O259" s="268">
        <f>P240</f>
        <v>2080</v>
      </c>
      <c r="P259" s="268">
        <f>P232</f>
        <v>1250</v>
      </c>
      <c r="Q259" s="268">
        <f>O259/P249</f>
        <v>69.333333333333329</v>
      </c>
      <c r="R259" s="268">
        <f>P259/P249</f>
        <v>41.666666666666664</v>
      </c>
    </row>
    <row r="260" spans="1:32" ht="15.75">
      <c r="A260" s="1146"/>
      <c r="B260" s="89"/>
      <c r="C260" s="90"/>
      <c r="D260" s="91"/>
      <c r="E260" s="252"/>
      <c r="F260" s="87">
        <f t="shared" si="36"/>
        <v>0</v>
      </c>
      <c r="G260" s="58"/>
      <c r="H260" s="89"/>
      <c r="I260" s="90"/>
      <c r="J260" s="91"/>
      <c r="K260" s="252"/>
      <c r="L260" s="87">
        <f t="shared" si="37"/>
        <v>0</v>
      </c>
      <c r="M260" s="58"/>
      <c r="N260" s="267" t="str">
        <f>F245</f>
        <v>N°4</v>
      </c>
      <c r="O260" s="268">
        <f>D265</f>
        <v>2230</v>
      </c>
      <c r="P260" s="268">
        <f>D259</f>
        <v>1250</v>
      </c>
      <c r="Q260" s="268">
        <f>O260/Q249</f>
        <v>74.333333333333329</v>
      </c>
      <c r="R260" s="268">
        <f>P260/Q249</f>
        <v>41.666666666666664</v>
      </c>
    </row>
    <row r="261" spans="1:32" ht="15.75">
      <c r="A261" s="1146"/>
      <c r="B261" s="89"/>
      <c r="C261" s="90"/>
      <c r="D261" s="91"/>
      <c r="E261" s="252"/>
      <c r="F261" s="87">
        <f t="shared" si="36"/>
        <v>0</v>
      </c>
      <c r="G261" s="58"/>
      <c r="H261" s="89"/>
      <c r="I261" s="90"/>
      <c r="J261" s="91"/>
      <c r="K261" s="252"/>
      <c r="L261" s="87">
        <f t="shared" si="37"/>
        <v>0</v>
      </c>
      <c r="M261" s="58"/>
      <c r="N261" s="267" t="str">
        <f>L245</f>
        <v>N°5</v>
      </c>
      <c r="O261" s="268">
        <f>J265</f>
        <v>2080</v>
      </c>
      <c r="P261" s="268">
        <f>J259</f>
        <v>1250</v>
      </c>
      <c r="Q261" s="268">
        <f>O261/R249</f>
        <v>69.333333333333329</v>
      </c>
      <c r="R261" s="268">
        <f>P261/R249</f>
        <v>41.666666666666664</v>
      </c>
    </row>
    <row r="262" spans="1:32" ht="15.75">
      <c r="A262" s="1146"/>
      <c r="B262" s="89"/>
      <c r="C262" s="90"/>
      <c r="D262" s="91"/>
      <c r="E262" s="252"/>
      <c r="F262" s="87">
        <f t="shared" si="36"/>
        <v>0</v>
      </c>
      <c r="G262" s="58"/>
      <c r="H262" s="89"/>
      <c r="I262" s="90"/>
      <c r="J262" s="91"/>
      <c r="K262" s="252"/>
      <c r="L262" s="87">
        <f t="shared" si="37"/>
        <v>0</v>
      </c>
      <c r="M262" s="58"/>
      <c r="N262" s="267"/>
      <c r="O262" s="268"/>
      <c r="P262" s="268"/>
      <c r="Q262" s="268"/>
      <c r="R262" s="268"/>
    </row>
    <row r="263" spans="1:32" ht="16.5" thickBot="1">
      <c r="A263" s="1146"/>
      <c r="B263" s="89"/>
      <c r="C263" s="253"/>
      <c r="D263" s="254" t="s">
        <v>363</v>
      </c>
      <c r="E263" s="255">
        <f>F265/F248</f>
        <v>116</v>
      </c>
      <c r="F263" s="87"/>
      <c r="G263" s="58"/>
      <c r="H263" s="89"/>
      <c r="I263" s="253"/>
      <c r="J263" s="254" t="s">
        <v>363</v>
      </c>
      <c r="K263" s="255">
        <f>L265/L248</f>
        <v>111</v>
      </c>
      <c r="L263" s="87"/>
      <c r="M263" s="58"/>
      <c r="N263" s="267"/>
      <c r="O263" s="268"/>
      <c r="P263" s="268"/>
      <c r="Q263" s="268"/>
      <c r="R263" s="268"/>
    </row>
    <row r="264" spans="1:32" ht="15.75">
      <c r="A264" s="1146"/>
      <c r="B264" s="96"/>
      <c r="C264" s="97"/>
      <c r="D264" s="97"/>
      <c r="E264" s="97"/>
      <c r="F264" s="98"/>
      <c r="G264" s="58"/>
      <c r="H264" s="96"/>
      <c r="I264" s="97"/>
      <c r="J264" s="97"/>
      <c r="K264" s="97"/>
      <c r="L264" s="98"/>
      <c r="M264" s="58"/>
      <c r="N264" s="96"/>
      <c r="O264" s="97"/>
      <c r="P264" s="97"/>
      <c r="Q264" s="97"/>
      <c r="R264" s="98"/>
      <c r="V264" s="1517" t="s">
        <v>252</v>
      </c>
      <c r="W264" s="1518"/>
      <c r="X264" s="1518"/>
      <c r="Y264" s="1518"/>
      <c r="Z264" s="1518"/>
      <c r="AA264" s="1518"/>
      <c r="AB264" s="1518"/>
      <c r="AC264" s="1518"/>
      <c r="AD264" s="1518"/>
      <c r="AE264" s="1518"/>
      <c r="AF264" s="1519"/>
    </row>
    <row r="265" spans="1:32" ht="15.75" thickBot="1">
      <c r="A265" s="1146"/>
      <c r="B265" s="99"/>
      <c r="C265" s="256" t="s">
        <v>364</v>
      </c>
      <c r="D265" s="257">
        <f>SUM(F250:F255)</f>
        <v>2230</v>
      </c>
      <c r="E265" s="102"/>
      <c r="F265" s="204">
        <f>SUM(F249:F264)</f>
        <v>3480</v>
      </c>
      <c r="G265" s="58"/>
      <c r="H265" s="99"/>
      <c r="I265" s="256" t="s">
        <v>364</v>
      </c>
      <c r="J265" s="257">
        <f>SUM(L250:L255)</f>
        <v>2080</v>
      </c>
      <c r="K265" s="102"/>
      <c r="L265" s="204">
        <f>SUM(L249:L264)</f>
        <v>3330</v>
      </c>
      <c r="M265" s="58"/>
      <c r="N265" s="99"/>
      <c r="O265" s="100"/>
      <c r="P265" s="101"/>
      <c r="Q265" s="102"/>
      <c r="R265" s="204"/>
      <c r="V265" s="1520" t="s">
        <v>253</v>
      </c>
      <c r="W265" s="1521"/>
      <c r="X265" s="1521"/>
      <c r="Y265" s="1522"/>
      <c r="Z265" s="208"/>
      <c r="AA265" s="209"/>
      <c r="AB265" s="210"/>
      <c r="AC265" s="1523" t="s">
        <v>254</v>
      </c>
      <c r="AD265" s="1524"/>
      <c r="AE265" s="1524"/>
      <c r="AF265" s="1525"/>
    </row>
    <row r="266" spans="1:32" ht="16.5" thickBot="1">
      <c r="A266" s="1146"/>
      <c r="B266" s="205"/>
      <c r="C266" s="205"/>
      <c r="D266" s="206"/>
      <c r="E266" s="207"/>
      <c r="F266" s="207"/>
      <c r="G266" s="104"/>
      <c r="H266" s="205"/>
      <c r="I266" s="205"/>
      <c r="J266" s="206"/>
      <c r="K266" s="207"/>
      <c r="L266" s="207"/>
      <c r="M266" s="104"/>
      <c r="N266" s="205"/>
      <c r="O266" s="205"/>
      <c r="P266" s="206"/>
      <c r="Q266" s="207"/>
      <c r="R266" s="207"/>
      <c r="V266" s="1486" t="s">
        <v>255</v>
      </c>
      <c r="W266" s="1488" t="s">
        <v>256</v>
      </c>
      <c r="X266" s="1488" t="s">
        <v>257</v>
      </c>
      <c r="Y266" s="1526" t="s">
        <v>258</v>
      </c>
      <c r="Z266" s="211"/>
      <c r="AA266" s="212"/>
      <c r="AB266" s="213"/>
      <c r="AC266" s="214" t="s">
        <v>32</v>
      </c>
      <c r="AD266" s="215" t="s">
        <v>259</v>
      </c>
      <c r="AE266" s="215" t="s">
        <v>260</v>
      </c>
      <c r="AF266" s="216" t="s">
        <v>261</v>
      </c>
    </row>
    <row r="267" spans="1:32" ht="15.75">
      <c r="A267" s="1146"/>
      <c r="B267" s="1447"/>
      <c r="C267" s="1448"/>
      <c r="D267" s="1448"/>
      <c r="E267" s="1448"/>
      <c r="F267" s="269"/>
      <c r="G267" s="104"/>
      <c r="H267" s="1447"/>
      <c r="I267" s="1448"/>
      <c r="J267" s="1448"/>
      <c r="K267" s="1448"/>
      <c r="L267" s="269"/>
      <c r="M267" s="104"/>
      <c r="N267" s="1447"/>
      <c r="O267" s="1448"/>
      <c r="P267" s="1448"/>
      <c r="Q267" s="1448"/>
      <c r="R267" s="269"/>
      <c r="V267" s="1487"/>
      <c r="W267" s="1489"/>
      <c r="X267" s="1489"/>
      <c r="Y267" s="1527"/>
      <c r="Z267" s="217" t="s">
        <v>32</v>
      </c>
      <c r="AA267" s="218" t="s">
        <v>262</v>
      </c>
      <c r="AB267" s="219" t="s">
        <v>263</v>
      </c>
      <c r="AC267" s="220" t="s">
        <v>264</v>
      </c>
      <c r="AD267" s="221" t="s">
        <v>265</v>
      </c>
      <c r="AE267" s="221" t="s">
        <v>262</v>
      </c>
      <c r="AF267" s="222" t="s">
        <v>263</v>
      </c>
    </row>
    <row r="268" spans="1:32" ht="15.75">
      <c r="A268" s="1146"/>
      <c r="B268" s="1401" t="s">
        <v>79</v>
      </c>
      <c r="C268" s="1403" t="s">
        <v>80</v>
      </c>
      <c r="D268" s="1403"/>
      <c r="E268" s="1403"/>
      <c r="F268" s="1404"/>
      <c r="G268" s="104"/>
      <c r="H268" s="1401" t="s">
        <v>79</v>
      </c>
      <c r="I268" s="1403" t="s">
        <v>80</v>
      </c>
      <c r="J268" s="1403"/>
      <c r="K268" s="1403"/>
      <c r="L268" s="1404"/>
      <c r="M268" s="104"/>
      <c r="N268" s="1401" t="s">
        <v>79</v>
      </c>
      <c r="O268" s="1403" t="s">
        <v>80</v>
      </c>
      <c r="P268" s="1403"/>
      <c r="Q268" s="1403"/>
      <c r="R268" s="1404"/>
      <c r="V268" s="223" t="s">
        <v>266</v>
      </c>
      <c r="W268" s="224" t="s">
        <v>267</v>
      </c>
      <c r="X268" s="224" t="s">
        <v>268</v>
      </c>
      <c r="Y268" s="225" t="s">
        <v>269</v>
      </c>
      <c r="Z268" s="226" t="s">
        <v>270</v>
      </c>
      <c r="AA268" s="227" t="s">
        <v>267</v>
      </c>
      <c r="AB268" s="228" t="s">
        <v>271</v>
      </c>
      <c r="AC268" s="229">
        <v>1</v>
      </c>
      <c r="AD268" s="230" t="s">
        <v>272</v>
      </c>
      <c r="AE268" s="230" t="s">
        <v>273</v>
      </c>
      <c r="AF268" s="231" t="s">
        <v>273</v>
      </c>
    </row>
    <row r="269" spans="1:32" ht="15.75">
      <c r="A269" s="270"/>
      <c r="B269" s="1402"/>
      <c r="C269" s="1405" t="s">
        <v>80</v>
      </c>
      <c r="D269" s="1405"/>
      <c r="E269" s="1405"/>
      <c r="F269" s="1406"/>
      <c r="G269" s="104"/>
      <c r="H269" s="1402"/>
      <c r="I269" s="1405" t="s">
        <v>80</v>
      </c>
      <c r="J269" s="1405"/>
      <c r="K269" s="1405"/>
      <c r="L269" s="1406"/>
      <c r="M269" s="104"/>
      <c r="N269" s="1402"/>
      <c r="O269" s="1405" t="s">
        <v>80</v>
      </c>
      <c r="P269" s="1405"/>
      <c r="Q269" s="1405"/>
      <c r="R269" s="1406"/>
      <c r="V269" s="223" t="s">
        <v>277</v>
      </c>
      <c r="W269" s="224" t="s">
        <v>278</v>
      </c>
      <c r="X269" s="224" t="s">
        <v>279</v>
      </c>
      <c r="Y269" s="225" t="s">
        <v>280</v>
      </c>
      <c r="Z269" s="232" t="s">
        <v>281</v>
      </c>
      <c r="AA269" s="233" t="s">
        <v>282</v>
      </c>
      <c r="AB269" s="234" t="s">
        <v>283</v>
      </c>
      <c r="AC269" s="229" t="s">
        <v>273</v>
      </c>
      <c r="AD269" s="230" t="s">
        <v>272</v>
      </c>
      <c r="AE269" s="230" t="s">
        <v>273</v>
      </c>
      <c r="AF269" s="231" t="s">
        <v>273</v>
      </c>
    </row>
    <row r="270" spans="1:32" ht="15.75">
      <c r="V270" s="223" t="s">
        <v>285</v>
      </c>
      <c r="W270" s="224" t="s">
        <v>286</v>
      </c>
      <c r="X270" s="224" t="s">
        <v>287</v>
      </c>
      <c r="Y270" s="225" t="s">
        <v>288</v>
      </c>
      <c r="Z270" s="232" t="s">
        <v>289</v>
      </c>
      <c r="AA270" s="233" t="s">
        <v>290</v>
      </c>
      <c r="AB270" s="234" t="s">
        <v>291</v>
      </c>
      <c r="AC270" s="229" t="s">
        <v>273</v>
      </c>
      <c r="AD270" s="230" t="s">
        <v>273</v>
      </c>
      <c r="AE270" s="230">
        <v>5</v>
      </c>
      <c r="AF270" s="231" t="s">
        <v>273</v>
      </c>
    </row>
    <row r="271" spans="1:32" ht="15.75" customHeight="1">
      <c r="B271" s="1460" t="s">
        <v>51</v>
      </c>
      <c r="C271" s="1490" t="s">
        <v>227</v>
      </c>
      <c r="D271" s="1490"/>
      <c r="E271" s="1490"/>
      <c r="F271" s="1464" t="s">
        <v>316</v>
      </c>
      <c r="G271" s="58"/>
      <c r="H271" s="1460" t="s">
        <v>51</v>
      </c>
      <c r="I271" s="1492" t="s">
        <v>228</v>
      </c>
      <c r="J271" s="1492"/>
      <c r="K271" s="1492"/>
      <c r="L271" s="1464" t="s">
        <v>318</v>
      </c>
      <c r="M271" s="58"/>
      <c r="N271" s="1460" t="s">
        <v>51</v>
      </c>
      <c r="O271" s="1484" t="s">
        <v>229</v>
      </c>
      <c r="P271" s="1484"/>
      <c r="Q271" s="1484"/>
      <c r="R271" s="1464" t="s">
        <v>320</v>
      </c>
      <c r="V271" s="235" t="s">
        <v>293</v>
      </c>
      <c r="W271" s="236" t="s">
        <v>294</v>
      </c>
      <c r="X271" s="236" t="s">
        <v>295</v>
      </c>
      <c r="Y271" s="237" t="s">
        <v>296</v>
      </c>
      <c r="Z271" s="238" t="s">
        <v>297</v>
      </c>
      <c r="AA271" s="239" t="s">
        <v>298</v>
      </c>
      <c r="AB271" s="240" t="s">
        <v>299</v>
      </c>
      <c r="AC271" s="241" t="s">
        <v>273</v>
      </c>
      <c r="AD271" s="242" t="s">
        <v>273</v>
      </c>
      <c r="AE271" s="242" t="s">
        <v>273</v>
      </c>
      <c r="AF271" s="243">
        <v>5</v>
      </c>
    </row>
    <row r="272" spans="1:32" ht="15" customHeight="1">
      <c r="B272" s="1461"/>
      <c r="C272" s="1491"/>
      <c r="D272" s="1491"/>
      <c r="E272" s="1491"/>
      <c r="F272" s="1465"/>
      <c r="G272" s="58"/>
      <c r="H272" s="1461"/>
      <c r="I272" s="1493"/>
      <c r="J272" s="1493"/>
      <c r="K272" s="1493"/>
      <c r="L272" s="1465"/>
      <c r="M272" s="58"/>
      <c r="N272" s="1461"/>
      <c r="O272" s="1485"/>
      <c r="P272" s="1485"/>
      <c r="Q272" s="1485"/>
      <c r="R272" s="1465"/>
      <c r="V272" s="1494" t="s">
        <v>303</v>
      </c>
      <c r="W272" s="1495"/>
      <c r="X272" s="1495"/>
      <c r="Y272" s="1495"/>
      <c r="Z272" s="1495"/>
      <c r="AA272" s="1495"/>
      <c r="AB272" s="1495"/>
      <c r="AC272" s="1495"/>
      <c r="AD272" s="1495"/>
      <c r="AE272" s="1495"/>
      <c r="AF272" s="1496"/>
    </row>
    <row r="273" spans="2:32" ht="15.75" thickBot="1">
      <c r="B273" s="72" t="s">
        <v>55</v>
      </c>
      <c r="C273" s="1399" t="s">
        <v>117</v>
      </c>
      <c r="D273" s="1399"/>
      <c r="E273" s="1399"/>
      <c r="F273" s="1400"/>
      <c r="G273" s="58"/>
      <c r="H273" s="72" t="s">
        <v>55</v>
      </c>
      <c r="I273" s="1399" t="s">
        <v>117</v>
      </c>
      <c r="J273" s="1399"/>
      <c r="K273" s="1399"/>
      <c r="L273" s="1400"/>
      <c r="M273" s="58"/>
      <c r="N273" s="72" t="s">
        <v>55</v>
      </c>
      <c r="O273" s="1399" t="s">
        <v>117</v>
      </c>
      <c r="P273" s="1399"/>
      <c r="Q273" s="1399"/>
      <c r="R273" s="1400"/>
      <c r="V273" s="1497"/>
      <c r="W273" s="1498"/>
      <c r="X273" s="1498"/>
      <c r="Y273" s="1498"/>
      <c r="Z273" s="1498"/>
      <c r="AA273" s="1498"/>
      <c r="AB273" s="1498"/>
      <c r="AC273" s="1498"/>
      <c r="AD273" s="1498"/>
      <c r="AE273" s="1498"/>
      <c r="AF273" s="1499"/>
    </row>
    <row r="274" spans="2:32" ht="18">
      <c r="B274" s="73" t="s">
        <v>57</v>
      </c>
      <c r="C274" s="74"/>
      <c r="D274" s="74"/>
      <c r="E274" s="77" t="s">
        <v>59</v>
      </c>
      <c r="F274" s="78">
        <v>10</v>
      </c>
      <c r="G274" s="58"/>
      <c r="H274" s="73" t="s">
        <v>57</v>
      </c>
      <c r="I274" s="74"/>
      <c r="J274" s="74"/>
      <c r="K274" s="77" t="s">
        <v>59</v>
      </c>
      <c r="L274" s="78">
        <v>10</v>
      </c>
      <c r="M274" s="58"/>
      <c r="N274" s="73" t="s">
        <v>57</v>
      </c>
      <c r="O274" s="74"/>
      <c r="P274" s="74"/>
      <c r="Q274" s="77" t="s">
        <v>59</v>
      </c>
      <c r="R274" s="78">
        <v>10</v>
      </c>
      <c r="V274" s="245"/>
      <c r="W274" s="245" t="s">
        <v>308</v>
      </c>
      <c r="X274" s="245"/>
      <c r="Y274" s="245"/>
      <c r="Z274" s="245"/>
      <c r="AA274" s="245"/>
      <c r="AB274" s="245"/>
      <c r="AC274" s="245"/>
      <c r="AD274" s="245"/>
      <c r="AE274" s="245"/>
      <c r="AF274" s="246"/>
    </row>
    <row r="275" spans="2:32">
      <c r="B275" s="141" t="s">
        <v>60</v>
      </c>
      <c r="C275" s="142" t="s">
        <v>35</v>
      </c>
      <c r="D275" s="143" t="s">
        <v>61</v>
      </c>
      <c r="E275" s="143" t="s">
        <v>62</v>
      </c>
      <c r="F275" s="144"/>
      <c r="G275" s="58"/>
      <c r="H275" s="141" t="s">
        <v>60</v>
      </c>
      <c r="I275" s="142" t="s">
        <v>35</v>
      </c>
      <c r="J275" s="143" t="s">
        <v>61</v>
      </c>
      <c r="K275" s="143" t="s">
        <v>62</v>
      </c>
      <c r="L275" s="144"/>
      <c r="M275" s="58"/>
      <c r="N275" s="141" t="s">
        <v>60</v>
      </c>
      <c r="O275" s="142" t="s">
        <v>35</v>
      </c>
      <c r="P275" s="143" t="s">
        <v>61</v>
      </c>
      <c r="Q275" s="143" t="s">
        <v>62</v>
      </c>
      <c r="R275" s="144"/>
    </row>
    <row r="276" spans="2:32" ht="15.75">
      <c r="B276" s="83"/>
      <c r="C276" s="84"/>
      <c r="D276" s="85">
        <v>1200</v>
      </c>
      <c r="E276" s="86" t="s">
        <v>231</v>
      </c>
      <c r="F276" s="87">
        <f t="shared" ref="F276:F289" si="38">IF(ISBLANK(B276),D276,(D276*B276))</f>
        <v>1200</v>
      </c>
      <c r="G276" s="58"/>
      <c r="H276" s="83"/>
      <c r="I276" s="84"/>
      <c r="J276" s="85">
        <v>1000</v>
      </c>
      <c r="K276" s="86" t="s">
        <v>232</v>
      </c>
      <c r="L276" s="87">
        <f t="shared" ref="L276:L289" si="39">IF(ISBLANK(H276),J276,(J276*H276))</f>
        <v>1000</v>
      </c>
      <c r="M276" s="58"/>
      <c r="N276" s="83"/>
      <c r="O276" s="84"/>
      <c r="P276" s="85">
        <v>1200</v>
      </c>
      <c r="Q276" s="86" t="s">
        <v>233</v>
      </c>
      <c r="R276" s="87">
        <f t="shared" ref="R276:R289" si="40">IF(ISBLANK(N276),P276,(P276*N276))</f>
        <v>1200</v>
      </c>
    </row>
    <row r="277" spans="2:32" ht="15.75">
      <c r="B277" s="83"/>
      <c r="C277" s="84"/>
      <c r="D277" s="85">
        <v>500</v>
      </c>
      <c r="E277" s="86" t="s">
        <v>234</v>
      </c>
      <c r="F277" s="87">
        <f t="shared" si="38"/>
        <v>500</v>
      </c>
      <c r="G277" s="58"/>
      <c r="H277" s="89">
        <v>10</v>
      </c>
      <c r="I277" s="84" t="s">
        <v>66</v>
      </c>
      <c r="J277" s="92"/>
      <c r="K277" s="86" t="s">
        <v>235</v>
      </c>
      <c r="L277" s="87">
        <f t="shared" si="39"/>
        <v>0</v>
      </c>
      <c r="M277" s="58"/>
      <c r="N277" s="89"/>
      <c r="O277" s="84"/>
      <c r="P277" s="92">
        <v>400</v>
      </c>
      <c r="Q277" s="86" t="s">
        <v>234</v>
      </c>
      <c r="R277" s="87">
        <f t="shared" si="40"/>
        <v>400</v>
      </c>
    </row>
    <row r="278" spans="2:32" ht="15.75">
      <c r="B278" s="89"/>
      <c r="C278" s="84" t="s">
        <v>104</v>
      </c>
      <c r="D278" s="92"/>
      <c r="E278" s="86" t="s">
        <v>105</v>
      </c>
      <c r="F278" s="87">
        <f t="shared" si="38"/>
        <v>0</v>
      </c>
      <c r="G278" s="58"/>
      <c r="H278" s="89"/>
      <c r="I278" s="90"/>
      <c r="J278" s="91">
        <v>800</v>
      </c>
      <c r="K278" s="86" t="s">
        <v>236</v>
      </c>
      <c r="L278" s="87">
        <f t="shared" si="39"/>
        <v>800</v>
      </c>
      <c r="M278" s="58"/>
      <c r="N278" s="89"/>
      <c r="O278" s="90" t="s">
        <v>104</v>
      </c>
      <c r="P278" s="91"/>
      <c r="Q278" s="86" t="s">
        <v>105</v>
      </c>
      <c r="R278" s="87">
        <f t="shared" si="40"/>
        <v>0</v>
      </c>
    </row>
    <row r="279" spans="2:32" ht="15.75">
      <c r="B279" s="83"/>
      <c r="C279" s="84"/>
      <c r="D279" s="85">
        <v>50</v>
      </c>
      <c r="E279" s="86" t="s">
        <v>237</v>
      </c>
      <c r="F279" s="87">
        <f t="shared" si="38"/>
        <v>50</v>
      </c>
      <c r="G279" s="58"/>
      <c r="H279" s="89"/>
      <c r="I279" s="90"/>
      <c r="J279" s="91">
        <v>50</v>
      </c>
      <c r="K279" s="86" t="s">
        <v>237</v>
      </c>
      <c r="L279" s="87">
        <f t="shared" si="39"/>
        <v>50</v>
      </c>
      <c r="M279" s="58"/>
      <c r="N279" s="89"/>
      <c r="O279" s="90"/>
      <c r="P279" s="91">
        <v>50</v>
      </c>
      <c r="Q279" s="86" t="s">
        <v>238</v>
      </c>
      <c r="R279" s="87">
        <f t="shared" si="40"/>
        <v>50</v>
      </c>
    </row>
    <row r="280" spans="2:32" ht="15.75">
      <c r="B280" s="83"/>
      <c r="C280" s="84"/>
      <c r="D280" s="85"/>
      <c r="E280" s="86"/>
      <c r="F280" s="87">
        <f t="shared" si="38"/>
        <v>0</v>
      </c>
      <c r="G280" s="58"/>
      <c r="H280" s="89"/>
      <c r="I280" s="90"/>
      <c r="J280" s="201"/>
      <c r="K280" s="86"/>
      <c r="L280" s="87">
        <f t="shared" si="39"/>
        <v>0</v>
      </c>
      <c r="M280" s="58"/>
      <c r="N280" s="89"/>
      <c r="O280" s="90"/>
      <c r="P280" s="201">
        <v>500</v>
      </c>
      <c r="Q280" s="86" t="s">
        <v>239</v>
      </c>
      <c r="R280" s="87">
        <f t="shared" si="40"/>
        <v>500</v>
      </c>
    </row>
    <row r="281" spans="2:32" ht="15.75">
      <c r="B281" s="83"/>
      <c r="C281" s="84"/>
      <c r="D281" s="85"/>
      <c r="E281" s="86"/>
      <c r="F281" s="87">
        <f t="shared" si="38"/>
        <v>0</v>
      </c>
      <c r="G281" s="58"/>
      <c r="H281" s="89"/>
      <c r="I281" s="90"/>
      <c r="J281" s="91"/>
      <c r="K281" s="86"/>
      <c r="L281" s="87">
        <f t="shared" si="39"/>
        <v>0</v>
      </c>
      <c r="M281" s="58"/>
      <c r="N281" s="83"/>
      <c r="O281" s="90" t="s">
        <v>104</v>
      </c>
      <c r="P281" s="85"/>
      <c r="Q281" s="86" t="s">
        <v>241</v>
      </c>
      <c r="R281" s="87">
        <f t="shared" si="40"/>
        <v>0</v>
      </c>
    </row>
    <row r="282" spans="2:32" ht="15.75">
      <c r="B282" s="83"/>
      <c r="C282" s="84"/>
      <c r="D282" s="85"/>
      <c r="E282" s="86"/>
      <c r="F282" s="87">
        <f t="shared" si="38"/>
        <v>0</v>
      </c>
      <c r="G282" s="58"/>
      <c r="H282" s="83"/>
      <c r="I282" s="84"/>
      <c r="J282" s="85"/>
      <c r="K282" s="86"/>
      <c r="L282" s="87">
        <f t="shared" si="39"/>
        <v>0</v>
      </c>
      <c r="M282" s="58"/>
      <c r="N282" s="83"/>
      <c r="O282" s="88"/>
      <c r="P282" s="85">
        <v>50</v>
      </c>
      <c r="Q282" s="86" t="s">
        <v>237</v>
      </c>
      <c r="R282" s="87">
        <f t="shared" si="40"/>
        <v>50</v>
      </c>
    </row>
    <row r="283" spans="2:32" ht="15.75">
      <c r="B283" s="89"/>
      <c r="C283" s="84"/>
      <c r="D283" s="92"/>
      <c r="E283" s="86"/>
      <c r="F283" s="87">
        <f t="shared" si="38"/>
        <v>0</v>
      </c>
      <c r="G283" s="58"/>
      <c r="H283" s="83"/>
      <c r="I283" s="88"/>
      <c r="J283" s="85"/>
      <c r="K283" s="86"/>
      <c r="L283" s="87">
        <f t="shared" si="39"/>
        <v>0</v>
      </c>
      <c r="M283" s="58"/>
      <c r="N283" s="89"/>
      <c r="O283" s="90"/>
      <c r="P283" s="91">
        <v>200</v>
      </c>
      <c r="Q283" s="86" t="s">
        <v>242</v>
      </c>
      <c r="R283" s="87">
        <f t="shared" si="40"/>
        <v>200</v>
      </c>
    </row>
    <row r="284" spans="2:32" ht="15.75">
      <c r="B284" s="89"/>
      <c r="C284" s="90"/>
      <c r="D284" s="91"/>
      <c r="E284" s="86"/>
      <c r="F284" s="87">
        <f t="shared" si="38"/>
        <v>0</v>
      </c>
      <c r="G284" s="58"/>
      <c r="H284" s="89"/>
      <c r="I284" s="90"/>
      <c r="J284" s="91"/>
      <c r="K284" s="86"/>
      <c r="L284" s="87">
        <f t="shared" si="39"/>
        <v>0</v>
      </c>
      <c r="M284" s="58"/>
      <c r="N284" s="89"/>
      <c r="O284" s="90"/>
      <c r="P284" s="201">
        <v>60</v>
      </c>
      <c r="Q284" s="86" t="s">
        <v>243</v>
      </c>
      <c r="R284" s="87">
        <f t="shared" si="40"/>
        <v>60</v>
      </c>
    </row>
    <row r="285" spans="2:32" ht="15.75">
      <c r="B285" s="89"/>
      <c r="C285" s="90"/>
      <c r="D285" s="91"/>
      <c r="E285" s="86"/>
      <c r="F285" s="87">
        <f t="shared" si="38"/>
        <v>0</v>
      </c>
      <c r="G285" s="58"/>
      <c r="H285" s="83"/>
      <c r="I285" s="88"/>
      <c r="J285" s="85"/>
      <c r="K285" s="86"/>
      <c r="L285" s="87">
        <f t="shared" si="39"/>
        <v>0</v>
      </c>
      <c r="M285" s="58"/>
      <c r="N285" s="89"/>
      <c r="O285" s="90"/>
      <c r="P285" s="201">
        <v>200</v>
      </c>
      <c r="Q285" s="86" t="s">
        <v>244</v>
      </c>
      <c r="R285" s="87">
        <f t="shared" si="40"/>
        <v>200</v>
      </c>
    </row>
    <row r="286" spans="2:32" ht="15.75">
      <c r="B286" s="89"/>
      <c r="C286" s="90"/>
      <c r="D286" s="201"/>
      <c r="E286" s="86"/>
      <c r="F286" s="87">
        <f t="shared" si="38"/>
        <v>0</v>
      </c>
      <c r="G286" s="58"/>
      <c r="H286" s="89"/>
      <c r="I286" s="90"/>
      <c r="J286" s="91"/>
      <c r="K286" s="86"/>
      <c r="L286" s="87">
        <f t="shared" si="39"/>
        <v>0</v>
      </c>
      <c r="M286" s="58"/>
      <c r="N286" s="89"/>
      <c r="O286" s="90"/>
      <c r="P286" s="201"/>
      <c r="Q286" s="86"/>
      <c r="R286" s="87">
        <f t="shared" si="40"/>
        <v>0</v>
      </c>
    </row>
    <row r="287" spans="2:32" ht="15.75">
      <c r="B287" s="89"/>
      <c r="C287" s="90"/>
      <c r="D287" s="201"/>
      <c r="E287" s="86"/>
      <c r="F287" s="87">
        <f t="shared" si="38"/>
        <v>0</v>
      </c>
      <c r="G287" s="58"/>
      <c r="H287" s="1154"/>
      <c r="I287" s="1155"/>
      <c r="J287" s="1156"/>
      <c r="K287" s="86"/>
      <c r="L287" s="87">
        <f t="shared" si="39"/>
        <v>0</v>
      </c>
      <c r="M287" s="58"/>
      <c r="N287" s="1154"/>
      <c r="O287" s="1155"/>
      <c r="P287" s="1157"/>
      <c r="Q287" s="86"/>
      <c r="R287" s="87">
        <f t="shared" si="40"/>
        <v>0</v>
      </c>
    </row>
    <row r="288" spans="2:32" ht="15.75">
      <c r="B288" s="89"/>
      <c r="C288" s="90"/>
      <c r="D288" s="201"/>
      <c r="E288" s="86"/>
      <c r="F288" s="87">
        <f t="shared" si="38"/>
        <v>0</v>
      </c>
      <c r="G288" s="58"/>
      <c r="H288" s="1154"/>
      <c r="I288" s="1155"/>
      <c r="J288" s="1156"/>
      <c r="K288" s="86"/>
      <c r="L288" s="87">
        <f t="shared" si="39"/>
        <v>0</v>
      </c>
      <c r="M288" s="58"/>
      <c r="N288" s="1154"/>
      <c r="O288" s="1155"/>
      <c r="P288" s="1157"/>
      <c r="Q288" s="86"/>
      <c r="R288" s="87">
        <f t="shared" si="40"/>
        <v>0</v>
      </c>
    </row>
    <row r="289" spans="2:18" ht="15.75">
      <c r="B289" s="89"/>
      <c r="C289" s="90"/>
      <c r="D289" s="91"/>
      <c r="E289" s="86"/>
      <c r="F289" s="87">
        <f t="shared" si="38"/>
        <v>0</v>
      </c>
      <c r="G289" s="58"/>
      <c r="H289" s="93"/>
      <c r="I289" s="94"/>
      <c r="J289" s="95"/>
      <c r="K289" s="86"/>
      <c r="L289" s="87">
        <f t="shared" si="39"/>
        <v>0</v>
      </c>
      <c r="M289" s="58"/>
      <c r="N289" s="93"/>
      <c r="O289" s="94"/>
      <c r="P289" s="95"/>
      <c r="Q289" s="86"/>
      <c r="R289" s="87">
        <f t="shared" si="40"/>
        <v>0</v>
      </c>
    </row>
    <row r="290" spans="2:18" ht="15.75">
      <c r="B290" s="96"/>
      <c r="C290" s="97"/>
      <c r="D290" s="97"/>
      <c r="E290" s="97"/>
      <c r="F290" s="98"/>
      <c r="G290" s="58"/>
      <c r="H290" s="96"/>
      <c r="I290" s="97"/>
      <c r="J290" s="97"/>
      <c r="K290" s="97"/>
      <c r="L290" s="98"/>
      <c r="M290" s="58"/>
      <c r="N290" s="96"/>
      <c r="O290" s="97"/>
      <c r="P290" s="97"/>
      <c r="Q290" s="97"/>
      <c r="R290" s="98"/>
    </row>
    <row r="291" spans="2:18">
      <c r="B291" s="99"/>
      <c r="C291" s="100"/>
      <c r="D291" s="202" t="s">
        <v>245</v>
      </c>
      <c r="E291" s="203">
        <f>F291/F274</f>
        <v>175</v>
      </c>
      <c r="F291" s="204">
        <f>SUM(F275:F290)</f>
        <v>1750</v>
      </c>
      <c r="G291" s="58"/>
      <c r="H291" s="99"/>
      <c r="I291" s="100"/>
      <c r="J291" s="202" t="s">
        <v>245</v>
      </c>
      <c r="K291" s="203">
        <f>L291/L274</f>
        <v>185</v>
      </c>
      <c r="L291" s="204">
        <f>SUM(L275:L290)</f>
        <v>1850</v>
      </c>
      <c r="M291" s="58"/>
      <c r="N291" s="99"/>
      <c r="O291" s="100"/>
      <c r="P291" s="202" t="s">
        <v>245</v>
      </c>
      <c r="Q291" s="203">
        <f>R291/R274</f>
        <v>266</v>
      </c>
      <c r="R291" s="204">
        <f>SUM(R275:R290)</f>
        <v>2660</v>
      </c>
    </row>
    <row r="292" spans="2:18" ht="15.75">
      <c r="B292" s="205"/>
      <c r="C292" s="205"/>
      <c r="D292" s="206"/>
      <c r="E292" s="207"/>
      <c r="F292" s="207"/>
      <c r="G292" s="104"/>
      <c r="H292" s="205"/>
      <c r="I292" s="205"/>
      <c r="J292" s="206"/>
      <c r="K292" s="207"/>
      <c r="L292" s="207"/>
      <c r="M292" s="104"/>
      <c r="N292" s="205"/>
      <c r="O292" s="205"/>
      <c r="P292" s="206"/>
      <c r="Q292" s="207"/>
      <c r="R292" s="207"/>
    </row>
    <row r="293" spans="2:18">
      <c r="B293" s="1401" t="s">
        <v>79</v>
      </c>
      <c r="C293" s="1403" t="s">
        <v>80</v>
      </c>
      <c r="D293" s="1403"/>
      <c r="E293" s="1403"/>
      <c r="F293" s="1404"/>
      <c r="G293" s="104"/>
      <c r="H293" s="1401" t="s">
        <v>79</v>
      </c>
      <c r="I293" s="1403" t="s">
        <v>80</v>
      </c>
      <c r="J293" s="1403"/>
      <c r="K293" s="1403"/>
      <c r="L293" s="1404"/>
      <c r="M293" s="104"/>
      <c r="N293" s="1401" t="s">
        <v>79</v>
      </c>
      <c r="O293" s="1403" t="s">
        <v>80</v>
      </c>
      <c r="P293" s="1403"/>
      <c r="Q293" s="1403"/>
      <c r="R293" s="1404"/>
    </row>
    <row r="294" spans="2:18">
      <c r="B294" s="1402"/>
      <c r="C294" s="1405" t="s">
        <v>80</v>
      </c>
      <c r="D294" s="1405"/>
      <c r="E294" s="1405"/>
      <c r="F294" s="1406"/>
      <c r="G294" s="104"/>
      <c r="H294" s="1402"/>
      <c r="I294" s="1405" t="s">
        <v>80</v>
      </c>
      <c r="J294" s="1405"/>
      <c r="K294" s="1405"/>
      <c r="L294" s="1406"/>
      <c r="M294" s="104"/>
      <c r="N294" s="1402"/>
      <c r="O294" s="1405" t="s">
        <v>80</v>
      </c>
      <c r="P294" s="1405"/>
      <c r="Q294" s="1405"/>
      <c r="R294" s="1406"/>
    </row>
    <row r="295" spans="2:18" ht="15.75">
      <c r="B295" s="59"/>
      <c r="C295" s="59"/>
      <c r="D295" s="60"/>
      <c r="E295" s="61"/>
      <c r="F295" s="61"/>
      <c r="G295" s="58"/>
      <c r="H295" s="59"/>
      <c r="I295" s="59"/>
      <c r="J295" s="60"/>
      <c r="K295" s="61"/>
      <c r="L295" s="61"/>
      <c r="M295" s="58"/>
      <c r="N295" s="59"/>
      <c r="O295" s="59"/>
      <c r="P295" s="60"/>
      <c r="Q295" s="61"/>
      <c r="R295" s="61"/>
    </row>
    <row r="296" spans="2:18" ht="15" customHeight="1">
      <c r="B296" s="1460" t="s">
        <v>51</v>
      </c>
      <c r="C296" s="1490" t="s">
        <v>246</v>
      </c>
      <c r="D296" s="1490"/>
      <c r="E296" s="1490"/>
      <c r="F296" s="1464" t="s">
        <v>343</v>
      </c>
      <c r="G296" s="58"/>
      <c r="H296" s="1460" t="s">
        <v>51</v>
      </c>
      <c r="I296" s="1492" t="s">
        <v>248</v>
      </c>
      <c r="J296" s="1492"/>
      <c r="K296" s="1492"/>
      <c r="L296" s="1464" t="s">
        <v>345</v>
      </c>
      <c r="M296" s="58"/>
      <c r="N296" s="1460" t="s">
        <v>51</v>
      </c>
      <c r="O296" s="1462" t="s">
        <v>250</v>
      </c>
      <c r="P296" s="1462"/>
      <c r="Q296" s="1462"/>
      <c r="R296" s="1464" t="s">
        <v>347</v>
      </c>
    </row>
    <row r="297" spans="2:18" ht="15" customHeight="1">
      <c r="B297" s="1461"/>
      <c r="C297" s="1491"/>
      <c r="D297" s="1491"/>
      <c r="E297" s="1491"/>
      <c r="F297" s="1465"/>
      <c r="G297" s="58"/>
      <c r="H297" s="1461"/>
      <c r="I297" s="1493"/>
      <c r="J297" s="1493"/>
      <c r="K297" s="1493"/>
      <c r="L297" s="1465"/>
      <c r="M297" s="58"/>
      <c r="N297" s="1461"/>
      <c r="O297" s="1463"/>
      <c r="P297" s="1463"/>
      <c r="Q297" s="1463"/>
      <c r="R297" s="1465"/>
    </row>
    <row r="298" spans="2:18">
      <c r="B298" s="72" t="s">
        <v>55</v>
      </c>
      <c r="C298" s="1399" t="s">
        <v>117</v>
      </c>
      <c r="D298" s="1399"/>
      <c r="E298" s="1399"/>
      <c r="F298" s="1400"/>
      <c r="G298" s="58"/>
      <c r="H298" s="72" t="s">
        <v>55</v>
      </c>
      <c r="I298" s="1399" t="s">
        <v>117</v>
      </c>
      <c r="J298" s="1399"/>
      <c r="K298" s="1399"/>
      <c r="L298" s="1400"/>
      <c r="M298" s="58"/>
      <c r="N298" s="72" t="s">
        <v>55</v>
      </c>
      <c r="O298" s="1399" t="s">
        <v>117</v>
      </c>
      <c r="P298" s="1399"/>
      <c r="Q298" s="1399"/>
      <c r="R298" s="1400"/>
    </row>
    <row r="299" spans="2:18" ht="18">
      <c r="B299" s="73" t="s">
        <v>57</v>
      </c>
      <c r="C299" s="74"/>
      <c r="D299" s="74"/>
      <c r="E299" s="77" t="s">
        <v>59</v>
      </c>
      <c r="F299" s="78">
        <v>10</v>
      </c>
      <c r="G299" s="58"/>
      <c r="H299" s="73" t="s">
        <v>57</v>
      </c>
      <c r="I299" s="74"/>
      <c r="J299" s="74"/>
      <c r="K299" s="77" t="s">
        <v>59</v>
      </c>
      <c r="L299" s="78">
        <v>10</v>
      </c>
      <c r="M299" s="58"/>
      <c r="N299" s="73" t="s">
        <v>57</v>
      </c>
      <c r="O299" s="74"/>
      <c r="P299" s="74"/>
      <c r="Q299" s="77" t="s">
        <v>59</v>
      </c>
      <c r="R299" s="78">
        <v>10</v>
      </c>
    </row>
    <row r="300" spans="2:18">
      <c r="B300" s="141" t="s">
        <v>60</v>
      </c>
      <c r="C300" s="142" t="s">
        <v>35</v>
      </c>
      <c r="D300" s="143" t="s">
        <v>61</v>
      </c>
      <c r="E300" s="143" t="s">
        <v>62</v>
      </c>
      <c r="F300" s="144"/>
      <c r="G300" s="58"/>
      <c r="H300" s="141" t="s">
        <v>60</v>
      </c>
      <c r="I300" s="142" t="s">
        <v>35</v>
      </c>
      <c r="J300" s="143" t="s">
        <v>61</v>
      </c>
      <c r="K300" s="143" t="s">
        <v>62</v>
      </c>
      <c r="L300" s="144"/>
      <c r="M300" s="58"/>
      <c r="N300" s="141" t="s">
        <v>60</v>
      </c>
      <c r="O300" s="142" t="s">
        <v>35</v>
      </c>
      <c r="P300" s="143" t="s">
        <v>61</v>
      </c>
      <c r="Q300" s="143" t="s">
        <v>62</v>
      </c>
      <c r="R300" s="144"/>
    </row>
    <row r="301" spans="2:18" ht="15.75">
      <c r="B301" s="83"/>
      <c r="C301" s="84"/>
      <c r="D301" s="85">
        <v>1200</v>
      </c>
      <c r="E301" s="86" t="s">
        <v>274</v>
      </c>
      <c r="F301" s="87">
        <f t="shared" ref="F301:F314" si="41">IF(ISBLANK(B301),D301,(D301*B301))</f>
        <v>1200</v>
      </c>
      <c r="G301" s="58"/>
      <c r="H301" s="83"/>
      <c r="I301" s="84"/>
      <c r="J301" s="85">
        <v>1500</v>
      </c>
      <c r="K301" s="86" t="s">
        <v>275</v>
      </c>
      <c r="L301" s="87">
        <f t="shared" ref="L301:L314" si="42">IF(ISBLANK(H301),J301,(J301*H301))</f>
        <v>1500</v>
      </c>
      <c r="M301" s="58"/>
      <c r="N301" s="83"/>
      <c r="O301" s="84"/>
      <c r="P301" s="85">
        <v>2400</v>
      </c>
      <c r="Q301" s="86" t="s">
        <v>276</v>
      </c>
      <c r="R301" s="87">
        <f t="shared" ref="R301:R314" si="43">IF(ISBLANK(N301),P301,(P301*N301))</f>
        <v>2400</v>
      </c>
    </row>
    <row r="302" spans="2:18" ht="15.75">
      <c r="B302" s="89"/>
      <c r="C302" s="84"/>
      <c r="D302" s="92">
        <v>400</v>
      </c>
      <c r="E302" s="86" t="s">
        <v>234</v>
      </c>
      <c r="F302" s="87">
        <f t="shared" si="41"/>
        <v>400</v>
      </c>
      <c r="G302" s="58"/>
      <c r="H302" s="89"/>
      <c r="I302" s="84"/>
      <c r="J302" s="92">
        <v>50</v>
      </c>
      <c r="K302" s="86" t="s">
        <v>237</v>
      </c>
      <c r="L302" s="87">
        <f t="shared" si="42"/>
        <v>50</v>
      </c>
      <c r="M302" s="58"/>
      <c r="N302" s="89"/>
      <c r="O302" s="84"/>
      <c r="P302" s="92">
        <v>20</v>
      </c>
      <c r="Q302" s="86" t="s">
        <v>284</v>
      </c>
      <c r="R302" s="87">
        <f t="shared" si="43"/>
        <v>20</v>
      </c>
    </row>
    <row r="303" spans="2:18" ht="15.75">
      <c r="B303" s="89"/>
      <c r="C303" s="84" t="s">
        <v>104</v>
      </c>
      <c r="D303" s="91"/>
      <c r="E303" s="86" t="s">
        <v>292</v>
      </c>
      <c r="F303" s="87">
        <f t="shared" si="41"/>
        <v>0</v>
      </c>
      <c r="G303" s="58"/>
      <c r="H303" s="89"/>
      <c r="I303" s="90" t="s">
        <v>104</v>
      </c>
      <c r="J303" s="91"/>
      <c r="K303" s="86" t="s">
        <v>105</v>
      </c>
      <c r="L303" s="87">
        <f t="shared" si="42"/>
        <v>0</v>
      </c>
      <c r="M303" s="58"/>
      <c r="N303" s="89"/>
      <c r="O303" s="90" t="s">
        <v>104</v>
      </c>
      <c r="P303" s="91"/>
      <c r="Q303" s="86" t="s">
        <v>105</v>
      </c>
      <c r="R303" s="87">
        <f t="shared" si="43"/>
        <v>0</v>
      </c>
    </row>
    <row r="304" spans="2:18" ht="15.75">
      <c r="B304" s="89"/>
      <c r="C304" s="90"/>
      <c r="D304" s="91">
        <v>100</v>
      </c>
      <c r="E304" s="86" t="s">
        <v>300</v>
      </c>
      <c r="F304" s="87">
        <f t="shared" si="41"/>
        <v>100</v>
      </c>
      <c r="G304" s="58"/>
      <c r="H304" s="89"/>
      <c r="I304" s="90" t="s">
        <v>104</v>
      </c>
      <c r="J304" s="91"/>
      <c r="K304" s="86" t="s">
        <v>301</v>
      </c>
      <c r="L304" s="87">
        <f t="shared" si="42"/>
        <v>0</v>
      </c>
      <c r="M304" s="58"/>
      <c r="N304" s="89"/>
      <c r="O304" s="90" t="s">
        <v>104</v>
      </c>
      <c r="P304" s="91"/>
      <c r="Q304" s="86" t="s">
        <v>302</v>
      </c>
      <c r="R304" s="87">
        <f t="shared" si="43"/>
        <v>0</v>
      </c>
    </row>
    <row r="305" spans="2:18" ht="15.75">
      <c r="B305" s="89"/>
      <c r="C305" s="90"/>
      <c r="D305" s="201">
        <v>50</v>
      </c>
      <c r="E305" s="86" t="s">
        <v>237</v>
      </c>
      <c r="F305" s="87">
        <f t="shared" si="41"/>
        <v>50</v>
      </c>
      <c r="G305" s="58"/>
      <c r="H305" s="89"/>
      <c r="I305" s="90"/>
      <c r="J305" s="201">
        <v>30</v>
      </c>
      <c r="K305" s="86" t="s">
        <v>304</v>
      </c>
      <c r="L305" s="87">
        <f t="shared" si="42"/>
        <v>30</v>
      </c>
      <c r="M305" s="58"/>
      <c r="N305" s="89"/>
      <c r="O305" s="90" t="s">
        <v>104</v>
      </c>
      <c r="P305" s="201"/>
      <c r="Q305" s="86" t="s">
        <v>305</v>
      </c>
      <c r="R305" s="87">
        <f t="shared" si="43"/>
        <v>0</v>
      </c>
    </row>
    <row r="306" spans="2:18" ht="15.75">
      <c r="B306" s="89"/>
      <c r="C306" s="90"/>
      <c r="D306" s="201"/>
      <c r="E306" s="86"/>
      <c r="F306" s="87">
        <f t="shared" si="41"/>
        <v>0</v>
      </c>
      <c r="G306" s="58"/>
      <c r="H306" s="89"/>
      <c r="I306" s="90"/>
      <c r="J306" s="201">
        <v>30</v>
      </c>
      <c r="K306" s="86" t="s">
        <v>306</v>
      </c>
      <c r="L306" s="87">
        <f t="shared" si="42"/>
        <v>30</v>
      </c>
      <c r="M306" s="58"/>
      <c r="N306" s="83"/>
      <c r="O306" s="244" t="s">
        <v>104</v>
      </c>
      <c r="P306" s="201"/>
      <c r="Q306" s="86" t="s">
        <v>307</v>
      </c>
      <c r="R306" s="87">
        <f t="shared" si="43"/>
        <v>0</v>
      </c>
    </row>
    <row r="307" spans="2:18" ht="15.75">
      <c r="B307" s="89"/>
      <c r="C307" s="90"/>
      <c r="D307" s="201"/>
      <c r="E307" s="86"/>
      <c r="F307" s="87">
        <f t="shared" si="41"/>
        <v>0</v>
      </c>
      <c r="G307" s="58"/>
      <c r="H307" s="89"/>
      <c r="I307" s="90"/>
      <c r="J307" s="201">
        <v>500</v>
      </c>
      <c r="K307" s="86" t="s">
        <v>309</v>
      </c>
      <c r="L307" s="87">
        <f t="shared" si="42"/>
        <v>500</v>
      </c>
      <c r="M307" s="58"/>
      <c r="N307" s="83"/>
      <c r="O307" s="146"/>
      <c r="P307" s="201">
        <v>50</v>
      </c>
      <c r="Q307" s="86" t="s">
        <v>310</v>
      </c>
      <c r="R307" s="87">
        <f t="shared" si="43"/>
        <v>50</v>
      </c>
    </row>
    <row r="308" spans="2:18" ht="15.75">
      <c r="B308" s="89"/>
      <c r="C308" s="90"/>
      <c r="D308" s="201"/>
      <c r="E308" s="86"/>
      <c r="F308" s="87">
        <f t="shared" si="41"/>
        <v>0</v>
      </c>
      <c r="G308" s="58"/>
      <c r="H308" s="89">
        <v>4</v>
      </c>
      <c r="I308" s="90" t="s">
        <v>106</v>
      </c>
      <c r="J308" s="201"/>
      <c r="K308" s="86" t="s">
        <v>107</v>
      </c>
      <c r="L308" s="87">
        <f t="shared" si="42"/>
        <v>0</v>
      </c>
      <c r="M308" s="58"/>
      <c r="N308" s="83"/>
      <c r="O308" s="146"/>
      <c r="P308" s="201"/>
      <c r="Q308" s="86" t="s">
        <v>311</v>
      </c>
      <c r="R308" s="87">
        <f t="shared" si="43"/>
        <v>0</v>
      </c>
    </row>
    <row r="309" spans="2:18" ht="15.75">
      <c r="B309" s="89"/>
      <c r="C309" s="90"/>
      <c r="D309" s="201"/>
      <c r="E309" s="86"/>
      <c r="F309" s="87">
        <f t="shared" si="41"/>
        <v>0</v>
      </c>
      <c r="G309" s="58"/>
      <c r="H309" s="89"/>
      <c r="I309" s="90"/>
      <c r="J309" s="201">
        <v>600</v>
      </c>
      <c r="K309" s="86" t="s">
        <v>234</v>
      </c>
      <c r="L309" s="87">
        <f t="shared" si="42"/>
        <v>600</v>
      </c>
      <c r="M309" s="58"/>
      <c r="N309" s="83"/>
      <c r="O309" s="146"/>
      <c r="P309" s="201"/>
      <c r="Q309" s="86" t="s">
        <v>312</v>
      </c>
      <c r="R309" s="87">
        <f t="shared" si="43"/>
        <v>0</v>
      </c>
    </row>
    <row r="310" spans="2:18" ht="15.75">
      <c r="B310" s="89"/>
      <c r="C310" s="90"/>
      <c r="D310" s="201"/>
      <c r="E310" s="86"/>
      <c r="F310" s="87">
        <f t="shared" si="41"/>
        <v>0</v>
      </c>
      <c r="G310" s="58"/>
      <c r="H310" s="89"/>
      <c r="I310" s="90"/>
      <c r="J310" s="201">
        <v>500</v>
      </c>
      <c r="K310" s="86" t="s">
        <v>313</v>
      </c>
      <c r="L310" s="87">
        <f t="shared" si="42"/>
        <v>500</v>
      </c>
      <c r="M310" s="58"/>
      <c r="N310" s="83"/>
      <c r="O310" s="146"/>
      <c r="P310" s="201">
        <v>1500</v>
      </c>
      <c r="Q310" s="86" t="s">
        <v>314</v>
      </c>
      <c r="R310" s="87">
        <f t="shared" si="43"/>
        <v>1500</v>
      </c>
    </row>
    <row r="311" spans="2:18" ht="15.75">
      <c r="B311" s="89"/>
      <c r="C311" s="90"/>
      <c r="D311" s="201"/>
      <c r="E311" s="86"/>
      <c r="F311" s="87">
        <f t="shared" si="41"/>
        <v>0</v>
      </c>
      <c r="G311" s="58"/>
      <c r="H311" s="89"/>
      <c r="I311" s="90" t="s">
        <v>104</v>
      </c>
      <c r="J311" s="201"/>
      <c r="K311" s="86" t="s">
        <v>103</v>
      </c>
      <c r="L311" s="87">
        <f t="shared" si="42"/>
        <v>0</v>
      </c>
      <c r="M311" s="58"/>
      <c r="N311" s="83"/>
      <c r="O311" s="146"/>
      <c r="P311" s="201">
        <v>100</v>
      </c>
      <c r="Q311" s="86" t="s">
        <v>237</v>
      </c>
      <c r="R311" s="87">
        <f t="shared" si="43"/>
        <v>100</v>
      </c>
    </row>
    <row r="312" spans="2:18" ht="15.75">
      <c r="B312" s="89"/>
      <c r="C312" s="90"/>
      <c r="D312" s="201"/>
      <c r="E312" s="86"/>
      <c r="F312" s="87">
        <f t="shared" si="41"/>
        <v>0</v>
      </c>
      <c r="G312" s="58"/>
      <c r="H312" s="89"/>
      <c r="I312" s="90"/>
      <c r="J312" s="201"/>
      <c r="K312" s="86"/>
      <c r="L312" s="87">
        <f t="shared" si="42"/>
        <v>0</v>
      </c>
      <c r="M312" s="58"/>
      <c r="N312" s="83"/>
      <c r="O312" s="146"/>
      <c r="P312" s="201">
        <v>1000</v>
      </c>
      <c r="Q312" s="86" t="s">
        <v>242</v>
      </c>
      <c r="R312" s="87">
        <f t="shared" si="43"/>
        <v>1000</v>
      </c>
    </row>
    <row r="313" spans="2:18" ht="15.75">
      <c r="B313" s="89"/>
      <c r="C313" s="90"/>
      <c r="D313" s="201"/>
      <c r="E313" s="86"/>
      <c r="F313" s="87">
        <f t="shared" si="41"/>
        <v>0</v>
      </c>
      <c r="G313" s="58"/>
      <c r="H313" s="89"/>
      <c r="I313" s="90"/>
      <c r="J313" s="201"/>
      <c r="K313" s="86"/>
      <c r="L313" s="87">
        <f t="shared" si="42"/>
        <v>0</v>
      </c>
      <c r="M313" s="58"/>
      <c r="N313" s="83"/>
      <c r="O313" s="146"/>
      <c r="P313" s="201"/>
      <c r="Q313" s="86"/>
      <c r="R313" s="87">
        <f t="shared" si="43"/>
        <v>0</v>
      </c>
    </row>
    <row r="314" spans="2:18" ht="15.75">
      <c r="B314" s="248"/>
      <c r="C314" s="249"/>
      <c r="D314" s="250"/>
      <c r="E314" s="86"/>
      <c r="F314" s="87">
        <f t="shared" si="41"/>
        <v>0</v>
      </c>
      <c r="G314" s="58"/>
      <c r="H314" s="248"/>
      <c r="I314" s="249"/>
      <c r="J314" s="250"/>
      <c r="K314" s="86"/>
      <c r="L314" s="87">
        <f t="shared" si="42"/>
        <v>0</v>
      </c>
      <c r="M314" s="58"/>
      <c r="N314" s="248"/>
      <c r="O314" s="1153"/>
      <c r="P314" s="250"/>
      <c r="Q314" s="86"/>
      <c r="R314" s="87">
        <f t="shared" si="43"/>
        <v>0</v>
      </c>
    </row>
    <row r="315" spans="2:18" ht="15.75">
      <c r="B315" s="96"/>
      <c r="C315" s="97"/>
      <c r="D315" s="97"/>
      <c r="E315" s="97"/>
      <c r="F315" s="98"/>
      <c r="G315" s="58"/>
      <c r="H315" s="96"/>
      <c r="I315" s="97"/>
      <c r="J315" s="97"/>
      <c r="K315" s="97"/>
      <c r="L315" s="98"/>
      <c r="M315" s="58"/>
      <c r="N315" s="96"/>
      <c r="O315" s="97"/>
      <c r="P315" s="97"/>
      <c r="Q315" s="97"/>
      <c r="R315" s="98"/>
    </row>
    <row r="316" spans="2:18">
      <c r="B316" s="99"/>
      <c r="C316" s="100"/>
      <c r="D316" s="202" t="s">
        <v>245</v>
      </c>
      <c r="E316" s="203">
        <f>F316/F299</f>
        <v>175</v>
      </c>
      <c r="F316" s="204">
        <f>SUM(F300:F315)</f>
        <v>1750</v>
      </c>
      <c r="G316" s="58"/>
      <c r="H316" s="99"/>
      <c r="I316" s="100"/>
      <c r="J316" s="202" t="s">
        <v>245</v>
      </c>
      <c r="K316" s="203">
        <f>L316/L299</f>
        <v>321</v>
      </c>
      <c r="L316" s="204">
        <f>SUM(L300:L315)</f>
        <v>3210</v>
      </c>
      <c r="M316" s="58"/>
      <c r="N316" s="99"/>
      <c r="O316" s="100"/>
      <c r="P316" s="202" t="s">
        <v>245</v>
      </c>
      <c r="Q316" s="203">
        <f>R316/R299</f>
        <v>507</v>
      </c>
      <c r="R316" s="204">
        <f>SUM(R300:R315)</f>
        <v>5070</v>
      </c>
    </row>
    <row r="317" spans="2:18" ht="15.75">
      <c r="B317" s="205"/>
      <c r="C317" s="205"/>
      <c r="D317" s="206"/>
      <c r="E317" s="207"/>
      <c r="F317" s="207"/>
      <c r="G317" s="104"/>
      <c r="H317" s="205"/>
      <c r="I317" s="205"/>
      <c r="J317" s="206"/>
      <c r="K317" s="207"/>
      <c r="L317" s="207"/>
      <c r="M317" s="104"/>
      <c r="N317" s="205"/>
      <c r="O317" s="205"/>
      <c r="P317" s="206"/>
      <c r="Q317" s="207"/>
      <c r="R317" s="207"/>
    </row>
    <row r="318" spans="2:18">
      <c r="B318" s="1401" t="s">
        <v>79</v>
      </c>
      <c r="C318" s="1403" t="s">
        <v>80</v>
      </c>
      <c r="D318" s="1403"/>
      <c r="E318" s="1403"/>
      <c r="F318" s="1404"/>
      <c r="G318" s="104"/>
      <c r="H318" s="1401" t="s">
        <v>79</v>
      </c>
      <c r="I318" s="1403" t="s">
        <v>80</v>
      </c>
      <c r="J318" s="1403"/>
      <c r="K318" s="1403"/>
      <c r="L318" s="1404"/>
      <c r="M318" s="104"/>
      <c r="N318" s="1401" t="s">
        <v>79</v>
      </c>
      <c r="O318" s="1403" t="s">
        <v>80</v>
      </c>
      <c r="P318" s="1403"/>
      <c r="Q318" s="1403"/>
      <c r="R318" s="1404"/>
    </row>
    <row r="319" spans="2:18">
      <c r="B319" s="1402"/>
      <c r="C319" s="1405" t="s">
        <v>80</v>
      </c>
      <c r="D319" s="1405"/>
      <c r="E319" s="1405"/>
      <c r="F319" s="1406"/>
      <c r="G319" s="104"/>
      <c r="H319" s="1402"/>
      <c r="I319" s="1405" t="s">
        <v>80</v>
      </c>
      <c r="J319" s="1405"/>
      <c r="K319" s="1405"/>
      <c r="L319" s="1406"/>
      <c r="M319" s="104"/>
      <c r="N319" s="1402"/>
      <c r="O319" s="1405" t="s">
        <v>80</v>
      </c>
      <c r="P319" s="1405"/>
      <c r="Q319" s="1405"/>
      <c r="R319" s="1406"/>
    </row>
    <row r="320" spans="2:18" ht="15.75">
      <c r="B320" s="59"/>
      <c r="C320" s="59"/>
      <c r="D320" s="60"/>
      <c r="E320" s="61"/>
      <c r="F320" s="61"/>
      <c r="G320" s="58"/>
      <c r="H320" s="59"/>
      <c r="I320" s="59"/>
      <c r="J320" s="60"/>
      <c r="K320" s="61"/>
      <c r="L320" s="61"/>
      <c r="M320" s="58"/>
      <c r="N320" s="59"/>
      <c r="O320" s="59"/>
      <c r="P320" s="60"/>
      <c r="Q320" s="61"/>
      <c r="R320" s="61"/>
    </row>
    <row r="321" spans="2:18" ht="15" customHeight="1">
      <c r="B321" s="1460" t="s">
        <v>51</v>
      </c>
      <c r="C321" s="1484" t="s">
        <v>315</v>
      </c>
      <c r="D321" s="1484"/>
      <c r="E321" s="1484"/>
      <c r="F321" s="1464" t="s">
        <v>366</v>
      </c>
      <c r="G321" s="58"/>
      <c r="H321" s="1460" t="s">
        <v>51</v>
      </c>
      <c r="I321" s="1484" t="s">
        <v>317</v>
      </c>
      <c r="J321" s="1484"/>
      <c r="K321" s="1484"/>
      <c r="L321" s="1464" t="s">
        <v>368</v>
      </c>
      <c r="M321" s="58"/>
      <c r="N321" s="1460" t="s">
        <v>51</v>
      </c>
      <c r="O321" s="1484" t="s">
        <v>319</v>
      </c>
      <c r="P321" s="1484"/>
      <c r="Q321" s="1484"/>
      <c r="R321" s="1464" t="s">
        <v>370</v>
      </c>
    </row>
    <row r="322" spans="2:18" ht="15" customHeight="1">
      <c r="B322" s="1461"/>
      <c r="C322" s="1485"/>
      <c r="D322" s="1485"/>
      <c r="E322" s="1485"/>
      <c r="F322" s="1465"/>
      <c r="G322" s="58"/>
      <c r="H322" s="1461"/>
      <c r="I322" s="1485"/>
      <c r="J322" s="1485"/>
      <c r="K322" s="1485"/>
      <c r="L322" s="1465"/>
      <c r="M322" s="58"/>
      <c r="N322" s="1461"/>
      <c r="O322" s="1485"/>
      <c r="P322" s="1485"/>
      <c r="Q322" s="1485"/>
      <c r="R322" s="1465"/>
    </row>
    <row r="323" spans="2:18">
      <c r="B323" s="72" t="s">
        <v>55</v>
      </c>
      <c r="C323" s="1399" t="s">
        <v>117</v>
      </c>
      <c r="D323" s="1399"/>
      <c r="E323" s="1399"/>
      <c r="F323" s="1400"/>
      <c r="G323" s="58"/>
      <c r="H323" s="72" t="s">
        <v>55</v>
      </c>
      <c r="I323" s="1399" t="s">
        <v>117</v>
      </c>
      <c r="J323" s="1399"/>
      <c r="K323" s="1399"/>
      <c r="L323" s="1400"/>
      <c r="M323" s="58"/>
      <c r="N323" s="72" t="s">
        <v>55</v>
      </c>
      <c r="O323" s="1399" t="s">
        <v>117</v>
      </c>
      <c r="P323" s="1399"/>
      <c r="Q323" s="1399"/>
      <c r="R323" s="1400"/>
    </row>
    <row r="324" spans="2:18" ht="18">
      <c r="B324" s="73" t="s">
        <v>57</v>
      </c>
      <c r="C324" s="74"/>
      <c r="D324" s="74"/>
      <c r="E324" s="77" t="s">
        <v>59</v>
      </c>
      <c r="F324" s="78">
        <v>10</v>
      </c>
      <c r="G324" s="58"/>
      <c r="H324" s="73" t="s">
        <v>57</v>
      </c>
      <c r="I324" s="74"/>
      <c r="J324" s="74"/>
      <c r="K324" s="77" t="s">
        <v>59</v>
      </c>
      <c r="L324" s="78">
        <v>10</v>
      </c>
      <c r="M324" s="58"/>
      <c r="N324" s="73" t="s">
        <v>57</v>
      </c>
      <c r="O324" s="74"/>
      <c r="P324" s="74"/>
      <c r="Q324" s="77" t="s">
        <v>59</v>
      </c>
      <c r="R324" s="78">
        <v>10</v>
      </c>
    </row>
    <row r="325" spans="2:18">
      <c r="B325" s="141" t="s">
        <v>60</v>
      </c>
      <c r="C325" s="142" t="s">
        <v>35</v>
      </c>
      <c r="D325" s="143" t="s">
        <v>61</v>
      </c>
      <c r="E325" s="143" t="s">
        <v>62</v>
      </c>
      <c r="F325" s="144"/>
      <c r="G325" s="58"/>
      <c r="H325" s="141" t="s">
        <v>60</v>
      </c>
      <c r="I325" s="142" t="s">
        <v>35</v>
      </c>
      <c r="J325" s="143" t="s">
        <v>61</v>
      </c>
      <c r="K325" s="143" t="s">
        <v>62</v>
      </c>
      <c r="L325" s="144"/>
      <c r="M325" s="58"/>
      <c r="N325" s="141" t="s">
        <v>60</v>
      </c>
      <c r="O325" s="142" t="s">
        <v>35</v>
      </c>
      <c r="P325" s="143" t="s">
        <v>61</v>
      </c>
      <c r="Q325" s="143" t="s">
        <v>62</v>
      </c>
      <c r="R325" s="144"/>
    </row>
    <row r="326" spans="2:18" ht="15.75">
      <c r="B326" s="83"/>
      <c r="C326" s="84"/>
      <c r="D326" s="85">
        <v>1000</v>
      </c>
      <c r="E326" s="86" t="s">
        <v>321</v>
      </c>
      <c r="F326" s="87">
        <f t="shared" ref="F326:F339" si="44">IF(ISBLANK(B326),D326,(D326*B326))</f>
        <v>1000</v>
      </c>
      <c r="G326" s="58"/>
      <c r="H326" s="83"/>
      <c r="I326" s="84"/>
      <c r="J326" s="85">
        <v>500</v>
      </c>
      <c r="K326" s="86" t="s">
        <v>322</v>
      </c>
      <c r="L326" s="87">
        <f t="shared" ref="L326:L339" si="45">IF(ISBLANK(H326),J326,(J326*H326))</f>
        <v>500</v>
      </c>
      <c r="M326" s="58"/>
      <c r="N326" s="83"/>
      <c r="O326" s="84"/>
      <c r="P326" s="85">
        <v>600</v>
      </c>
      <c r="Q326" s="86" t="s">
        <v>323</v>
      </c>
      <c r="R326" s="87">
        <f t="shared" ref="R326:R339" si="46">IF(ISBLANK(N326),P326,(P326*N326))</f>
        <v>600</v>
      </c>
    </row>
    <row r="327" spans="2:18" ht="15.75">
      <c r="B327" s="89">
        <v>2</v>
      </c>
      <c r="C327" s="84" t="s">
        <v>324</v>
      </c>
      <c r="D327" s="92"/>
      <c r="E327" s="86" t="s">
        <v>325</v>
      </c>
      <c r="F327" s="87">
        <f t="shared" si="44"/>
        <v>0</v>
      </c>
      <c r="G327" s="58"/>
      <c r="H327" s="89"/>
      <c r="I327" s="84"/>
      <c r="J327" s="92">
        <v>500</v>
      </c>
      <c r="K327" s="86" t="s">
        <v>326</v>
      </c>
      <c r="L327" s="87">
        <f t="shared" si="45"/>
        <v>500</v>
      </c>
      <c r="M327" s="58"/>
      <c r="N327" s="89"/>
      <c r="O327" s="84"/>
      <c r="P327" s="92">
        <v>800</v>
      </c>
      <c r="Q327" s="86" t="s">
        <v>327</v>
      </c>
      <c r="R327" s="87">
        <f t="shared" si="46"/>
        <v>800</v>
      </c>
    </row>
    <row r="328" spans="2:18" ht="15.75">
      <c r="B328" s="89">
        <v>2</v>
      </c>
      <c r="C328" s="84" t="s">
        <v>324</v>
      </c>
      <c r="D328" s="91"/>
      <c r="E328" s="86" t="s">
        <v>328</v>
      </c>
      <c r="F328" s="87">
        <f t="shared" si="44"/>
        <v>0</v>
      </c>
      <c r="G328" s="58"/>
      <c r="H328" s="89"/>
      <c r="I328" s="90"/>
      <c r="J328" s="91">
        <v>200</v>
      </c>
      <c r="K328" s="86" t="s">
        <v>329</v>
      </c>
      <c r="L328" s="87">
        <f t="shared" si="45"/>
        <v>200</v>
      </c>
      <c r="M328" s="58"/>
      <c r="N328" s="89"/>
      <c r="O328" s="90" t="s">
        <v>104</v>
      </c>
      <c r="P328" s="91"/>
      <c r="Q328" s="86" t="s">
        <v>105</v>
      </c>
      <c r="R328" s="87">
        <f t="shared" si="46"/>
        <v>0</v>
      </c>
    </row>
    <row r="329" spans="2:18" ht="15.75">
      <c r="B329" s="89">
        <v>2</v>
      </c>
      <c r="C329" s="84" t="s">
        <v>324</v>
      </c>
      <c r="D329" s="91"/>
      <c r="E329" s="86" t="s">
        <v>330</v>
      </c>
      <c r="F329" s="87">
        <f t="shared" si="44"/>
        <v>0</v>
      </c>
      <c r="G329" s="58"/>
      <c r="H329" s="89"/>
      <c r="I329" s="90"/>
      <c r="J329" s="91">
        <v>80</v>
      </c>
      <c r="K329" s="86" t="s">
        <v>237</v>
      </c>
      <c r="L329" s="87">
        <f t="shared" si="45"/>
        <v>80</v>
      </c>
      <c r="M329" s="58"/>
      <c r="N329" s="89"/>
      <c r="O329" s="90"/>
      <c r="P329" s="91">
        <v>500</v>
      </c>
      <c r="Q329" s="86" t="s">
        <v>331</v>
      </c>
      <c r="R329" s="87">
        <f t="shared" si="46"/>
        <v>500</v>
      </c>
    </row>
    <row r="330" spans="2:18" ht="15.75">
      <c r="B330" s="89">
        <v>3</v>
      </c>
      <c r="C330" s="90" t="s">
        <v>332</v>
      </c>
      <c r="D330" s="201"/>
      <c r="E330" s="86" t="s">
        <v>242</v>
      </c>
      <c r="F330" s="87">
        <f t="shared" si="44"/>
        <v>0</v>
      </c>
      <c r="G330" s="58"/>
      <c r="H330" s="89"/>
      <c r="I330" s="90"/>
      <c r="J330" s="201">
        <v>20</v>
      </c>
      <c r="K330" s="86" t="s">
        <v>309</v>
      </c>
      <c r="L330" s="87">
        <f t="shared" si="45"/>
        <v>20</v>
      </c>
      <c r="M330" s="58"/>
      <c r="N330" s="89"/>
      <c r="O330" s="90"/>
      <c r="P330" s="201">
        <v>300</v>
      </c>
      <c r="Q330" s="86" t="s">
        <v>333</v>
      </c>
      <c r="R330" s="87">
        <f t="shared" si="46"/>
        <v>300</v>
      </c>
    </row>
    <row r="331" spans="2:18" ht="15.75">
      <c r="B331" s="89"/>
      <c r="C331" s="90"/>
      <c r="D331" s="201">
        <v>500</v>
      </c>
      <c r="E331" s="86" t="s">
        <v>334</v>
      </c>
      <c r="F331" s="87">
        <f t="shared" si="44"/>
        <v>500</v>
      </c>
      <c r="G331" s="58"/>
      <c r="H331" s="89"/>
      <c r="I331" s="90" t="s">
        <v>104</v>
      </c>
      <c r="J331" s="201"/>
      <c r="K331" s="86" t="s">
        <v>105</v>
      </c>
      <c r="L331" s="87">
        <f t="shared" si="45"/>
        <v>0</v>
      </c>
      <c r="M331" s="58"/>
      <c r="N331" s="89"/>
      <c r="O331" s="90" t="s">
        <v>104</v>
      </c>
      <c r="P331" s="201"/>
      <c r="Q331" s="86" t="s">
        <v>312</v>
      </c>
      <c r="R331" s="87">
        <f t="shared" si="46"/>
        <v>0</v>
      </c>
    </row>
    <row r="332" spans="2:18" ht="15.75">
      <c r="B332" s="89"/>
      <c r="C332" s="90"/>
      <c r="D332" s="201">
        <v>250</v>
      </c>
      <c r="E332" s="86" t="s">
        <v>335</v>
      </c>
      <c r="F332" s="87">
        <f t="shared" si="44"/>
        <v>250</v>
      </c>
      <c r="G332" s="58"/>
      <c r="H332" s="89"/>
      <c r="I332" s="90"/>
      <c r="J332" s="201"/>
      <c r="K332" s="86"/>
      <c r="L332" s="87">
        <f t="shared" si="45"/>
        <v>0</v>
      </c>
      <c r="M332" s="58"/>
      <c r="N332" s="89"/>
      <c r="O332" s="90"/>
      <c r="P332" s="201">
        <v>100</v>
      </c>
      <c r="Q332" s="86" t="s">
        <v>237</v>
      </c>
      <c r="R332" s="87">
        <f t="shared" si="46"/>
        <v>100</v>
      </c>
    </row>
    <row r="333" spans="2:18" ht="15.75">
      <c r="B333" s="93"/>
      <c r="C333" s="94" t="s">
        <v>104</v>
      </c>
      <c r="D333" s="247"/>
      <c r="E333" s="86" t="s">
        <v>336</v>
      </c>
      <c r="F333" s="87">
        <f t="shared" si="44"/>
        <v>0</v>
      </c>
      <c r="G333" s="58"/>
      <c r="H333" s="89"/>
      <c r="I333" s="90"/>
      <c r="J333" s="201"/>
      <c r="K333" s="86"/>
      <c r="L333" s="87">
        <f t="shared" si="45"/>
        <v>0</v>
      </c>
      <c r="M333" s="58"/>
      <c r="N333" s="89"/>
      <c r="O333" s="90"/>
      <c r="P333" s="201">
        <v>100</v>
      </c>
      <c r="Q333" s="86" t="s">
        <v>242</v>
      </c>
      <c r="R333" s="87">
        <f t="shared" si="46"/>
        <v>100</v>
      </c>
    </row>
    <row r="334" spans="2:18" ht="15.75">
      <c r="B334" s="93"/>
      <c r="C334" s="94" t="s">
        <v>104</v>
      </c>
      <c r="D334" s="247"/>
      <c r="E334" s="86" t="s">
        <v>337</v>
      </c>
      <c r="F334" s="87">
        <f t="shared" si="44"/>
        <v>0</v>
      </c>
      <c r="G334" s="58"/>
      <c r="H334" s="89"/>
      <c r="I334" s="90"/>
      <c r="J334" s="201"/>
      <c r="K334" s="86"/>
      <c r="L334" s="87">
        <f t="shared" si="45"/>
        <v>0</v>
      </c>
      <c r="M334" s="58"/>
      <c r="N334" s="89"/>
      <c r="O334" s="90"/>
      <c r="P334" s="201"/>
      <c r="Q334" s="86"/>
      <c r="R334" s="87">
        <f t="shared" si="46"/>
        <v>0</v>
      </c>
    </row>
    <row r="335" spans="2:18" ht="15.75">
      <c r="B335" s="93"/>
      <c r="C335" s="94" t="s">
        <v>104</v>
      </c>
      <c r="D335" s="247"/>
      <c r="E335" s="86" t="s">
        <v>338</v>
      </c>
      <c r="F335" s="87">
        <f t="shared" si="44"/>
        <v>0</v>
      </c>
      <c r="G335" s="58"/>
      <c r="H335" s="89"/>
      <c r="I335" s="90"/>
      <c r="J335" s="201"/>
      <c r="K335" s="86"/>
      <c r="L335" s="87">
        <f t="shared" si="45"/>
        <v>0</v>
      </c>
      <c r="M335" s="58"/>
      <c r="N335" s="89"/>
      <c r="O335" s="90"/>
      <c r="P335" s="201"/>
      <c r="Q335" s="86"/>
      <c r="R335" s="87">
        <f t="shared" si="46"/>
        <v>0</v>
      </c>
    </row>
    <row r="336" spans="2:18" ht="15.75">
      <c r="B336" s="93"/>
      <c r="C336" s="94" t="s">
        <v>104</v>
      </c>
      <c r="D336" s="247"/>
      <c r="E336" s="86" t="s">
        <v>339</v>
      </c>
      <c r="F336" s="87">
        <f t="shared" si="44"/>
        <v>0</v>
      </c>
      <c r="G336" s="58"/>
      <c r="H336" s="89"/>
      <c r="I336" s="90"/>
      <c r="J336" s="201"/>
      <c r="K336" s="86"/>
      <c r="L336" s="87">
        <f t="shared" si="45"/>
        <v>0</v>
      </c>
      <c r="M336" s="58"/>
      <c r="N336" s="89"/>
      <c r="O336" s="90"/>
      <c r="P336" s="201"/>
      <c r="Q336" s="86"/>
      <c r="R336" s="87">
        <f t="shared" si="46"/>
        <v>0</v>
      </c>
    </row>
    <row r="337" spans="2:18" ht="15.75">
      <c r="B337" s="93"/>
      <c r="C337" s="94"/>
      <c r="D337" s="247">
        <v>200</v>
      </c>
      <c r="E337" s="86" t="s">
        <v>340</v>
      </c>
      <c r="F337" s="87">
        <f t="shared" si="44"/>
        <v>200</v>
      </c>
      <c r="G337" s="58"/>
      <c r="H337" s="89"/>
      <c r="I337" s="90"/>
      <c r="J337" s="201"/>
      <c r="K337" s="86"/>
      <c r="L337" s="87">
        <f t="shared" si="45"/>
        <v>0</v>
      </c>
      <c r="M337" s="58"/>
      <c r="N337" s="89"/>
      <c r="O337" s="90"/>
      <c r="P337" s="201"/>
      <c r="Q337" s="86"/>
      <c r="R337" s="87">
        <f t="shared" si="46"/>
        <v>0</v>
      </c>
    </row>
    <row r="338" spans="2:18" ht="15.75">
      <c r="B338" s="1154"/>
      <c r="C338" s="1155"/>
      <c r="D338" s="247">
        <v>250</v>
      </c>
      <c r="E338" s="86" t="s">
        <v>341</v>
      </c>
      <c r="F338" s="87">
        <f t="shared" si="44"/>
        <v>250</v>
      </c>
      <c r="G338" s="58"/>
      <c r="H338" s="248"/>
      <c r="I338" s="249"/>
      <c r="J338" s="250"/>
      <c r="K338" s="86"/>
      <c r="L338" s="87">
        <f t="shared" si="45"/>
        <v>0</v>
      </c>
      <c r="M338" s="58"/>
      <c r="N338" s="248"/>
      <c r="O338" s="249"/>
      <c r="P338" s="250"/>
      <c r="Q338" s="86"/>
      <c r="R338" s="87">
        <f t="shared" si="46"/>
        <v>0</v>
      </c>
    </row>
    <row r="339" spans="2:18" ht="15.75">
      <c r="B339" s="93"/>
      <c r="C339" s="94"/>
      <c r="D339" s="247"/>
      <c r="E339" s="86"/>
      <c r="F339" s="87">
        <f t="shared" si="44"/>
        <v>0</v>
      </c>
      <c r="G339" s="58"/>
      <c r="H339" s="248"/>
      <c r="I339" s="249"/>
      <c r="J339" s="250"/>
      <c r="K339" s="86"/>
      <c r="L339" s="87">
        <f t="shared" si="45"/>
        <v>0</v>
      </c>
      <c r="M339" s="58"/>
      <c r="N339" s="248"/>
      <c r="O339" s="249"/>
      <c r="P339" s="250"/>
      <c r="Q339" s="86"/>
      <c r="R339" s="87">
        <f t="shared" si="46"/>
        <v>0</v>
      </c>
    </row>
    <row r="340" spans="2:18" ht="15.75">
      <c r="B340" s="96"/>
      <c r="C340" s="97"/>
      <c r="D340" s="97"/>
      <c r="E340" s="97"/>
      <c r="F340" s="98"/>
      <c r="G340" s="58"/>
      <c r="H340" s="96"/>
      <c r="I340" s="97"/>
      <c r="J340" s="97"/>
      <c r="K340" s="97"/>
      <c r="L340" s="98"/>
      <c r="M340" s="58"/>
      <c r="N340" s="96"/>
      <c r="O340" s="97"/>
      <c r="P340" s="97"/>
      <c r="Q340" s="97"/>
      <c r="R340" s="98"/>
    </row>
    <row r="341" spans="2:18">
      <c r="B341" s="99"/>
      <c r="C341" s="100"/>
      <c r="D341" s="202" t="s">
        <v>245</v>
      </c>
      <c r="E341" s="203">
        <f>F341/F324</f>
        <v>220</v>
      </c>
      <c r="F341" s="204">
        <f>SUM(F326:F340)</f>
        <v>2200</v>
      </c>
      <c r="G341" s="58"/>
      <c r="H341" s="99"/>
      <c r="I341" s="100"/>
      <c r="J341" s="202" t="s">
        <v>245</v>
      </c>
      <c r="K341" s="203">
        <f>L341/L324</f>
        <v>130</v>
      </c>
      <c r="L341" s="204">
        <f>SUM(L326:L340)</f>
        <v>1300</v>
      </c>
      <c r="M341" s="58"/>
      <c r="N341" s="99"/>
      <c r="O341" s="100"/>
      <c r="P341" s="202" t="s">
        <v>245</v>
      </c>
      <c r="Q341" s="203">
        <f>R341/R324</f>
        <v>240</v>
      </c>
      <c r="R341" s="204">
        <f>SUM(R326:R340)</f>
        <v>2400</v>
      </c>
    </row>
    <row r="342" spans="2:18" ht="15.75">
      <c r="B342" s="205"/>
      <c r="C342" s="205"/>
      <c r="D342" s="206"/>
      <c r="E342" s="207"/>
      <c r="F342" s="207"/>
      <c r="G342" s="104"/>
      <c r="H342" s="205"/>
      <c r="I342" s="205"/>
      <c r="J342" s="206"/>
      <c r="K342" s="207"/>
      <c r="L342" s="207"/>
      <c r="M342" s="104"/>
      <c r="N342" s="205"/>
      <c r="O342" s="205"/>
      <c r="P342" s="206"/>
      <c r="Q342" s="207"/>
      <c r="R342" s="207"/>
    </row>
    <row r="343" spans="2:18">
      <c r="B343" s="1401" t="s">
        <v>79</v>
      </c>
      <c r="C343" s="1403" t="s">
        <v>80</v>
      </c>
      <c r="D343" s="1403"/>
      <c r="E343" s="1403"/>
      <c r="F343" s="1404"/>
      <c r="G343" s="104"/>
      <c r="H343" s="1401" t="s">
        <v>79</v>
      </c>
      <c r="I343" s="1403" t="s">
        <v>80</v>
      </c>
      <c r="J343" s="1403"/>
      <c r="K343" s="1403"/>
      <c r="L343" s="1404"/>
      <c r="M343" s="104"/>
      <c r="N343" s="1401" t="s">
        <v>79</v>
      </c>
      <c r="O343" s="1403" t="s">
        <v>80</v>
      </c>
      <c r="P343" s="1403"/>
      <c r="Q343" s="1403"/>
      <c r="R343" s="1404"/>
    </row>
    <row r="344" spans="2:18">
      <c r="B344" s="1402"/>
      <c r="C344" s="1405" t="s">
        <v>80</v>
      </c>
      <c r="D344" s="1405"/>
      <c r="E344" s="1405"/>
      <c r="F344" s="1406"/>
      <c r="G344" s="104"/>
      <c r="H344" s="1402"/>
      <c r="I344" s="1405" t="s">
        <v>80</v>
      </c>
      <c r="J344" s="1405"/>
      <c r="K344" s="1405"/>
      <c r="L344" s="1406"/>
      <c r="M344" s="104"/>
      <c r="N344" s="1402"/>
      <c r="O344" s="1405" t="s">
        <v>80</v>
      </c>
      <c r="P344" s="1405"/>
      <c r="Q344" s="1405"/>
      <c r="R344" s="1406"/>
    </row>
    <row r="1023" spans="1:18" ht="15.75">
      <c r="A1023" s="107"/>
      <c r="B1023" s="59"/>
      <c r="C1023" s="59"/>
      <c r="D1023" s="60"/>
      <c r="E1023" s="61"/>
      <c r="F1023" s="61"/>
      <c r="G1023" s="58"/>
      <c r="H1023" s="59"/>
      <c r="I1023" s="59"/>
      <c r="J1023" s="60"/>
      <c r="K1023" s="61"/>
      <c r="L1023" s="61"/>
      <c r="M1023" s="58"/>
      <c r="N1023" s="59"/>
      <c r="O1023" s="59"/>
      <c r="P1023" s="60"/>
      <c r="Q1023" s="61"/>
      <c r="R1023" s="61"/>
    </row>
    <row r="1024" spans="1:18" ht="15.75">
      <c r="A1024" s="111"/>
      <c r="B1024" s="1394"/>
      <c r="C1024" s="1395"/>
      <c r="D1024" s="1395"/>
      <c r="E1024" s="1395"/>
      <c r="F1024" s="1396"/>
      <c r="G1024" s="104"/>
      <c r="H1024" s="1394"/>
      <c r="I1024" s="1395"/>
      <c r="J1024" s="1395"/>
      <c r="K1024" s="1395"/>
      <c r="L1024" s="1396"/>
      <c r="M1024" s="104"/>
      <c r="N1024" s="1394"/>
      <c r="O1024" s="1395"/>
      <c r="P1024" s="1395"/>
      <c r="Q1024" s="1395"/>
      <c r="R1024" s="1396"/>
    </row>
    <row r="1025" spans="1:18">
      <c r="A1025" s="111"/>
      <c r="B1025" s="1383" t="s">
        <v>82</v>
      </c>
      <c r="C1025" s="1384"/>
      <c r="D1025" s="1384"/>
      <c r="E1025" s="1384"/>
      <c r="F1025" s="112"/>
      <c r="G1025" s="113"/>
      <c r="H1025" s="1383" t="s">
        <v>82</v>
      </c>
      <c r="I1025" s="1384"/>
      <c r="J1025" s="1384"/>
      <c r="K1025" s="1384"/>
      <c r="L1025" s="112"/>
      <c r="M1025" s="113"/>
      <c r="N1025" s="1383" t="s">
        <v>82</v>
      </c>
      <c r="O1025" s="1384"/>
      <c r="P1025" s="1384"/>
      <c r="Q1025" s="1384"/>
      <c r="R1025" s="112"/>
    </row>
    <row r="1026" spans="1:18">
      <c r="A1026" s="111"/>
      <c r="B1026" s="1383" t="s">
        <v>83</v>
      </c>
      <c r="C1026" s="1384"/>
      <c r="D1026" s="1384"/>
      <c r="E1026" s="1384"/>
      <c r="F1026" s="112"/>
      <c r="G1026" s="113"/>
      <c r="H1026" s="1383" t="s">
        <v>83</v>
      </c>
      <c r="I1026" s="1384"/>
      <c r="J1026" s="1384"/>
      <c r="K1026" s="1384"/>
      <c r="L1026" s="112"/>
      <c r="M1026" s="113"/>
      <c r="N1026" s="1383" t="s">
        <v>83</v>
      </c>
      <c r="O1026" s="1384"/>
      <c r="P1026" s="1384"/>
      <c r="Q1026" s="1384"/>
      <c r="R1026" s="112"/>
    </row>
    <row r="1027" spans="1:18" ht="15.75">
      <c r="A1027" s="111"/>
      <c r="B1027" s="114" t="s">
        <v>84</v>
      </c>
      <c r="C1027" s="107"/>
      <c r="D1027" s="115"/>
      <c r="E1027" s="116"/>
      <c r="F1027" s="117"/>
      <c r="G1027" s="113"/>
      <c r="H1027" s="114" t="s">
        <v>84</v>
      </c>
      <c r="I1027" s="107"/>
      <c r="J1027" s="115"/>
      <c r="K1027" s="116"/>
      <c r="L1027" s="117"/>
      <c r="M1027" s="113"/>
      <c r="N1027" s="114" t="s">
        <v>84</v>
      </c>
      <c r="O1027" s="107"/>
      <c r="P1027" s="115"/>
      <c r="Q1027" s="116"/>
      <c r="R1027" s="117"/>
    </row>
    <row r="1028" spans="1:18" ht="15.75">
      <c r="A1028" s="111"/>
      <c r="B1028" s="118" t="s">
        <v>85</v>
      </c>
      <c r="C1028" s="107"/>
      <c r="D1028" s="119"/>
      <c r="E1028" s="119"/>
      <c r="F1028" s="120"/>
      <c r="G1028" s="113"/>
      <c r="H1028" s="118" t="s">
        <v>85</v>
      </c>
      <c r="I1028" s="107"/>
      <c r="J1028" s="119"/>
      <c r="K1028" s="119"/>
      <c r="L1028" s="120"/>
      <c r="M1028" s="113"/>
      <c r="N1028" s="118" t="s">
        <v>85</v>
      </c>
      <c r="O1028" s="107"/>
      <c r="P1028" s="119"/>
      <c r="Q1028" s="119"/>
      <c r="R1028" s="120"/>
    </row>
    <row r="1029" spans="1:18" ht="15.75">
      <c r="A1029" s="111"/>
      <c r="B1029" s="121" t="s">
        <v>86</v>
      </c>
      <c r="C1029" s="107"/>
      <c r="D1029" s="119"/>
      <c r="E1029" s="119"/>
      <c r="F1029" s="120"/>
      <c r="G1029" s="113"/>
      <c r="H1029" s="121" t="s">
        <v>86</v>
      </c>
      <c r="I1029" s="107"/>
      <c r="J1029" s="119"/>
      <c r="K1029" s="119"/>
      <c r="L1029" s="120"/>
      <c r="M1029" s="113"/>
      <c r="N1029" s="121" t="s">
        <v>86</v>
      </c>
      <c r="O1029" s="107"/>
      <c r="P1029" s="119"/>
      <c r="Q1029" s="119"/>
      <c r="R1029" s="120"/>
    </row>
    <row r="1030" spans="1:18" ht="15.75">
      <c r="A1030" s="111"/>
      <c r="B1030" s="122" t="s">
        <v>87</v>
      </c>
      <c r="C1030" s="107"/>
      <c r="D1030" s="119"/>
      <c r="E1030" s="119"/>
      <c r="F1030" s="120"/>
      <c r="G1030" s="113"/>
      <c r="H1030" s="122" t="s">
        <v>87</v>
      </c>
      <c r="I1030" s="107"/>
      <c r="J1030" s="119"/>
      <c r="K1030" s="119"/>
      <c r="L1030" s="120"/>
      <c r="M1030" s="113"/>
      <c r="N1030" s="122" t="s">
        <v>87</v>
      </c>
      <c r="O1030" s="107"/>
      <c r="P1030" s="119"/>
      <c r="Q1030" s="119"/>
      <c r="R1030" s="120"/>
    </row>
    <row r="1031" spans="1:18" ht="15.75">
      <c r="A1031" s="111"/>
      <c r="B1031" s="126" t="s">
        <v>89</v>
      </c>
      <c r="C1031" s="107"/>
      <c r="D1031" s="119"/>
      <c r="E1031" s="119"/>
      <c r="F1031" s="120"/>
      <c r="G1031" s="113"/>
      <c r="H1031" s="126" t="s">
        <v>89</v>
      </c>
      <c r="I1031" s="107"/>
      <c r="J1031" s="119"/>
      <c r="K1031" s="119"/>
      <c r="L1031" s="120"/>
      <c r="M1031" s="113"/>
      <c r="N1031" s="126" t="s">
        <v>89</v>
      </c>
      <c r="O1031" s="107"/>
      <c r="P1031" s="119"/>
      <c r="Q1031" s="119"/>
      <c r="R1031" s="120"/>
    </row>
    <row r="1032" spans="1:18">
      <c r="A1032" s="111"/>
      <c r="B1032" s="127" t="s">
        <v>90</v>
      </c>
      <c r="C1032" s="128"/>
      <c r="D1032" s="128"/>
      <c r="E1032" s="128"/>
      <c r="F1032" s="129"/>
      <c r="G1032" s="113"/>
      <c r="H1032" s="127" t="s">
        <v>90</v>
      </c>
      <c r="I1032" s="128"/>
      <c r="J1032" s="128"/>
      <c r="K1032" s="128"/>
      <c r="L1032" s="129"/>
      <c r="M1032" s="113"/>
      <c r="N1032" s="127" t="s">
        <v>90</v>
      </c>
      <c r="O1032" s="128"/>
      <c r="P1032" s="128"/>
      <c r="Q1032" s="128"/>
      <c r="R1032" s="129"/>
    </row>
    <row r="1033" spans="1:18">
      <c r="A1033" s="111"/>
      <c r="B1033" s="1383" t="s">
        <v>91</v>
      </c>
      <c r="C1033" s="1384"/>
      <c r="D1033" s="1384"/>
      <c r="E1033" s="1384"/>
      <c r="F1033" s="112"/>
      <c r="G1033" s="113"/>
      <c r="H1033" s="1383" t="s">
        <v>91</v>
      </c>
      <c r="I1033" s="1384"/>
      <c r="J1033" s="1384"/>
      <c r="K1033" s="1384"/>
      <c r="L1033" s="112"/>
      <c r="M1033" s="113"/>
      <c r="N1033" s="1383" t="s">
        <v>91</v>
      </c>
      <c r="O1033" s="1384"/>
      <c r="P1033" s="1384"/>
      <c r="Q1033" s="1384"/>
      <c r="R1033" s="112"/>
    </row>
    <row r="1034" spans="1:18" ht="15.75">
      <c r="A1034" s="111"/>
      <c r="B1034" s="1385" t="s">
        <v>112</v>
      </c>
      <c r="C1034" s="1386"/>
      <c r="D1034" s="1386"/>
      <c r="E1034" s="1386"/>
      <c r="F1034" s="1387"/>
      <c r="G1034" s="104"/>
      <c r="H1034" s="1385" t="s">
        <v>112</v>
      </c>
      <c r="I1034" s="1386"/>
      <c r="J1034" s="1386"/>
      <c r="K1034" s="1386"/>
      <c r="L1034" s="1387"/>
      <c r="M1034" s="104"/>
      <c r="N1034" s="1385" t="s">
        <v>112</v>
      </c>
      <c r="O1034" s="1386"/>
      <c r="P1034" s="1386"/>
      <c r="Q1034" s="1386"/>
      <c r="R1034" s="1387"/>
    </row>
    <row r="1035" spans="1:18" ht="15.75">
      <c r="A1035" s="111"/>
      <c r="B1035" s="130" t="s">
        <v>93</v>
      </c>
      <c r="C1035" s="131"/>
      <c r="D1035" s="131"/>
      <c r="E1035" s="131"/>
      <c r="F1035" s="132"/>
      <c r="G1035" s="104"/>
      <c r="H1035" s="130" t="s">
        <v>93</v>
      </c>
      <c r="I1035" s="131"/>
      <c r="J1035" s="131"/>
      <c r="K1035" s="131"/>
      <c r="L1035" s="132"/>
      <c r="M1035" s="104"/>
      <c r="N1035" s="130" t="s">
        <v>93</v>
      </c>
      <c r="O1035" s="131"/>
      <c r="P1035" s="131"/>
      <c r="Q1035" s="131"/>
      <c r="R1035" s="132"/>
    </row>
    <row r="1036" spans="1:18">
      <c r="A1036" s="111"/>
      <c r="B1036" s="1388" t="s">
        <v>94</v>
      </c>
      <c r="C1036" s="1389"/>
      <c r="D1036" s="1389"/>
      <c r="E1036" s="1389"/>
      <c r="F1036" s="1390"/>
      <c r="G1036" s="104"/>
      <c r="H1036" s="1388" t="s">
        <v>94</v>
      </c>
      <c r="I1036" s="1389"/>
      <c r="J1036" s="1389"/>
      <c r="K1036" s="1389"/>
      <c r="L1036" s="1390"/>
      <c r="M1036" s="104"/>
      <c r="N1036" s="1388" t="s">
        <v>94</v>
      </c>
      <c r="O1036" s="1389"/>
      <c r="P1036" s="1389"/>
      <c r="Q1036" s="1389"/>
      <c r="R1036" s="1390"/>
    </row>
    <row r="1037" spans="1:18">
      <c r="A1037" s="111"/>
      <c r="B1037" s="1391"/>
      <c r="C1037" s="1392"/>
      <c r="D1037" s="1392"/>
      <c r="E1037" s="1392"/>
      <c r="F1037" s="1393"/>
      <c r="G1037" s="104"/>
      <c r="H1037" s="1391"/>
      <c r="I1037" s="1392"/>
      <c r="J1037" s="1392"/>
      <c r="K1037" s="1392"/>
      <c r="L1037" s="1393"/>
      <c r="M1037" s="104"/>
      <c r="N1037" s="1391"/>
      <c r="O1037" s="1392"/>
      <c r="P1037" s="1392"/>
      <c r="Q1037" s="1392"/>
      <c r="R1037" s="1393"/>
    </row>
    <row r="1038" spans="1:18">
      <c r="A1038" s="111"/>
      <c r="B1038" s="133" t="s">
        <v>95</v>
      </c>
      <c r="C1038" s="134" t="str">
        <f ca="1">CELL("nomfichier")</f>
        <v>D:\1 UPRT SITE WEB\uprt.fr\re-recettes-jean-marc-catteau\re-catteau-galettes\[PC-les-galettes-repertoire.xlsx]Récap</v>
      </c>
      <c r="D1038" s="134"/>
      <c r="E1038" s="134"/>
      <c r="F1038" s="135"/>
      <c r="G1038" s="113" t="s">
        <v>96</v>
      </c>
      <c r="H1038" s="133" t="s">
        <v>95</v>
      </c>
      <c r="I1038" s="134" t="str">
        <f ca="1">CELL("nomfichier")</f>
        <v>D:\1 UPRT SITE WEB\uprt.fr\re-recettes-jean-marc-catteau\re-catteau-galettes\[PC-les-galettes-repertoire.xlsx]Récap</v>
      </c>
      <c r="J1038" s="134"/>
      <c r="K1038" s="134"/>
      <c r="L1038" s="135"/>
      <c r="M1038" s="113" t="s">
        <v>96</v>
      </c>
      <c r="N1038" s="133" t="s">
        <v>95</v>
      </c>
      <c r="O1038" s="134" t="str">
        <f ca="1">CELL("nomfichier")</f>
        <v>D:\1 UPRT SITE WEB\uprt.fr\re-recettes-jean-marc-catteau\re-catteau-galettes\[PC-les-galettes-repertoire.xlsx]Récap</v>
      </c>
      <c r="P1038" s="134"/>
      <c r="Q1038" s="134"/>
      <c r="R1038" s="135"/>
    </row>
    <row r="1039" spans="1:18">
      <c r="A1039" s="111"/>
      <c r="B1039" s="136" t="s">
        <v>97</v>
      </c>
      <c r="C1039" s="137" t="s">
        <v>378</v>
      </c>
      <c r="D1039" s="137"/>
      <c r="E1039" s="137"/>
      <c r="F1039" s="135"/>
      <c r="G1039" s="113" t="s">
        <v>96</v>
      </c>
      <c r="H1039" s="136" t="s">
        <v>97</v>
      </c>
      <c r="I1039" s="137" t="s">
        <v>378</v>
      </c>
      <c r="J1039" s="137"/>
      <c r="K1039" s="137"/>
      <c r="L1039" s="135"/>
      <c r="M1039" s="113" t="s">
        <v>96</v>
      </c>
      <c r="N1039" s="136" t="s">
        <v>97</v>
      </c>
      <c r="O1039" s="137" t="s">
        <v>378</v>
      </c>
      <c r="P1039" s="137"/>
      <c r="Q1039" s="137"/>
      <c r="R1039" s="135"/>
    </row>
    <row r="1040" spans="1:18" ht="15.75" thickBot="1">
      <c r="A1040" s="111"/>
      <c r="B1040" s="138" t="s">
        <v>99</v>
      </c>
      <c r="C1040" s="139"/>
      <c r="D1040" s="139"/>
      <c r="E1040" s="139"/>
      <c r="F1040" s="140"/>
      <c r="G1040" s="113" t="s">
        <v>96</v>
      </c>
      <c r="H1040" s="138" t="s">
        <v>99</v>
      </c>
      <c r="I1040" s="139"/>
      <c r="J1040" s="139"/>
      <c r="K1040" s="139"/>
      <c r="L1040" s="140"/>
      <c r="M1040" s="113" t="s">
        <v>96</v>
      </c>
      <c r="N1040" s="138" t="s">
        <v>99</v>
      </c>
      <c r="O1040" s="139"/>
      <c r="P1040" s="139"/>
      <c r="Q1040" s="139"/>
      <c r="R1040" s="140"/>
    </row>
    <row r="1041" spans="1:19" ht="15.75" thickBot="1"/>
    <row r="1042" spans="1:19" ht="27" customHeight="1">
      <c r="A1042" s="17" t="s">
        <v>29</v>
      </c>
      <c r="B1042" s="271" t="s">
        <v>379</v>
      </c>
      <c r="C1042" s="272"/>
      <c r="D1042" s="272"/>
      <c r="E1042" s="272"/>
      <c r="F1042" s="272"/>
      <c r="G1042" s="272"/>
      <c r="H1042" s="272"/>
      <c r="I1042" s="272"/>
      <c r="J1042" s="272"/>
      <c r="K1042" s="272"/>
      <c r="L1042" s="272"/>
      <c r="M1042" s="272"/>
      <c r="N1042" s="272"/>
      <c r="O1042" s="272"/>
      <c r="P1042" s="272"/>
      <c r="Q1042" s="272"/>
      <c r="R1042" s="272"/>
      <c r="S1042" s="272"/>
    </row>
    <row r="1043" spans="1:19" ht="26.25">
      <c r="A1043" s="1466"/>
      <c r="B1043" s="1467" t="s">
        <v>380</v>
      </c>
      <c r="C1043" s="1468"/>
      <c r="D1043" s="1468"/>
      <c r="E1043" s="1468"/>
      <c r="F1043" s="1468"/>
      <c r="G1043" s="1468"/>
      <c r="H1043" s="1468"/>
      <c r="I1043" s="1468"/>
      <c r="J1043" s="1468"/>
      <c r="K1043" s="1468"/>
      <c r="L1043" s="1468"/>
      <c r="M1043" s="1468"/>
      <c r="N1043" s="1468"/>
      <c r="O1043" s="1468"/>
      <c r="P1043" s="1468"/>
      <c r="Q1043" s="1468"/>
      <c r="R1043" s="1468"/>
      <c r="S1043" s="273"/>
    </row>
    <row r="1044" spans="1:19" ht="26.25">
      <c r="A1044" s="1466"/>
      <c r="B1044" s="1467"/>
      <c r="C1044" s="1468"/>
      <c r="D1044" s="1468"/>
      <c r="E1044" s="1468"/>
      <c r="F1044" s="1468"/>
      <c r="G1044" s="1468"/>
      <c r="H1044" s="1468"/>
      <c r="I1044" s="1468"/>
      <c r="J1044" s="1468"/>
      <c r="K1044" s="1468"/>
      <c r="L1044" s="1468"/>
      <c r="M1044" s="1468"/>
      <c r="N1044" s="1468"/>
      <c r="O1044" s="1468"/>
      <c r="P1044" s="1468"/>
      <c r="Q1044" s="1468"/>
      <c r="R1044" s="1468"/>
      <c r="S1044" s="273"/>
    </row>
    <row r="1045" spans="1:19" ht="26.25">
      <c r="A1045" s="1466"/>
      <c r="B1045" s="1469" t="s">
        <v>381</v>
      </c>
      <c r="C1045" s="1470"/>
      <c r="D1045" s="1470"/>
      <c r="E1045" s="1470"/>
      <c r="F1045" s="1470"/>
      <c r="G1045" s="1470"/>
      <c r="H1045" s="1470"/>
      <c r="I1045" s="1470"/>
      <c r="J1045" s="1470"/>
      <c r="K1045" s="1470"/>
      <c r="L1045" s="1470"/>
      <c r="M1045" s="1470"/>
      <c r="N1045" s="1470"/>
      <c r="O1045" s="1470"/>
      <c r="P1045" s="1470"/>
      <c r="Q1045" s="1470"/>
      <c r="R1045" s="1470"/>
      <c r="S1045" s="273"/>
    </row>
    <row r="1046" spans="1:19" ht="26.25">
      <c r="A1046" s="1466"/>
      <c r="B1046" s="1469"/>
      <c r="C1046" s="1470"/>
      <c r="D1046" s="1470"/>
      <c r="E1046" s="1470"/>
      <c r="F1046" s="1470"/>
      <c r="G1046" s="1470"/>
      <c r="H1046" s="1470"/>
      <c r="I1046" s="1470"/>
      <c r="J1046" s="1470"/>
      <c r="K1046" s="1470"/>
      <c r="L1046" s="1470"/>
      <c r="M1046" s="1470"/>
      <c r="N1046" s="1470"/>
      <c r="O1046" s="1470"/>
      <c r="P1046" s="1470"/>
      <c r="Q1046" s="1470"/>
      <c r="R1046" s="1470"/>
      <c r="S1046" s="273"/>
    </row>
    <row r="1047" spans="1:19" ht="18.75">
      <c r="A1047" s="1466"/>
      <c r="B1047" s="274"/>
      <c r="C1047" s="43"/>
      <c r="D1047" s="44" t="s">
        <v>126</v>
      </c>
      <c r="E1047" s="45"/>
      <c r="F1047" s="45"/>
      <c r="G1047" s="58"/>
      <c r="H1047" s="42"/>
      <c r="I1047" s="43"/>
      <c r="J1047" s="44"/>
      <c r="K1047" s="44" t="s">
        <v>126</v>
      </c>
      <c r="L1047" s="45"/>
      <c r="M1047" s="58"/>
      <c r="N1047" s="42"/>
      <c r="O1047" s="43"/>
      <c r="P1047" s="44"/>
      <c r="Q1047" s="45"/>
      <c r="R1047" s="275"/>
      <c r="S1047" s="152"/>
    </row>
    <row r="1048" spans="1:19" ht="16.5" thickBot="1">
      <c r="A1048" s="1466"/>
      <c r="B1048" s="180"/>
      <c r="C1048" s="276"/>
      <c r="D1048" s="277"/>
      <c r="E1048" s="277"/>
      <c r="F1048" s="277"/>
      <c r="G1048" s="58"/>
      <c r="H1048" s="278"/>
      <c r="I1048" s="276"/>
      <c r="J1048" s="277"/>
      <c r="K1048" s="277"/>
      <c r="L1048" s="277"/>
      <c r="M1048" s="58"/>
      <c r="N1048" s="278"/>
      <c r="O1048" s="276"/>
      <c r="P1048" s="277"/>
      <c r="Q1048" s="277"/>
      <c r="R1048" s="279"/>
      <c r="S1048" s="152"/>
    </row>
    <row r="1049" spans="1:19" ht="18.75" customHeight="1" thickBot="1">
      <c r="A1049" s="1466"/>
      <c r="B1049" s="188"/>
      <c r="C1049" s="183"/>
      <c r="D1049" s="280" t="s">
        <v>342</v>
      </c>
      <c r="E1049" s="281"/>
      <c r="F1049" s="281"/>
      <c r="G1049" s="281"/>
      <c r="H1049" s="282"/>
      <c r="I1049" s="283">
        <v>7</v>
      </c>
      <c r="J1049" s="183"/>
      <c r="K1049" s="284" t="s">
        <v>382</v>
      </c>
      <c r="L1049" s="285"/>
      <c r="M1049" s="285"/>
      <c r="N1049" s="285"/>
      <c r="O1049" s="286"/>
      <c r="P1049" s="287">
        <v>1</v>
      </c>
      <c r="Q1049" s="183"/>
      <c r="R1049" s="184"/>
      <c r="S1049" s="152"/>
    </row>
    <row r="1050" spans="1:19" ht="15.75" customHeight="1" thickBot="1">
      <c r="A1050" s="1466"/>
      <c r="B1050" s="188"/>
      <c r="C1050" s="183"/>
      <c r="D1050" s="288" t="s">
        <v>383</v>
      </c>
      <c r="E1050" s="289"/>
      <c r="F1050" s="290">
        <v>30</v>
      </c>
      <c r="G1050" s="291" t="s">
        <v>384</v>
      </c>
      <c r="H1050" s="292"/>
      <c r="I1050" s="290"/>
      <c r="J1050" s="183"/>
      <c r="K1050" s="293" t="s">
        <v>383</v>
      </c>
      <c r="L1050" s="294"/>
      <c r="M1050" s="290">
        <v>30</v>
      </c>
      <c r="N1050" s="293" t="s">
        <v>384</v>
      </c>
      <c r="O1050" s="295"/>
      <c r="P1050" s="296"/>
      <c r="Q1050" s="183"/>
      <c r="R1050" s="184"/>
      <c r="S1050" s="152"/>
    </row>
    <row r="1051" spans="1:19" ht="15.75" customHeight="1" thickBot="1">
      <c r="A1051" s="1466"/>
      <c r="B1051" s="188"/>
      <c r="C1051" s="183"/>
      <c r="D1051" s="297" t="s">
        <v>385</v>
      </c>
      <c r="E1051" s="298" t="s">
        <v>386</v>
      </c>
      <c r="F1051" s="298" t="s">
        <v>387</v>
      </c>
      <c r="G1051" s="298" t="s">
        <v>388</v>
      </c>
      <c r="H1051" s="298" t="s">
        <v>389</v>
      </c>
      <c r="I1051" s="299" t="s">
        <v>390</v>
      </c>
      <c r="J1051" s="183"/>
      <c r="K1051" s="300" t="s">
        <v>385</v>
      </c>
      <c r="L1051" s="301" t="s">
        <v>386</v>
      </c>
      <c r="M1051" s="301" t="s">
        <v>387</v>
      </c>
      <c r="N1051" s="301" t="s">
        <v>388</v>
      </c>
      <c r="O1051" s="301" t="s">
        <v>389</v>
      </c>
      <c r="P1051" s="302" t="s">
        <v>390</v>
      </c>
      <c r="Q1051" s="183"/>
      <c r="R1051" s="184"/>
      <c r="S1051" s="152"/>
    </row>
    <row r="1052" spans="1:19" ht="15.75">
      <c r="A1052" s="1466"/>
      <c r="B1052" s="180"/>
      <c r="C1052" s="276"/>
      <c r="D1052" s="303"/>
      <c r="E1052" s="304"/>
      <c r="F1052" s="304"/>
      <c r="G1052" s="304"/>
      <c r="H1052" s="304"/>
      <c r="I1052" s="305"/>
      <c r="J1052" s="306"/>
      <c r="K1052" s="307"/>
      <c r="L1052" s="308"/>
      <c r="M1052" s="308"/>
      <c r="N1052" s="308"/>
      <c r="O1052" s="308"/>
      <c r="P1052" s="309"/>
      <c r="Q1052" s="306"/>
      <c r="R1052" s="310"/>
      <c r="S1052" s="152"/>
    </row>
    <row r="1053" spans="1:19" ht="15" customHeight="1">
      <c r="A1053" s="1466"/>
      <c r="B1053" s="188"/>
      <c r="C1053" s="183"/>
      <c r="D1053" s="311" t="s">
        <v>350</v>
      </c>
      <c r="E1053" s="312">
        <v>1</v>
      </c>
      <c r="F1053" s="312" t="s">
        <v>32</v>
      </c>
      <c r="G1053" s="312"/>
      <c r="H1053" s="304"/>
      <c r="I1053" s="313"/>
      <c r="J1053" s="183"/>
      <c r="K1053" s="314" t="s">
        <v>350</v>
      </c>
      <c r="L1053" s="315">
        <v>1</v>
      </c>
      <c r="M1053" s="315" t="s">
        <v>32</v>
      </c>
      <c r="N1053" s="315"/>
      <c r="O1053" s="308"/>
      <c r="P1053" s="316"/>
      <c r="Q1053" s="183"/>
      <c r="R1053" s="184"/>
      <c r="S1053" s="152"/>
    </row>
    <row r="1054" spans="1:19" ht="15" customHeight="1">
      <c r="A1054" s="1466"/>
      <c r="B1054" s="188"/>
      <c r="C1054" s="183"/>
      <c r="D1054" s="311" t="s">
        <v>391</v>
      </c>
      <c r="E1054" s="312">
        <v>1</v>
      </c>
      <c r="F1054" s="312" t="s">
        <v>392</v>
      </c>
      <c r="G1054" s="312"/>
      <c r="H1054" s="304"/>
      <c r="I1054" s="313"/>
      <c r="J1054" s="183"/>
      <c r="K1054" s="314" t="s">
        <v>353</v>
      </c>
      <c r="L1054" s="315">
        <v>0.03</v>
      </c>
      <c r="M1054" s="315" t="s">
        <v>32</v>
      </c>
      <c r="N1054" s="315"/>
      <c r="O1054" s="308"/>
      <c r="P1054" s="316"/>
      <c r="Q1054" s="183"/>
      <c r="R1054" s="184"/>
      <c r="S1054" s="152"/>
    </row>
    <row r="1055" spans="1:19" ht="15.75" customHeight="1">
      <c r="A1055" s="1466"/>
      <c r="B1055" s="180"/>
      <c r="C1055" s="276"/>
      <c r="D1055" s="311" t="s">
        <v>353</v>
      </c>
      <c r="E1055" s="312">
        <v>0.03</v>
      </c>
      <c r="F1055" s="312" t="s">
        <v>32</v>
      </c>
      <c r="G1055" s="312"/>
      <c r="H1055" s="304"/>
      <c r="I1055" s="313"/>
      <c r="J1055" s="277"/>
      <c r="K1055" s="314" t="s">
        <v>235</v>
      </c>
      <c r="L1055" s="315">
        <v>1</v>
      </c>
      <c r="M1055" s="315" t="s">
        <v>393</v>
      </c>
      <c r="N1055" s="315"/>
      <c r="O1055" s="308"/>
      <c r="P1055" s="316"/>
      <c r="Q1055" s="277"/>
      <c r="R1055" s="279"/>
      <c r="S1055" s="152"/>
    </row>
    <row r="1056" spans="1:19" ht="18.75" customHeight="1">
      <c r="A1056" s="1466"/>
      <c r="B1056" s="188"/>
      <c r="C1056" s="183"/>
      <c r="D1056" s="311" t="s">
        <v>235</v>
      </c>
      <c r="E1056" s="312">
        <v>2</v>
      </c>
      <c r="F1056" s="312" t="s">
        <v>393</v>
      </c>
      <c r="G1056" s="312"/>
      <c r="H1056" s="304"/>
      <c r="I1056" s="313"/>
      <c r="J1056" s="183"/>
      <c r="K1056" s="314" t="s">
        <v>394</v>
      </c>
      <c r="L1056" s="315">
        <v>2.25</v>
      </c>
      <c r="M1056" s="315" t="s">
        <v>264</v>
      </c>
      <c r="N1056" s="315"/>
      <c r="O1056" s="308"/>
      <c r="P1056" s="316"/>
      <c r="Q1056" s="183"/>
      <c r="R1056" s="184"/>
      <c r="S1056" s="152"/>
    </row>
    <row r="1057" spans="1:19" ht="15.75" customHeight="1" thickBot="1">
      <c r="A1057" s="1466"/>
      <c r="B1057" s="188"/>
      <c r="C1057" s="183"/>
      <c r="D1057" s="311" t="s">
        <v>394</v>
      </c>
      <c r="E1057" s="312">
        <v>2.25</v>
      </c>
      <c r="F1057" s="312" t="s">
        <v>264</v>
      </c>
      <c r="G1057" s="312"/>
      <c r="H1057" s="304"/>
      <c r="I1057" s="313"/>
      <c r="J1057" s="183"/>
      <c r="K1057" s="314"/>
      <c r="L1057" s="315"/>
      <c r="M1057" s="315"/>
      <c r="N1057" s="315"/>
      <c r="O1057" s="308"/>
      <c r="P1057" s="316"/>
      <c r="Q1057" s="183"/>
      <c r="R1057" s="184"/>
      <c r="S1057" s="152"/>
    </row>
    <row r="1058" spans="1:19" ht="15.75" customHeight="1" thickBot="1">
      <c r="A1058" s="1466"/>
      <c r="B1058" s="180"/>
      <c r="C1058" s="276"/>
      <c r="D1058" s="311" t="s">
        <v>395</v>
      </c>
      <c r="E1058" s="312">
        <v>1</v>
      </c>
      <c r="F1058" s="312" t="s">
        <v>396</v>
      </c>
      <c r="G1058" s="312"/>
      <c r="H1058" s="304"/>
      <c r="I1058" s="313"/>
      <c r="J1058" s="277"/>
      <c r="K1058" s="317"/>
      <c r="L1058" s="318"/>
      <c r="M1058" s="318"/>
      <c r="N1058" s="319"/>
      <c r="O1058" s="320"/>
      <c r="P1058" s="321"/>
      <c r="Q1058" s="277"/>
      <c r="R1058" s="279"/>
      <c r="S1058" s="152"/>
    </row>
    <row r="1059" spans="1:19" ht="15.75" customHeight="1">
      <c r="A1059" s="1466"/>
      <c r="B1059" s="180"/>
      <c r="C1059" s="276"/>
      <c r="D1059" s="322" t="s">
        <v>397</v>
      </c>
      <c r="E1059" s="323"/>
      <c r="F1059" s="323"/>
      <c r="G1059" s="323"/>
      <c r="H1059" s="323"/>
      <c r="I1059" s="324"/>
      <c r="J1059" s="277"/>
      <c r="K1059" s="325" t="s">
        <v>397</v>
      </c>
      <c r="L1059" s="326"/>
      <c r="M1059" s="326"/>
      <c r="N1059" s="326"/>
      <c r="O1059" s="326"/>
      <c r="P1059" s="327"/>
      <c r="Q1059" s="277"/>
      <c r="R1059" s="279"/>
      <c r="S1059" s="152"/>
    </row>
    <row r="1060" spans="1:19" ht="15.75" customHeight="1" thickBot="1">
      <c r="A1060" s="1466"/>
      <c r="B1060" s="180"/>
      <c r="C1060" s="276"/>
      <c r="D1060" s="328"/>
      <c r="E1060" s="329"/>
      <c r="F1060" s="329"/>
      <c r="G1060" s="329"/>
      <c r="H1060" s="329"/>
      <c r="I1060" s="330"/>
      <c r="J1060" s="277"/>
      <c r="K1060" s="331"/>
      <c r="L1060" s="332"/>
      <c r="M1060" s="332"/>
      <c r="N1060" s="332"/>
      <c r="O1060" s="332"/>
      <c r="P1060" s="333"/>
      <c r="Q1060" s="277"/>
      <c r="R1060" s="279"/>
      <c r="S1060" s="152"/>
    </row>
    <row r="1061" spans="1:19" ht="15.75" customHeight="1">
      <c r="A1061" s="1466"/>
      <c r="B1061" s="180"/>
      <c r="C1061" s="276"/>
      <c r="D1061" s="334" t="s">
        <v>398</v>
      </c>
      <c r="E1061" s="335"/>
      <c r="F1061" s="335"/>
      <c r="G1061" s="335"/>
      <c r="H1061" s="335"/>
      <c r="I1061" s="336"/>
      <c r="J1061" s="277"/>
      <c r="K1061" s="337" t="s">
        <v>399</v>
      </c>
      <c r="L1061" s="338"/>
      <c r="M1061" s="338"/>
      <c r="N1061" s="338"/>
      <c r="O1061" s="338"/>
      <c r="P1061" s="339"/>
      <c r="Q1061" s="277"/>
      <c r="R1061" s="279"/>
      <c r="S1061" s="152"/>
    </row>
    <row r="1062" spans="1:19" ht="15.75" customHeight="1">
      <c r="A1062" s="1466"/>
      <c r="B1062" s="180"/>
      <c r="C1062" s="276"/>
      <c r="D1062" s="340" t="s">
        <v>201</v>
      </c>
      <c r="E1062" s="341"/>
      <c r="F1062" s="341"/>
      <c r="G1062" s="341"/>
      <c r="H1062" s="341"/>
      <c r="I1062" s="342"/>
      <c r="J1062" s="277"/>
      <c r="K1062" s="343" t="s">
        <v>201</v>
      </c>
      <c r="L1062" s="344"/>
      <c r="M1062" s="344"/>
      <c r="N1062" s="344"/>
      <c r="O1062" s="344"/>
      <c r="P1062" s="345"/>
      <c r="Q1062" s="277"/>
      <c r="R1062" s="279"/>
      <c r="S1062" s="152"/>
    </row>
    <row r="1063" spans="1:19" ht="15.75" customHeight="1">
      <c r="A1063" s="1466"/>
      <c r="B1063" s="180"/>
      <c r="C1063" s="276"/>
      <c r="D1063" s="340" t="s">
        <v>400</v>
      </c>
      <c r="E1063" s="341"/>
      <c r="F1063" s="341"/>
      <c r="G1063" s="341"/>
      <c r="H1063" s="341"/>
      <c r="I1063" s="342"/>
      <c r="J1063" s="277"/>
      <c r="K1063" s="343" t="s">
        <v>401</v>
      </c>
      <c r="L1063" s="344"/>
      <c r="M1063" s="344"/>
      <c r="N1063" s="344"/>
      <c r="O1063" s="344"/>
      <c r="P1063" s="345"/>
      <c r="Q1063" s="277"/>
      <c r="R1063" s="279"/>
      <c r="S1063" s="152"/>
    </row>
    <row r="1064" spans="1:19" ht="15.75" customHeight="1">
      <c r="A1064" s="1466"/>
      <c r="B1064" s="180"/>
      <c r="C1064" s="276"/>
      <c r="D1064" s="340" t="s">
        <v>402</v>
      </c>
      <c r="E1064" s="341"/>
      <c r="F1064" s="341"/>
      <c r="G1064" s="341"/>
      <c r="H1064" s="341"/>
      <c r="I1064" s="342"/>
      <c r="J1064" s="277"/>
      <c r="K1064" s="343" t="s">
        <v>402</v>
      </c>
      <c r="L1064" s="344"/>
      <c r="M1064" s="344"/>
      <c r="N1064" s="344"/>
      <c r="O1064" s="344"/>
      <c r="P1064" s="345"/>
      <c r="Q1064" s="277"/>
      <c r="R1064" s="279"/>
      <c r="S1064" s="152"/>
    </row>
    <row r="1065" spans="1:19" ht="15.75" customHeight="1">
      <c r="A1065" s="1466"/>
      <c r="B1065" s="180"/>
      <c r="C1065" s="276"/>
      <c r="D1065" s="340" t="s">
        <v>403</v>
      </c>
      <c r="E1065" s="341"/>
      <c r="F1065" s="341"/>
      <c r="G1065" s="341"/>
      <c r="H1065" s="341"/>
      <c r="I1065" s="342"/>
      <c r="J1065" s="277"/>
      <c r="K1065" s="343" t="s">
        <v>403</v>
      </c>
      <c r="L1065" s="344"/>
      <c r="M1065" s="344"/>
      <c r="N1065" s="344"/>
      <c r="O1065" s="344"/>
      <c r="P1065" s="345"/>
      <c r="Q1065" s="277"/>
      <c r="R1065" s="279"/>
      <c r="S1065" s="152"/>
    </row>
    <row r="1066" spans="1:19" ht="15.75" customHeight="1">
      <c r="A1066" s="1466"/>
      <c r="B1066" s="180"/>
      <c r="C1066" s="276"/>
      <c r="D1066" s="340" t="s">
        <v>209</v>
      </c>
      <c r="E1066" s="341"/>
      <c r="F1066" s="341"/>
      <c r="G1066" s="341"/>
      <c r="H1066" s="341"/>
      <c r="I1066" s="342"/>
      <c r="J1066" s="277"/>
      <c r="K1066" s="343" t="s">
        <v>207</v>
      </c>
      <c r="L1066" s="344"/>
      <c r="M1066" s="344"/>
      <c r="N1066" s="344"/>
      <c r="O1066" s="344"/>
      <c r="P1066" s="345"/>
      <c r="Q1066" s="277"/>
      <c r="R1066" s="279"/>
      <c r="S1066" s="152"/>
    </row>
    <row r="1067" spans="1:19" ht="15.75" customHeight="1">
      <c r="A1067" s="1466"/>
      <c r="B1067" s="180"/>
      <c r="C1067" s="276"/>
      <c r="D1067" s="340"/>
      <c r="E1067" s="341"/>
      <c r="F1067" s="341"/>
      <c r="G1067" s="341"/>
      <c r="H1067" s="341"/>
      <c r="I1067" s="342"/>
      <c r="J1067" s="277"/>
      <c r="K1067" s="343"/>
      <c r="L1067" s="344"/>
      <c r="M1067" s="344"/>
      <c r="N1067" s="344"/>
      <c r="O1067" s="344"/>
      <c r="P1067" s="345"/>
      <c r="Q1067" s="277"/>
      <c r="R1067" s="279"/>
      <c r="S1067" s="152"/>
    </row>
    <row r="1068" spans="1:19" ht="15.75" customHeight="1">
      <c r="A1068" s="1466"/>
      <c r="B1068" s="180"/>
      <c r="C1068" s="276"/>
      <c r="D1068" s="340" t="s">
        <v>404</v>
      </c>
      <c r="E1068" s="346"/>
      <c r="F1068" s="346"/>
      <c r="G1068" s="346"/>
      <c r="H1068" s="346"/>
      <c r="I1068" s="347"/>
      <c r="J1068" s="277"/>
      <c r="K1068" s="343" t="s">
        <v>404</v>
      </c>
      <c r="L1068" s="344"/>
      <c r="M1068" s="344"/>
      <c r="N1068" s="344"/>
      <c r="O1068" s="344"/>
      <c r="P1068" s="345"/>
      <c r="Q1068" s="277"/>
      <c r="R1068" s="279"/>
      <c r="S1068" s="152"/>
    </row>
    <row r="1069" spans="1:19" ht="15.75" customHeight="1">
      <c r="A1069" s="1466"/>
      <c r="B1069" s="180"/>
      <c r="C1069" s="276"/>
      <c r="D1069" s="348" t="s">
        <v>405</v>
      </c>
      <c r="E1069" s="346"/>
      <c r="F1069" s="346"/>
      <c r="G1069" s="346"/>
      <c r="H1069" s="346"/>
      <c r="I1069" s="347"/>
      <c r="J1069" s="277"/>
      <c r="K1069" s="349" t="s">
        <v>405</v>
      </c>
      <c r="L1069" s="350"/>
      <c r="M1069" s="350"/>
      <c r="N1069" s="350"/>
      <c r="O1069" s="350"/>
      <c r="P1069" s="351"/>
      <c r="Q1069" s="277"/>
      <c r="R1069" s="279"/>
      <c r="S1069" s="152"/>
    </row>
    <row r="1070" spans="1:19" ht="15.75" customHeight="1">
      <c r="A1070" s="1466"/>
      <c r="B1070" s="180"/>
      <c r="C1070" s="276"/>
      <c r="D1070" s="352" t="s">
        <v>406</v>
      </c>
      <c r="E1070" s="353"/>
      <c r="F1070" s="353"/>
      <c r="G1070" s="353"/>
      <c r="H1070" s="353"/>
      <c r="I1070" s="354"/>
      <c r="J1070" s="277"/>
      <c r="K1070" s="355" t="s">
        <v>406</v>
      </c>
      <c r="L1070" s="356"/>
      <c r="M1070" s="356"/>
      <c r="N1070" s="356"/>
      <c r="O1070" s="356"/>
      <c r="P1070" s="357"/>
      <c r="Q1070" s="277"/>
      <c r="R1070" s="279"/>
      <c r="S1070" s="152"/>
    </row>
    <row r="1071" spans="1:19" ht="15.75" customHeight="1">
      <c r="A1071" s="1466"/>
      <c r="B1071" s="180"/>
      <c r="C1071" s="276"/>
      <c r="D1071" s="352" t="s">
        <v>407</v>
      </c>
      <c r="E1071" s="353"/>
      <c r="F1071" s="353"/>
      <c r="G1071" s="353"/>
      <c r="H1071" s="353"/>
      <c r="I1071" s="354"/>
      <c r="J1071" s="277"/>
      <c r="K1071" s="355" t="s">
        <v>407</v>
      </c>
      <c r="L1071" s="356"/>
      <c r="M1071" s="356"/>
      <c r="N1071" s="356"/>
      <c r="O1071" s="356"/>
      <c r="P1071" s="357"/>
      <c r="Q1071" s="277"/>
      <c r="R1071" s="279"/>
      <c r="S1071" s="152"/>
    </row>
    <row r="1072" spans="1:19" ht="15.75" customHeight="1">
      <c r="A1072" s="1466"/>
      <c r="B1072" s="180"/>
      <c r="C1072" s="276"/>
      <c r="D1072" s="358" t="s">
        <v>408</v>
      </c>
      <c r="E1072" s="359"/>
      <c r="F1072" s="359"/>
      <c r="G1072" s="359"/>
      <c r="H1072" s="359"/>
      <c r="I1072" s="360"/>
      <c r="J1072" s="277"/>
      <c r="K1072" s="361" t="s">
        <v>408</v>
      </c>
      <c r="L1072" s="362"/>
      <c r="M1072" s="362"/>
      <c r="N1072" s="362"/>
      <c r="O1072" s="362"/>
      <c r="P1072" s="363"/>
      <c r="Q1072" s="277"/>
      <c r="R1072" s="279"/>
      <c r="S1072" s="152"/>
    </row>
    <row r="1073" spans="1:19" ht="15.75" customHeight="1" thickBot="1">
      <c r="A1073" s="1466"/>
      <c r="B1073" s="180"/>
      <c r="C1073" s="276"/>
      <c r="D1073" s="364"/>
      <c r="E1073" s="365"/>
      <c r="F1073" s="365"/>
      <c r="G1073" s="365"/>
      <c r="H1073" s="365"/>
      <c r="I1073" s="366"/>
      <c r="J1073" s="277"/>
      <c r="K1073" s="367"/>
      <c r="L1073" s="368"/>
      <c r="M1073" s="368"/>
      <c r="N1073" s="368"/>
      <c r="O1073" s="368"/>
      <c r="P1073" s="369"/>
      <c r="Q1073" s="277"/>
      <c r="R1073" s="279"/>
      <c r="S1073" s="152"/>
    </row>
    <row r="1074" spans="1:19" ht="15.75" customHeight="1" thickBot="1">
      <c r="A1074" s="1466"/>
      <c r="B1074" s="180"/>
      <c r="C1074" s="276"/>
      <c r="J1074" s="277"/>
      <c r="Q1074" s="277"/>
      <c r="R1074" s="279"/>
      <c r="S1074" s="152"/>
    </row>
    <row r="1075" spans="1:19" ht="15.75" customHeight="1" thickBot="1">
      <c r="A1075" s="1466"/>
      <c r="B1075" s="180"/>
      <c r="C1075" s="276"/>
      <c r="D1075" s="284" t="s">
        <v>344</v>
      </c>
      <c r="E1075" s="285"/>
      <c r="F1075" s="285"/>
      <c r="G1075" s="285"/>
      <c r="H1075" s="286"/>
      <c r="I1075" s="287">
        <v>4</v>
      </c>
      <c r="J1075" s="277"/>
      <c r="K1075" s="284" t="s">
        <v>365</v>
      </c>
      <c r="L1075" s="285"/>
      <c r="M1075" s="285"/>
      <c r="N1075" s="285"/>
      <c r="O1075" s="286"/>
      <c r="P1075" s="287">
        <v>5</v>
      </c>
      <c r="Q1075" s="277"/>
      <c r="R1075" s="279"/>
      <c r="S1075" s="152"/>
    </row>
    <row r="1076" spans="1:19" ht="15.75" customHeight="1" thickBot="1">
      <c r="A1076" s="1466"/>
      <c r="B1076" s="180"/>
      <c r="C1076" s="276"/>
      <c r="D1076" s="293" t="s">
        <v>383</v>
      </c>
      <c r="E1076" s="294"/>
      <c r="F1076" s="296">
        <v>30</v>
      </c>
      <c r="G1076" s="293" t="s">
        <v>384</v>
      </c>
      <c r="H1076" s="295"/>
      <c r="I1076" s="296"/>
      <c r="J1076" s="277"/>
      <c r="K1076" s="293" t="s">
        <v>383</v>
      </c>
      <c r="L1076" s="294"/>
      <c r="M1076" s="296">
        <v>30</v>
      </c>
      <c r="N1076" s="293" t="s">
        <v>384</v>
      </c>
      <c r="O1076" s="295"/>
      <c r="P1076" s="296"/>
      <c r="Q1076" s="277"/>
      <c r="R1076" s="279"/>
      <c r="S1076" s="152"/>
    </row>
    <row r="1077" spans="1:19" ht="15.75" customHeight="1" thickBot="1">
      <c r="A1077" s="1466"/>
      <c r="B1077" s="180"/>
      <c r="C1077" s="276"/>
      <c r="D1077" s="300" t="s">
        <v>385</v>
      </c>
      <c r="E1077" s="301" t="s">
        <v>386</v>
      </c>
      <c r="F1077" s="301" t="s">
        <v>387</v>
      </c>
      <c r="G1077" s="301" t="s">
        <v>388</v>
      </c>
      <c r="H1077" s="301" t="s">
        <v>389</v>
      </c>
      <c r="I1077" s="302" t="s">
        <v>390</v>
      </c>
      <c r="J1077" s="277"/>
      <c r="K1077" s="300" t="s">
        <v>385</v>
      </c>
      <c r="L1077" s="301" t="s">
        <v>386</v>
      </c>
      <c r="M1077" s="301" t="s">
        <v>387</v>
      </c>
      <c r="N1077" s="301" t="s">
        <v>388</v>
      </c>
      <c r="O1077" s="301" t="s">
        <v>389</v>
      </c>
      <c r="P1077" s="302" t="s">
        <v>390</v>
      </c>
      <c r="Q1077" s="277"/>
      <c r="R1077" s="279"/>
      <c r="S1077" s="152"/>
    </row>
    <row r="1078" spans="1:19" ht="15.75" customHeight="1">
      <c r="A1078" s="1466"/>
      <c r="B1078" s="180"/>
      <c r="C1078" s="276"/>
      <c r="D1078" s="307"/>
      <c r="E1078" s="308"/>
      <c r="F1078" s="308"/>
      <c r="G1078" s="308"/>
      <c r="H1078" s="308"/>
      <c r="I1078" s="309"/>
      <c r="J1078" s="277"/>
      <c r="K1078" s="307"/>
      <c r="L1078" s="308"/>
      <c r="M1078" s="308"/>
      <c r="N1078" s="308"/>
      <c r="O1078" s="308"/>
      <c r="P1078" s="309"/>
      <c r="Q1078" s="277"/>
      <c r="R1078" s="279"/>
      <c r="S1078" s="152"/>
    </row>
    <row r="1079" spans="1:19" ht="15.75" customHeight="1">
      <c r="A1079" s="1466"/>
      <c r="B1079" s="180"/>
      <c r="C1079" s="276"/>
      <c r="D1079" s="314" t="s">
        <v>350</v>
      </c>
      <c r="E1079" s="315">
        <v>1</v>
      </c>
      <c r="F1079" s="315" t="s">
        <v>32</v>
      </c>
      <c r="G1079" s="315"/>
      <c r="H1079" s="308"/>
      <c r="I1079" s="316"/>
      <c r="J1079" s="277"/>
      <c r="K1079" s="314" t="s">
        <v>350</v>
      </c>
      <c r="L1079" s="315">
        <v>0.75</v>
      </c>
      <c r="M1079" s="315" t="s">
        <v>32</v>
      </c>
      <c r="N1079" s="315"/>
      <c r="O1079" s="308"/>
      <c r="P1079" s="316"/>
      <c r="Q1079" s="277"/>
      <c r="R1079" s="279"/>
      <c r="S1079" s="152"/>
    </row>
    <row r="1080" spans="1:19" ht="15.75" customHeight="1">
      <c r="A1080" s="1466"/>
      <c r="B1080" s="180"/>
      <c r="C1080" s="276"/>
      <c r="D1080" s="314" t="s">
        <v>353</v>
      </c>
      <c r="E1080" s="315">
        <v>0.03</v>
      </c>
      <c r="F1080" s="315" t="s">
        <v>32</v>
      </c>
      <c r="G1080" s="315"/>
      <c r="H1080" s="308"/>
      <c r="I1080" s="316"/>
      <c r="J1080" s="277"/>
      <c r="K1080" s="314" t="s">
        <v>372</v>
      </c>
      <c r="L1080" s="315">
        <v>0.25</v>
      </c>
      <c r="M1080" s="315" t="s">
        <v>32</v>
      </c>
      <c r="N1080" s="315"/>
      <c r="O1080" s="308"/>
      <c r="P1080" s="316"/>
      <c r="Q1080" s="277"/>
      <c r="R1080" s="279"/>
      <c r="S1080" s="152"/>
    </row>
    <row r="1081" spans="1:19" ht="15.75" customHeight="1">
      <c r="A1081" s="1466"/>
      <c r="B1081" s="180"/>
      <c r="C1081" s="276"/>
      <c r="D1081" s="314" t="s">
        <v>235</v>
      </c>
      <c r="E1081" s="315">
        <v>1</v>
      </c>
      <c r="F1081" s="315" t="s">
        <v>393</v>
      </c>
      <c r="G1081" s="315"/>
      <c r="H1081" s="308"/>
      <c r="I1081" s="316"/>
      <c r="J1081" s="277"/>
      <c r="K1081" s="314" t="s">
        <v>353</v>
      </c>
      <c r="L1081" s="315">
        <v>0.03</v>
      </c>
      <c r="M1081" s="315" t="s">
        <v>32</v>
      </c>
      <c r="N1081" s="315"/>
      <c r="O1081" s="308"/>
      <c r="P1081" s="316"/>
      <c r="Q1081" s="277"/>
      <c r="R1081" s="279"/>
      <c r="S1081" s="152"/>
    </row>
    <row r="1082" spans="1:19" ht="15.75" customHeight="1">
      <c r="A1082" s="1466"/>
      <c r="B1082" s="180"/>
      <c r="C1082" s="276"/>
      <c r="D1082" s="314" t="s">
        <v>394</v>
      </c>
      <c r="E1082" s="315">
        <v>1.75</v>
      </c>
      <c r="F1082" s="315" t="s">
        <v>264</v>
      </c>
      <c r="G1082" s="315"/>
      <c r="H1082" s="308"/>
      <c r="I1082" s="316"/>
      <c r="J1082" s="277"/>
      <c r="K1082" s="314" t="s">
        <v>235</v>
      </c>
      <c r="L1082" s="315">
        <v>4</v>
      </c>
      <c r="M1082" s="315" t="s">
        <v>393</v>
      </c>
      <c r="N1082" s="315"/>
      <c r="O1082" s="308"/>
      <c r="P1082" s="316"/>
      <c r="Q1082" s="277"/>
      <c r="R1082" s="279"/>
      <c r="S1082" s="152"/>
    </row>
    <row r="1083" spans="1:19" ht="15.75" customHeight="1" thickBot="1">
      <c r="A1083" s="1466"/>
      <c r="B1083" s="180"/>
      <c r="C1083" s="276"/>
      <c r="D1083" s="314" t="s">
        <v>356</v>
      </c>
      <c r="E1083" s="315">
        <v>0.5</v>
      </c>
      <c r="F1083" s="315" t="s">
        <v>264</v>
      </c>
      <c r="G1083" s="315"/>
      <c r="H1083" s="308"/>
      <c r="I1083" s="316"/>
      <c r="J1083" s="277"/>
      <c r="K1083" s="314" t="s">
        <v>394</v>
      </c>
      <c r="L1083" s="315">
        <v>1.25</v>
      </c>
      <c r="M1083" s="315" t="s">
        <v>264</v>
      </c>
      <c r="N1083" s="315"/>
      <c r="O1083" s="308"/>
      <c r="P1083" s="316"/>
      <c r="Q1083" s="277"/>
      <c r="R1083" s="279"/>
      <c r="S1083" s="152"/>
    </row>
    <row r="1084" spans="1:19" ht="15.75" customHeight="1" thickBot="1">
      <c r="A1084" s="1466"/>
      <c r="B1084" s="180"/>
      <c r="C1084" s="276"/>
      <c r="D1084" s="317"/>
      <c r="E1084" s="318"/>
      <c r="F1084" s="318"/>
      <c r="G1084" s="319"/>
      <c r="H1084" s="320"/>
      <c r="I1084" s="321"/>
      <c r="J1084" s="277"/>
      <c r="K1084" s="314" t="s">
        <v>355</v>
      </c>
      <c r="L1084" s="315">
        <v>1</v>
      </c>
      <c r="M1084" s="315" t="s">
        <v>264</v>
      </c>
      <c r="N1084" s="315"/>
      <c r="O1084" s="308"/>
      <c r="P1084" s="316"/>
      <c r="Q1084" s="277"/>
      <c r="R1084" s="279"/>
      <c r="S1084" s="152"/>
    </row>
    <row r="1085" spans="1:19" ht="15.75" customHeight="1" thickBot="1">
      <c r="A1085" s="1466"/>
      <c r="B1085" s="180"/>
      <c r="C1085" s="276"/>
      <c r="D1085" s="370"/>
      <c r="E1085" s="371"/>
      <c r="F1085" s="371"/>
      <c r="G1085" s="371"/>
      <c r="H1085" s="371"/>
      <c r="I1085" s="371"/>
      <c r="J1085" s="277"/>
      <c r="K1085" s="317"/>
      <c r="L1085" s="318"/>
      <c r="M1085" s="318"/>
      <c r="N1085" s="319"/>
      <c r="O1085" s="320"/>
      <c r="P1085" s="321"/>
      <c r="Q1085" s="277"/>
      <c r="R1085" s="279"/>
      <c r="S1085" s="152"/>
    </row>
    <row r="1086" spans="1:19" ht="15.75" customHeight="1">
      <c r="A1086" s="1466"/>
      <c r="B1086" s="180"/>
      <c r="C1086" s="276"/>
      <c r="D1086" s="325" t="s">
        <v>397</v>
      </c>
      <c r="E1086" s="326"/>
      <c r="F1086" s="326"/>
      <c r="G1086" s="326"/>
      <c r="H1086" s="326"/>
      <c r="I1086" s="327"/>
      <c r="J1086" s="277"/>
      <c r="K1086" s="325" t="s">
        <v>397</v>
      </c>
      <c r="L1086" s="326"/>
      <c r="M1086" s="326"/>
      <c r="N1086" s="326"/>
      <c r="O1086" s="326"/>
      <c r="P1086" s="327"/>
      <c r="Q1086" s="277"/>
      <c r="R1086" s="279"/>
      <c r="S1086" s="152"/>
    </row>
    <row r="1087" spans="1:19" ht="15.75" customHeight="1" thickBot="1">
      <c r="A1087" s="1466"/>
      <c r="B1087" s="180"/>
      <c r="C1087" s="276"/>
      <c r="D1087" s="331"/>
      <c r="E1087" s="332"/>
      <c r="F1087" s="332"/>
      <c r="G1087" s="332"/>
      <c r="H1087" s="332"/>
      <c r="I1087" s="333"/>
      <c r="J1087" s="277"/>
      <c r="K1087" s="331"/>
      <c r="L1087" s="332"/>
      <c r="M1087" s="332"/>
      <c r="N1087" s="332"/>
      <c r="O1087" s="332"/>
      <c r="P1087" s="333"/>
      <c r="Q1087" s="277"/>
      <c r="R1087" s="279"/>
      <c r="S1087" s="152"/>
    </row>
    <row r="1088" spans="1:19" ht="15.75" customHeight="1">
      <c r="A1088" s="1466"/>
      <c r="B1088" s="180"/>
      <c r="C1088" s="276"/>
      <c r="D1088" s="337" t="s">
        <v>409</v>
      </c>
      <c r="E1088" s="338"/>
      <c r="F1088" s="338"/>
      <c r="G1088" s="338"/>
      <c r="H1088" s="338"/>
      <c r="I1088" s="339"/>
      <c r="J1088" s="277"/>
      <c r="K1088" s="337" t="s">
        <v>410</v>
      </c>
      <c r="L1088" s="338"/>
      <c r="M1088" s="338"/>
      <c r="N1088" s="338"/>
      <c r="O1088" s="338"/>
      <c r="P1088" s="339"/>
      <c r="Q1088" s="277"/>
      <c r="R1088" s="279"/>
      <c r="S1088" s="152"/>
    </row>
    <row r="1089" spans="1:19" ht="15.75" customHeight="1">
      <c r="A1089" s="1466"/>
      <c r="B1089" s="180"/>
      <c r="C1089" s="276"/>
      <c r="D1089" s="343" t="s">
        <v>201</v>
      </c>
      <c r="E1089" s="344"/>
      <c r="F1089" s="344"/>
      <c r="G1089" s="344"/>
      <c r="H1089" s="344"/>
      <c r="I1089" s="345"/>
      <c r="J1089" s="277"/>
      <c r="K1089" s="343" t="s">
        <v>201</v>
      </c>
      <c r="L1089" s="344"/>
      <c r="M1089" s="344"/>
      <c r="N1089" s="344"/>
      <c r="O1089" s="344"/>
      <c r="P1089" s="345"/>
      <c r="Q1089" s="277"/>
      <c r="R1089" s="279"/>
      <c r="S1089" s="152"/>
    </row>
    <row r="1090" spans="1:19" ht="15.75" customHeight="1">
      <c r="A1090" s="1466"/>
      <c r="B1090" s="180"/>
      <c r="C1090" s="276"/>
      <c r="D1090" s="343" t="s">
        <v>411</v>
      </c>
      <c r="E1090" s="344"/>
      <c r="F1090" s="344"/>
      <c r="G1090" s="344"/>
      <c r="H1090" s="344"/>
      <c r="I1090" s="345"/>
      <c r="J1090" s="277"/>
      <c r="K1090" s="343" t="s">
        <v>222</v>
      </c>
      <c r="L1090" s="344"/>
      <c r="M1090" s="344"/>
      <c r="N1090" s="344"/>
      <c r="O1090" s="344"/>
      <c r="P1090" s="345"/>
      <c r="Q1090" s="277"/>
      <c r="R1090" s="279"/>
      <c r="S1090" s="152"/>
    </row>
    <row r="1091" spans="1:19" ht="15.75" customHeight="1">
      <c r="A1091" s="1466"/>
      <c r="B1091" s="180"/>
      <c r="C1091" s="276"/>
      <c r="D1091" s="343" t="s">
        <v>402</v>
      </c>
      <c r="E1091" s="344"/>
      <c r="F1091" s="344"/>
      <c r="G1091" s="344"/>
      <c r="H1091" s="344"/>
      <c r="I1091" s="345"/>
      <c r="J1091" s="277"/>
      <c r="K1091" s="343" t="s">
        <v>402</v>
      </c>
      <c r="L1091" s="344"/>
      <c r="M1091" s="344"/>
      <c r="N1091" s="344"/>
      <c r="O1091" s="344"/>
      <c r="P1091" s="345"/>
      <c r="Q1091" s="277"/>
      <c r="R1091" s="279"/>
      <c r="S1091" s="152"/>
    </row>
    <row r="1092" spans="1:19" ht="15.75" customHeight="1">
      <c r="A1092" s="1466"/>
      <c r="B1092" s="180"/>
      <c r="C1092" s="276"/>
      <c r="D1092" s="343" t="s">
        <v>403</v>
      </c>
      <c r="E1092" s="344"/>
      <c r="F1092" s="344"/>
      <c r="G1092" s="344"/>
      <c r="H1092" s="344"/>
      <c r="I1092" s="345"/>
      <c r="J1092" s="277"/>
      <c r="K1092" s="343" t="s">
        <v>403</v>
      </c>
      <c r="L1092" s="344"/>
      <c r="M1092" s="344"/>
      <c r="N1092" s="344"/>
      <c r="O1092" s="344"/>
      <c r="P1092" s="345"/>
      <c r="Q1092" s="277"/>
      <c r="R1092" s="279"/>
      <c r="S1092" s="152"/>
    </row>
    <row r="1093" spans="1:19" ht="15.75" customHeight="1">
      <c r="A1093" s="1466"/>
      <c r="B1093" s="180"/>
      <c r="C1093" s="276"/>
      <c r="D1093" s="343" t="s">
        <v>412</v>
      </c>
      <c r="E1093" s="344"/>
      <c r="F1093" s="344"/>
      <c r="G1093" s="344"/>
      <c r="H1093" s="344"/>
      <c r="I1093" s="345"/>
      <c r="J1093" s="277"/>
      <c r="K1093" s="343" t="s">
        <v>207</v>
      </c>
      <c r="L1093" s="344"/>
      <c r="M1093" s="344"/>
      <c r="N1093" s="344"/>
      <c r="O1093" s="344"/>
      <c r="P1093" s="345"/>
      <c r="Q1093" s="277"/>
      <c r="R1093" s="279"/>
      <c r="S1093" s="152"/>
    </row>
    <row r="1094" spans="1:19" ht="15.75" customHeight="1">
      <c r="A1094" s="1466"/>
      <c r="B1094" s="180"/>
      <c r="C1094" s="276"/>
      <c r="D1094" s="343"/>
      <c r="E1094" s="344"/>
      <c r="F1094" s="344"/>
      <c r="G1094" s="344"/>
      <c r="H1094" s="344"/>
      <c r="I1094" s="345"/>
      <c r="J1094" s="277"/>
      <c r="K1094" s="343"/>
      <c r="L1094" s="344"/>
      <c r="M1094" s="344"/>
      <c r="N1094" s="344"/>
      <c r="O1094" s="344"/>
      <c r="P1094" s="345"/>
      <c r="Q1094" s="277"/>
      <c r="R1094" s="279"/>
      <c r="S1094" s="152"/>
    </row>
    <row r="1095" spans="1:19" ht="15.75" customHeight="1">
      <c r="A1095" s="1466"/>
      <c r="B1095" s="180"/>
      <c r="C1095" s="276"/>
      <c r="D1095" s="349" t="s">
        <v>405</v>
      </c>
      <c r="E1095" s="350"/>
      <c r="F1095" s="350"/>
      <c r="G1095" s="350"/>
      <c r="H1095" s="350"/>
      <c r="I1095" s="351"/>
      <c r="J1095" s="277"/>
      <c r="K1095" s="343" t="s">
        <v>404</v>
      </c>
      <c r="L1095" s="344"/>
      <c r="M1095" s="344"/>
      <c r="N1095" s="344"/>
      <c r="O1095" s="344"/>
      <c r="P1095" s="345"/>
      <c r="Q1095" s="277"/>
      <c r="R1095" s="279"/>
      <c r="S1095" s="152"/>
    </row>
    <row r="1096" spans="1:19" ht="15.75" customHeight="1">
      <c r="A1096" s="1466"/>
      <c r="B1096" s="180"/>
      <c r="C1096" s="276"/>
      <c r="D1096" s="349" t="s">
        <v>406</v>
      </c>
      <c r="E1096" s="350"/>
      <c r="F1096" s="350"/>
      <c r="G1096" s="350"/>
      <c r="H1096" s="350"/>
      <c r="I1096" s="351"/>
      <c r="J1096" s="277"/>
      <c r="K1096" s="349" t="s">
        <v>405</v>
      </c>
      <c r="L1096" s="350"/>
      <c r="M1096" s="350"/>
      <c r="N1096" s="350"/>
      <c r="O1096" s="350"/>
      <c r="P1096" s="351"/>
      <c r="Q1096" s="277"/>
      <c r="R1096" s="279"/>
      <c r="S1096" s="152"/>
    </row>
    <row r="1097" spans="1:19" ht="15.75" customHeight="1">
      <c r="A1097" s="1466"/>
      <c r="B1097" s="180"/>
      <c r="C1097" s="276"/>
      <c r="D1097" s="349" t="s">
        <v>407</v>
      </c>
      <c r="E1097" s="350"/>
      <c r="F1097" s="350"/>
      <c r="G1097" s="350"/>
      <c r="H1097" s="350"/>
      <c r="I1097" s="351"/>
      <c r="J1097" s="277"/>
      <c r="K1097" s="355" t="s">
        <v>406</v>
      </c>
      <c r="L1097" s="356"/>
      <c r="M1097" s="356"/>
      <c r="N1097" s="356"/>
      <c r="O1097" s="356"/>
      <c r="P1097" s="357"/>
      <c r="Q1097" s="277"/>
      <c r="R1097" s="279"/>
      <c r="S1097" s="152"/>
    </row>
    <row r="1098" spans="1:19" ht="15.75" customHeight="1">
      <c r="A1098" s="1466"/>
      <c r="B1098" s="180"/>
      <c r="C1098" s="276"/>
      <c r="D1098" s="343" t="s">
        <v>408</v>
      </c>
      <c r="E1098" s="344"/>
      <c r="F1098" s="344"/>
      <c r="G1098" s="344"/>
      <c r="H1098" s="344"/>
      <c r="I1098" s="345"/>
      <c r="J1098" s="277"/>
      <c r="K1098" s="355" t="s">
        <v>407</v>
      </c>
      <c r="L1098" s="356"/>
      <c r="M1098" s="356"/>
      <c r="N1098" s="356"/>
      <c r="O1098" s="356"/>
      <c r="P1098" s="357"/>
      <c r="Q1098" s="277"/>
      <c r="R1098" s="279"/>
      <c r="S1098" s="152"/>
    </row>
    <row r="1099" spans="1:19" ht="15.75" customHeight="1">
      <c r="A1099" s="1466"/>
      <c r="B1099" s="180"/>
      <c r="C1099" s="276"/>
      <c r="D1099" s="343"/>
      <c r="E1099" s="344"/>
      <c r="F1099" s="344"/>
      <c r="G1099" s="344"/>
      <c r="H1099" s="344"/>
      <c r="I1099" s="345"/>
      <c r="J1099" s="277"/>
      <c r="K1099" s="361" t="s">
        <v>408</v>
      </c>
      <c r="L1099" s="362"/>
      <c r="M1099" s="362"/>
      <c r="N1099" s="362"/>
      <c r="O1099" s="362"/>
      <c r="P1099" s="363"/>
      <c r="Q1099" s="277"/>
      <c r="R1099" s="279"/>
      <c r="S1099" s="152"/>
    </row>
    <row r="1100" spans="1:19" ht="15.75" customHeight="1" thickBot="1">
      <c r="A1100" s="1466"/>
      <c r="B1100" s="180"/>
      <c r="C1100" s="276"/>
      <c r="D1100" s="367"/>
      <c r="E1100" s="368"/>
      <c r="F1100" s="368"/>
      <c r="G1100" s="368"/>
      <c r="H1100" s="368"/>
      <c r="I1100" s="369"/>
      <c r="J1100" s="277"/>
      <c r="K1100" s="367"/>
      <c r="L1100" s="368"/>
      <c r="M1100" s="368"/>
      <c r="N1100" s="368"/>
      <c r="O1100" s="368"/>
      <c r="P1100" s="369"/>
      <c r="Q1100" s="277"/>
      <c r="R1100" s="279"/>
      <c r="S1100" s="152"/>
    </row>
    <row r="1101" spans="1:19" ht="15.75" customHeight="1" thickBot="1">
      <c r="A1101" s="1466"/>
      <c r="B1101" s="180"/>
      <c r="C1101" s="276"/>
      <c r="J1101" s="277"/>
      <c r="Q1101" s="277"/>
      <c r="R1101" s="279"/>
      <c r="S1101" s="152"/>
    </row>
    <row r="1102" spans="1:19" ht="15.75" customHeight="1" thickBot="1">
      <c r="A1102" s="1466"/>
      <c r="B1102" s="180"/>
      <c r="C1102" s="276"/>
      <c r="D1102" s="280" t="s">
        <v>346</v>
      </c>
      <c r="E1102" s="281"/>
      <c r="F1102" s="281"/>
      <c r="G1102" s="281"/>
      <c r="H1102" s="282"/>
      <c r="I1102" s="283">
        <v>3</v>
      </c>
      <c r="J1102" s="277"/>
      <c r="K1102" s="284" t="s">
        <v>367</v>
      </c>
      <c r="L1102" s="285"/>
      <c r="M1102" s="285"/>
      <c r="N1102" s="285"/>
      <c r="O1102" s="286"/>
      <c r="P1102" s="287">
        <v>6</v>
      </c>
      <c r="Q1102" s="277"/>
      <c r="R1102" s="279"/>
      <c r="S1102" s="152"/>
    </row>
    <row r="1103" spans="1:19" ht="15.75" customHeight="1" thickBot="1">
      <c r="A1103" s="1466"/>
      <c r="B1103" s="180"/>
      <c r="C1103" s="276"/>
      <c r="D1103" s="291" t="s">
        <v>383</v>
      </c>
      <c r="E1103" s="289"/>
      <c r="F1103" s="290">
        <v>30</v>
      </c>
      <c r="G1103" s="291" t="s">
        <v>384</v>
      </c>
      <c r="H1103" s="292"/>
      <c r="I1103" s="290"/>
      <c r="J1103" s="277"/>
      <c r="K1103" s="293" t="s">
        <v>383</v>
      </c>
      <c r="L1103" s="294"/>
      <c r="M1103" s="296">
        <v>30</v>
      </c>
      <c r="N1103" s="293" t="s">
        <v>384</v>
      </c>
      <c r="O1103" s="295"/>
      <c r="P1103" s="296"/>
      <c r="Q1103" s="277"/>
      <c r="R1103" s="279"/>
      <c r="S1103" s="152"/>
    </row>
    <row r="1104" spans="1:19" ht="15.75" customHeight="1" thickBot="1">
      <c r="A1104" s="1466"/>
      <c r="B1104" s="180"/>
      <c r="C1104" s="276"/>
      <c r="D1104" s="372" t="s">
        <v>385</v>
      </c>
      <c r="E1104" s="298" t="s">
        <v>386</v>
      </c>
      <c r="F1104" s="298" t="s">
        <v>387</v>
      </c>
      <c r="G1104" s="298" t="s">
        <v>388</v>
      </c>
      <c r="H1104" s="298" t="s">
        <v>389</v>
      </c>
      <c r="I1104" s="299" t="s">
        <v>390</v>
      </c>
      <c r="J1104" s="277"/>
      <c r="K1104" s="300" t="s">
        <v>385</v>
      </c>
      <c r="L1104" s="301" t="s">
        <v>386</v>
      </c>
      <c r="M1104" s="301" t="s">
        <v>387</v>
      </c>
      <c r="N1104" s="301" t="s">
        <v>388</v>
      </c>
      <c r="O1104" s="301" t="s">
        <v>389</v>
      </c>
      <c r="P1104" s="302" t="s">
        <v>390</v>
      </c>
      <c r="Q1104" s="277"/>
      <c r="R1104" s="279"/>
      <c r="S1104" s="152"/>
    </row>
    <row r="1105" spans="1:19" ht="15.75" customHeight="1">
      <c r="A1105" s="1466"/>
      <c r="B1105" s="180"/>
      <c r="C1105" s="276"/>
      <c r="D1105" s="373"/>
      <c r="E1105" s="304"/>
      <c r="F1105" s="304"/>
      <c r="G1105" s="304"/>
      <c r="H1105" s="304"/>
      <c r="I1105" s="305"/>
      <c r="J1105" s="277"/>
      <c r="K1105" s="307"/>
      <c r="L1105" s="308"/>
      <c r="M1105" s="308"/>
      <c r="N1105" s="308"/>
      <c r="O1105" s="308"/>
      <c r="P1105" s="309"/>
      <c r="Q1105" s="277"/>
      <c r="R1105" s="279"/>
      <c r="S1105" s="152"/>
    </row>
    <row r="1106" spans="1:19" ht="15.75" customHeight="1">
      <c r="A1106" s="1466"/>
      <c r="B1106" s="180"/>
      <c r="C1106" s="276"/>
      <c r="D1106" s="374" t="s">
        <v>350</v>
      </c>
      <c r="E1106" s="312">
        <v>1</v>
      </c>
      <c r="F1106" s="312" t="s">
        <v>32</v>
      </c>
      <c r="G1106" s="312"/>
      <c r="H1106" s="304"/>
      <c r="I1106" s="313"/>
      <c r="J1106" s="277"/>
      <c r="K1106" s="314" t="s">
        <v>350</v>
      </c>
      <c r="L1106" s="315">
        <v>1</v>
      </c>
      <c r="M1106" s="315" t="s">
        <v>32</v>
      </c>
      <c r="N1106" s="315"/>
      <c r="O1106" s="308"/>
      <c r="P1106" s="316"/>
      <c r="Q1106" s="277"/>
      <c r="R1106" s="279"/>
      <c r="S1106" s="152"/>
    </row>
    <row r="1107" spans="1:19" ht="15.75" customHeight="1">
      <c r="A1107" s="1466"/>
      <c r="B1107" s="180"/>
      <c r="C1107" s="276"/>
      <c r="D1107" s="374" t="s">
        <v>353</v>
      </c>
      <c r="E1107" s="312">
        <v>0.03</v>
      </c>
      <c r="F1107" s="312" t="s">
        <v>32</v>
      </c>
      <c r="G1107" s="312"/>
      <c r="H1107" s="304"/>
      <c r="I1107" s="313"/>
      <c r="J1107" s="277"/>
      <c r="K1107" s="314" t="s">
        <v>353</v>
      </c>
      <c r="L1107" s="315">
        <v>0.03</v>
      </c>
      <c r="M1107" s="315" t="s">
        <v>32</v>
      </c>
      <c r="N1107" s="315"/>
      <c r="O1107" s="308"/>
      <c r="P1107" s="316"/>
      <c r="Q1107" s="277"/>
      <c r="R1107" s="279"/>
      <c r="S1107" s="152"/>
    </row>
    <row r="1108" spans="1:19" ht="15.75" customHeight="1">
      <c r="A1108" s="1466"/>
      <c r="B1108" s="180"/>
      <c r="C1108" s="276"/>
      <c r="D1108" s="374" t="s">
        <v>235</v>
      </c>
      <c r="E1108" s="312">
        <v>1</v>
      </c>
      <c r="F1108" s="312" t="s">
        <v>393</v>
      </c>
      <c r="G1108" s="312"/>
      <c r="H1108" s="304"/>
      <c r="I1108" s="313"/>
      <c r="J1108" s="277"/>
      <c r="K1108" s="314" t="s">
        <v>235</v>
      </c>
      <c r="L1108" s="315">
        <v>1</v>
      </c>
      <c r="M1108" s="315" t="s">
        <v>393</v>
      </c>
      <c r="N1108" s="315"/>
      <c r="O1108" s="308"/>
      <c r="P1108" s="316"/>
      <c r="Q1108" s="277"/>
      <c r="R1108" s="279"/>
      <c r="S1108" s="152"/>
    </row>
    <row r="1109" spans="1:19" ht="15.75" customHeight="1">
      <c r="A1109" s="1466"/>
      <c r="B1109" s="180"/>
      <c r="C1109" s="276"/>
      <c r="D1109" s="374" t="s">
        <v>394</v>
      </c>
      <c r="E1109" s="312">
        <v>1.25</v>
      </c>
      <c r="F1109" s="312" t="s">
        <v>264</v>
      </c>
      <c r="G1109" s="312"/>
      <c r="H1109" s="304"/>
      <c r="I1109" s="313"/>
      <c r="J1109" s="277"/>
      <c r="K1109" s="314" t="s">
        <v>394</v>
      </c>
      <c r="L1109" s="315">
        <v>2.25</v>
      </c>
      <c r="M1109" s="315" t="s">
        <v>264</v>
      </c>
      <c r="N1109" s="315"/>
      <c r="O1109" s="308"/>
      <c r="P1109" s="316"/>
      <c r="Q1109" s="277"/>
      <c r="R1109" s="279"/>
      <c r="S1109" s="152"/>
    </row>
    <row r="1110" spans="1:19" ht="15.75" customHeight="1" thickBot="1">
      <c r="A1110" s="1466"/>
      <c r="B1110" s="180"/>
      <c r="C1110" s="276"/>
      <c r="D1110" s="374" t="s">
        <v>355</v>
      </c>
      <c r="E1110" s="312">
        <v>1</v>
      </c>
      <c r="F1110" s="312" t="s">
        <v>264</v>
      </c>
      <c r="G1110" s="312"/>
      <c r="H1110" s="304"/>
      <c r="I1110" s="313"/>
      <c r="J1110" s="277"/>
      <c r="K1110" s="314" t="s">
        <v>395</v>
      </c>
      <c r="L1110" s="315">
        <v>1</v>
      </c>
      <c r="M1110" s="315" t="s">
        <v>396</v>
      </c>
      <c r="N1110" s="315"/>
      <c r="O1110" s="308"/>
      <c r="P1110" s="316"/>
      <c r="Q1110" s="277"/>
      <c r="R1110" s="279"/>
      <c r="S1110" s="152"/>
    </row>
    <row r="1111" spans="1:19" ht="15.75" customHeight="1" thickBot="1">
      <c r="A1111" s="1466"/>
      <c r="B1111" s="180"/>
      <c r="C1111" s="276"/>
      <c r="D1111" s="375"/>
      <c r="E1111" s="376"/>
      <c r="F1111" s="376"/>
      <c r="G1111" s="377"/>
      <c r="H1111" s="378"/>
      <c r="I1111" s="379"/>
      <c r="J1111" s="277"/>
      <c r="K1111" s="314"/>
      <c r="L1111" s="315"/>
      <c r="M1111" s="315"/>
      <c r="N1111" s="315"/>
      <c r="O1111" s="308"/>
      <c r="P1111" s="316"/>
      <c r="Q1111" s="277"/>
      <c r="R1111" s="279"/>
      <c r="S1111" s="152"/>
    </row>
    <row r="1112" spans="1:19" ht="15.75" customHeight="1" thickBot="1">
      <c r="A1112" s="1466"/>
      <c r="B1112" s="180"/>
      <c r="C1112" s="276"/>
      <c r="D1112" s="322" t="s">
        <v>397</v>
      </c>
      <c r="E1112" s="323"/>
      <c r="F1112" s="323"/>
      <c r="G1112" s="323"/>
      <c r="H1112" s="323"/>
      <c r="I1112" s="324"/>
      <c r="J1112" s="277"/>
      <c r="K1112" s="317"/>
      <c r="L1112" s="318"/>
      <c r="M1112" s="318"/>
      <c r="N1112" s="319"/>
      <c r="O1112" s="320"/>
      <c r="P1112" s="321"/>
      <c r="Q1112" s="277"/>
      <c r="R1112" s="279"/>
      <c r="S1112" s="152"/>
    </row>
    <row r="1113" spans="1:19" ht="15.75" customHeight="1" thickBot="1">
      <c r="A1113" s="1466"/>
      <c r="B1113" s="180"/>
      <c r="C1113" s="276"/>
      <c r="D1113" s="328"/>
      <c r="E1113" s="329"/>
      <c r="F1113" s="329"/>
      <c r="G1113" s="329"/>
      <c r="H1113" s="329"/>
      <c r="I1113" s="330"/>
      <c r="J1113" s="277"/>
      <c r="K1113" s="325" t="s">
        <v>397</v>
      </c>
      <c r="L1113" s="326"/>
      <c r="M1113" s="326"/>
      <c r="N1113" s="326"/>
      <c r="O1113" s="326"/>
      <c r="P1113" s="327"/>
      <c r="Q1113" s="277"/>
      <c r="R1113" s="279"/>
      <c r="S1113" s="152"/>
    </row>
    <row r="1114" spans="1:19" ht="15.75" customHeight="1" thickBot="1">
      <c r="A1114" s="1466"/>
      <c r="B1114" s="180"/>
      <c r="C1114" s="276"/>
      <c r="D1114" s="334" t="s">
        <v>200</v>
      </c>
      <c r="E1114" s="335"/>
      <c r="F1114" s="335"/>
      <c r="G1114" s="335"/>
      <c r="H1114" s="335"/>
      <c r="I1114" s="336"/>
      <c r="J1114" s="277"/>
      <c r="K1114" s="331"/>
      <c r="L1114" s="332"/>
      <c r="M1114" s="332"/>
      <c r="N1114" s="332"/>
      <c r="O1114" s="332"/>
      <c r="P1114" s="333"/>
      <c r="Q1114" s="277"/>
      <c r="R1114" s="279"/>
      <c r="S1114" s="152"/>
    </row>
    <row r="1115" spans="1:19" ht="15.75" customHeight="1">
      <c r="A1115" s="1466"/>
      <c r="B1115" s="180"/>
      <c r="C1115" s="276"/>
      <c r="D1115" s="340" t="s">
        <v>201</v>
      </c>
      <c r="E1115" s="341"/>
      <c r="F1115" s="341"/>
      <c r="G1115" s="341"/>
      <c r="H1115" s="341"/>
      <c r="I1115" s="342"/>
      <c r="J1115" s="277"/>
      <c r="K1115" s="337" t="s">
        <v>399</v>
      </c>
      <c r="L1115" s="338"/>
      <c r="M1115" s="338"/>
      <c r="N1115" s="338"/>
      <c r="O1115" s="338"/>
      <c r="P1115" s="339"/>
      <c r="Q1115" s="277"/>
      <c r="R1115" s="279"/>
      <c r="S1115" s="152"/>
    </row>
    <row r="1116" spans="1:19" ht="15.75" customHeight="1">
      <c r="A1116" s="1466"/>
      <c r="B1116" s="180"/>
      <c r="C1116" s="276"/>
      <c r="D1116" s="358" t="s">
        <v>402</v>
      </c>
      <c r="E1116" s="359"/>
      <c r="F1116" s="359"/>
      <c r="G1116" s="359"/>
      <c r="H1116" s="359"/>
      <c r="I1116" s="360"/>
      <c r="J1116" s="277"/>
      <c r="K1116" s="343" t="s">
        <v>201</v>
      </c>
      <c r="L1116" s="344"/>
      <c r="M1116" s="344"/>
      <c r="N1116" s="344"/>
      <c r="O1116" s="344"/>
      <c r="P1116" s="345"/>
      <c r="Q1116" s="277"/>
      <c r="R1116" s="279"/>
      <c r="S1116" s="152"/>
    </row>
    <row r="1117" spans="1:19" ht="15.75" customHeight="1">
      <c r="A1117" s="1466"/>
      <c r="B1117" s="180"/>
      <c r="C1117" s="276"/>
      <c r="D1117" s="358" t="s">
        <v>403</v>
      </c>
      <c r="E1117" s="359"/>
      <c r="F1117" s="359"/>
      <c r="G1117" s="359"/>
      <c r="H1117" s="359"/>
      <c r="I1117" s="360"/>
      <c r="J1117" s="277"/>
      <c r="K1117" s="343" t="s">
        <v>413</v>
      </c>
      <c r="L1117" s="344"/>
      <c r="M1117" s="344"/>
      <c r="N1117" s="344"/>
      <c r="O1117" s="344"/>
      <c r="P1117" s="345"/>
      <c r="Q1117" s="277"/>
      <c r="R1117" s="279"/>
      <c r="S1117" s="152"/>
    </row>
    <row r="1118" spans="1:19" ht="15.75" customHeight="1">
      <c r="A1118" s="1466"/>
      <c r="B1118" s="180"/>
      <c r="C1118" s="276"/>
      <c r="D1118" s="340" t="s">
        <v>207</v>
      </c>
      <c r="E1118" s="341"/>
      <c r="F1118" s="341"/>
      <c r="G1118" s="341"/>
      <c r="H1118" s="341"/>
      <c r="I1118" s="342"/>
      <c r="J1118" s="277"/>
      <c r="K1118" s="343" t="s">
        <v>402</v>
      </c>
      <c r="L1118" s="344"/>
      <c r="M1118" s="344"/>
      <c r="N1118" s="344"/>
      <c r="O1118" s="344"/>
      <c r="P1118" s="345"/>
      <c r="Q1118" s="277"/>
      <c r="R1118" s="279"/>
      <c r="S1118" s="152"/>
    </row>
    <row r="1119" spans="1:19" ht="15.75" customHeight="1">
      <c r="A1119" s="1466"/>
      <c r="B1119" s="180"/>
      <c r="C1119" s="276"/>
      <c r="D1119" s="340" t="s">
        <v>414</v>
      </c>
      <c r="E1119" s="341"/>
      <c r="F1119" s="341"/>
      <c r="G1119" s="341"/>
      <c r="H1119" s="341"/>
      <c r="I1119" s="342"/>
      <c r="J1119" s="277"/>
      <c r="K1119" s="343" t="s">
        <v>403</v>
      </c>
      <c r="L1119" s="344"/>
      <c r="M1119" s="344"/>
      <c r="N1119" s="344"/>
      <c r="O1119" s="344"/>
      <c r="P1119" s="345"/>
      <c r="Q1119" s="277"/>
      <c r="R1119" s="279"/>
      <c r="S1119" s="152"/>
    </row>
    <row r="1120" spans="1:19" ht="15.75" customHeight="1">
      <c r="A1120" s="1466"/>
      <c r="B1120" s="180"/>
      <c r="C1120" s="276"/>
      <c r="D1120" s="340"/>
      <c r="E1120" s="341"/>
      <c r="F1120" s="341"/>
      <c r="G1120" s="341"/>
      <c r="H1120" s="341"/>
      <c r="I1120" s="342"/>
      <c r="J1120" s="277"/>
      <c r="K1120" s="343" t="s">
        <v>209</v>
      </c>
      <c r="L1120" s="344"/>
      <c r="M1120" s="344"/>
      <c r="N1120" s="344"/>
      <c r="O1120" s="344"/>
      <c r="P1120" s="345"/>
      <c r="Q1120" s="277"/>
      <c r="R1120" s="279"/>
      <c r="S1120" s="152"/>
    </row>
    <row r="1121" spans="1:19" ht="15.75" customHeight="1">
      <c r="A1121" s="1466"/>
      <c r="B1121" s="180"/>
      <c r="C1121" s="276"/>
      <c r="D1121" s="348" t="s">
        <v>405</v>
      </c>
      <c r="E1121" s="346"/>
      <c r="F1121" s="346"/>
      <c r="G1121" s="346"/>
      <c r="H1121" s="346"/>
      <c r="I1121" s="347"/>
      <c r="J1121" s="277"/>
      <c r="K1121" s="343"/>
      <c r="L1121" s="344"/>
      <c r="M1121" s="344"/>
      <c r="N1121" s="344"/>
      <c r="O1121" s="344"/>
      <c r="P1121" s="345"/>
      <c r="Q1121" s="277"/>
      <c r="R1121" s="279"/>
      <c r="S1121" s="152"/>
    </row>
    <row r="1122" spans="1:19" ht="15.75" customHeight="1">
      <c r="A1122" s="1466"/>
      <c r="B1122" s="180"/>
      <c r="C1122" s="276"/>
      <c r="D1122" s="348" t="s">
        <v>406</v>
      </c>
      <c r="E1122" s="346"/>
      <c r="F1122" s="346"/>
      <c r="G1122" s="346"/>
      <c r="H1122" s="346"/>
      <c r="I1122" s="347"/>
      <c r="J1122" s="277"/>
      <c r="K1122" s="343" t="s">
        <v>404</v>
      </c>
      <c r="L1122" s="344"/>
      <c r="M1122" s="344"/>
      <c r="N1122" s="344"/>
      <c r="O1122" s="344"/>
      <c r="P1122" s="345"/>
      <c r="Q1122" s="277"/>
      <c r="R1122" s="279"/>
      <c r="S1122" s="152"/>
    </row>
    <row r="1123" spans="1:19" ht="15.75" customHeight="1">
      <c r="A1123" s="1466"/>
      <c r="B1123" s="180"/>
      <c r="C1123" s="276"/>
      <c r="D1123" s="348" t="s">
        <v>407</v>
      </c>
      <c r="E1123" s="346"/>
      <c r="F1123" s="346"/>
      <c r="G1123" s="346"/>
      <c r="H1123" s="346"/>
      <c r="I1123" s="347"/>
      <c r="J1123" s="277"/>
      <c r="K1123" s="349" t="s">
        <v>405</v>
      </c>
      <c r="L1123" s="350"/>
      <c r="M1123" s="350"/>
      <c r="N1123" s="350"/>
      <c r="O1123" s="350"/>
      <c r="P1123" s="351"/>
      <c r="Q1123" s="277"/>
      <c r="R1123" s="279"/>
      <c r="S1123" s="152"/>
    </row>
    <row r="1124" spans="1:19" ht="15.75" customHeight="1">
      <c r="A1124" s="1466"/>
      <c r="B1124" s="180"/>
      <c r="C1124" s="276"/>
      <c r="D1124" s="340" t="s">
        <v>408</v>
      </c>
      <c r="E1124" s="341"/>
      <c r="F1124" s="341"/>
      <c r="G1124" s="341"/>
      <c r="H1124" s="341"/>
      <c r="I1124" s="342"/>
      <c r="J1124" s="277"/>
      <c r="K1124" s="355" t="s">
        <v>406</v>
      </c>
      <c r="L1124" s="356"/>
      <c r="M1124" s="356"/>
      <c r="N1124" s="356"/>
      <c r="O1124" s="356"/>
      <c r="P1124" s="357"/>
      <c r="Q1124" s="277"/>
      <c r="R1124" s="279"/>
      <c r="S1124" s="152"/>
    </row>
    <row r="1125" spans="1:19" ht="15.75" customHeight="1" thickBot="1">
      <c r="A1125" s="1466"/>
      <c r="B1125" s="180"/>
      <c r="C1125" s="276"/>
      <c r="D1125" s="364"/>
      <c r="E1125" s="365"/>
      <c r="F1125" s="365"/>
      <c r="G1125" s="365"/>
      <c r="H1125" s="365"/>
      <c r="I1125" s="366"/>
      <c r="J1125" s="277"/>
      <c r="K1125" s="355" t="s">
        <v>407</v>
      </c>
      <c r="L1125" s="356"/>
      <c r="M1125" s="356"/>
      <c r="N1125" s="356"/>
      <c r="O1125" s="356"/>
      <c r="P1125" s="357"/>
      <c r="Q1125" s="277"/>
      <c r="R1125" s="279"/>
      <c r="S1125" s="152"/>
    </row>
    <row r="1126" spans="1:19" ht="15.75" customHeight="1">
      <c r="A1126" s="1466"/>
      <c r="B1126" s="180"/>
      <c r="C1126" s="276"/>
      <c r="D1126" s="2"/>
      <c r="E1126" s="2"/>
      <c r="F1126" s="2"/>
      <c r="G1126" s="2"/>
      <c r="H1126" s="2"/>
      <c r="I1126" s="2"/>
      <c r="J1126" s="277"/>
      <c r="K1126" s="361" t="s">
        <v>408</v>
      </c>
      <c r="L1126" s="362"/>
      <c r="M1126" s="362"/>
      <c r="N1126" s="362"/>
      <c r="O1126" s="362"/>
      <c r="P1126" s="363"/>
      <c r="Q1126" s="277"/>
      <c r="R1126" s="279"/>
      <c r="S1126" s="152"/>
    </row>
    <row r="1127" spans="1:19" ht="15.75" customHeight="1">
      <c r="A1127" s="1466"/>
      <c r="B1127" s="180"/>
      <c r="C1127" s="276"/>
      <c r="D1127" s="2"/>
      <c r="E1127" s="2"/>
      <c r="F1127" s="2"/>
      <c r="G1127" s="2"/>
      <c r="H1127" s="2"/>
      <c r="I1127" s="2"/>
      <c r="J1127" s="277"/>
      <c r="K1127" s="343"/>
      <c r="L1127" s="344"/>
      <c r="M1127" s="344"/>
      <c r="N1127" s="344"/>
      <c r="O1127" s="344"/>
      <c r="P1127" s="345"/>
      <c r="Q1127" s="277"/>
      <c r="R1127" s="279"/>
      <c r="S1127" s="152"/>
    </row>
    <row r="1128" spans="1:19" ht="15.75" customHeight="1" thickBot="1">
      <c r="A1128" s="1466"/>
      <c r="B1128" s="180"/>
      <c r="C1128" s="276"/>
      <c r="D1128" s="2"/>
      <c r="E1128" s="2"/>
      <c r="F1128" s="2"/>
      <c r="G1128" s="2"/>
      <c r="H1128" s="2"/>
      <c r="I1128" s="2"/>
      <c r="J1128" s="277"/>
      <c r="K1128" s="367"/>
      <c r="L1128" s="368"/>
      <c r="M1128" s="368"/>
      <c r="N1128" s="368"/>
      <c r="O1128" s="368"/>
      <c r="P1128" s="369"/>
      <c r="Q1128" s="277"/>
      <c r="R1128" s="279"/>
      <c r="S1128" s="152"/>
    </row>
    <row r="1129" spans="1:19" ht="15.75" customHeight="1">
      <c r="A1129" s="1466"/>
      <c r="B1129" s="180"/>
      <c r="C1129" s="276"/>
      <c r="D1129" s="2"/>
      <c r="E1129" s="2"/>
      <c r="F1129" s="2"/>
      <c r="G1129" s="2"/>
      <c r="H1129" s="2"/>
      <c r="I1129" s="2"/>
      <c r="J1129" s="277"/>
      <c r="K1129" s="277"/>
      <c r="L1129" s="277"/>
      <c r="M1129" s="58"/>
      <c r="N1129" s="278"/>
      <c r="O1129" s="276"/>
      <c r="P1129" s="277"/>
      <c r="Q1129" s="277"/>
      <c r="R1129" s="279"/>
      <c r="S1129" s="152"/>
    </row>
    <row r="1130" spans="1:19" ht="15.75" customHeight="1">
      <c r="A1130" s="1466"/>
      <c r="B1130" s="180"/>
      <c r="C1130" s="276"/>
      <c r="D1130" s="2"/>
      <c r="E1130" s="2"/>
      <c r="F1130" s="2"/>
      <c r="G1130" s="2"/>
      <c r="H1130" s="2"/>
      <c r="I1130" s="2"/>
      <c r="J1130" s="277"/>
      <c r="K1130" s="277"/>
      <c r="L1130" s="277"/>
      <c r="M1130" s="58"/>
      <c r="N1130" s="278"/>
      <c r="O1130" s="276"/>
      <c r="P1130" s="277"/>
      <c r="Q1130" s="277"/>
      <c r="R1130" s="279"/>
      <c r="S1130" s="152"/>
    </row>
    <row r="1131" spans="1:19" ht="15.75" customHeight="1">
      <c r="A1131" s="1466"/>
      <c r="B1131" s="180"/>
      <c r="C1131" s="276"/>
      <c r="D1131" s="2"/>
      <c r="E1131" s="2"/>
      <c r="F1131" s="2"/>
      <c r="G1131" s="2"/>
      <c r="H1131" s="2"/>
      <c r="I1131" s="2"/>
      <c r="J1131" s="277"/>
      <c r="K1131" s="277"/>
      <c r="L1131" s="277"/>
      <c r="M1131" s="58"/>
      <c r="N1131" s="278"/>
      <c r="O1131" s="276"/>
      <c r="P1131" s="277"/>
      <c r="Q1131" s="277"/>
      <c r="R1131" s="279"/>
      <c r="S1131" s="152"/>
    </row>
    <row r="1132" spans="1:19" ht="15.75" customHeight="1">
      <c r="A1132" s="1466"/>
      <c r="B1132" s="180"/>
      <c r="C1132" s="276"/>
      <c r="D1132" s="2"/>
      <c r="E1132" s="2"/>
      <c r="F1132" s="2"/>
      <c r="G1132" s="2"/>
      <c r="H1132" s="2"/>
      <c r="I1132" s="2"/>
      <c r="J1132" s="277"/>
      <c r="K1132" s="277"/>
      <c r="L1132" s="277"/>
      <c r="M1132" s="58"/>
      <c r="N1132" s="278"/>
      <c r="O1132" s="276"/>
      <c r="P1132" s="277"/>
      <c r="Q1132" s="277"/>
      <c r="R1132" s="279"/>
      <c r="S1132" s="152"/>
    </row>
    <row r="1133" spans="1:19" ht="15.75" customHeight="1">
      <c r="A1133" s="1466"/>
      <c r="B1133" s="180"/>
      <c r="C1133" s="276"/>
      <c r="D1133" s="2"/>
      <c r="E1133" s="2"/>
      <c r="F1133" s="2"/>
      <c r="G1133" s="2"/>
      <c r="H1133" s="2"/>
      <c r="I1133" s="2"/>
      <c r="J1133" s="277"/>
      <c r="K1133" s="277"/>
      <c r="L1133" s="277"/>
      <c r="M1133" s="58"/>
      <c r="N1133" s="278"/>
      <c r="O1133" s="276"/>
      <c r="P1133" s="277"/>
      <c r="Q1133" s="277"/>
      <c r="R1133" s="279"/>
      <c r="S1133" s="152"/>
    </row>
    <row r="1134" spans="1:19" ht="15.75" customHeight="1">
      <c r="A1134" s="1466"/>
      <c r="B1134" s="180"/>
      <c r="C1134" s="276"/>
      <c r="D1134" s="2"/>
      <c r="E1134" s="2"/>
      <c r="F1134" s="2"/>
      <c r="G1134" s="2"/>
      <c r="H1134" s="2"/>
      <c r="I1134" s="2"/>
      <c r="J1134" s="277"/>
      <c r="K1134" s="277"/>
      <c r="L1134" s="277"/>
      <c r="M1134" s="58"/>
      <c r="N1134" s="278"/>
      <c r="O1134" s="276"/>
      <c r="P1134" s="277"/>
      <c r="Q1134" s="277"/>
      <c r="R1134" s="279"/>
      <c r="S1134" s="152"/>
    </row>
    <row r="1135" spans="1:19" ht="15.75" customHeight="1">
      <c r="A1135" s="1466"/>
      <c r="B1135" s="180"/>
      <c r="C1135" s="276"/>
      <c r="D1135" s="2"/>
      <c r="E1135" s="2"/>
      <c r="F1135" s="2"/>
      <c r="G1135" s="2"/>
      <c r="H1135" s="2"/>
      <c r="I1135" s="2"/>
      <c r="J1135" s="277"/>
      <c r="K1135" s="277"/>
      <c r="L1135" s="277"/>
      <c r="M1135" s="58"/>
      <c r="N1135" s="278"/>
      <c r="O1135" s="276"/>
      <c r="P1135" s="277"/>
      <c r="Q1135" s="277"/>
      <c r="R1135" s="279"/>
      <c r="S1135" s="152"/>
    </row>
    <row r="1136" spans="1:19" ht="15.75" customHeight="1">
      <c r="A1136" s="1466"/>
      <c r="B1136" s="180"/>
      <c r="C1136" s="276"/>
      <c r="D1136" s="2"/>
      <c r="E1136" s="2"/>
      <c r="F1136" s="2"/>
      <c r="G1136" s="2"/>
      <c r="H1136" s="2"/>
      <c r="I1136" s="2"/>
      <c r="J1136" s="277"/>
      <c r="K1136" s="277"/>
      <c r="L1136" s="277"/>
      <c r="M1136" s="58"/>
      <c r="N1136" s="278"/>
      <c r="O1136" s="276"/>
      <c r="P1136" s="277"/>
      <c r="Q1136" s="277"/>
      <c r="R1136" s="279"/>
      <c r="S1136" s="152"/>
    </row>
    <row r="1137" spans="1:19" ht="15.75" customHeight="1">
      <c r="A1137" s="1466"/>
      <c r="B1137" s="180"/>
      <c r="C1137" s="276"/>
      <c r="D1137" s="2"/>
      <c r="E1137" s="2"/>
      <c r="F1137" s="2"/>
      <c r="G1137" s="2"/>
      <c r="H1137" s="2"/>
      <c r="I1137" s="2"/>
      <c r="J1137" s="277"/>
      <c r="K1137" s="277"/>
      <c r="L1137" s="277"/>
      <c r="M1137" s="58"/>
      <c r="N1137" s="278"/>
      <c r="O1137" s="276"/>
      <c r="P1137" s="277"/>
      <c r="Q1137" s="277"/>
      <c r="R1137" s="279"/>
      <c r="S1137" s="152"/>
    </row>
    <row r="1138" spans="1:19" ht="15.75" customHeight="1">
      <c r="A1138" s="1466"/>
      <c r="B1138" s="180"/>
      <c r="C1138" s="276"/>
      <c r="D1138" s="2"/>
      <c r="E1138" s="2"/>
      <c r="F1138" s="2"/>
      <c r="G1138" s="2"/>
      <c r="H1138" s="2"/>
      <c r="I1138" s="2"/>
      <c r="J1138" s="277"/>
      <c r="K1138" s="277"/>
      <c r="L1138" s="277"/>
      <c r="M1138" s="58"/>
      <c r="N1138" s="278"/>
      <c r="O1138" s="276"/>
      <c r="P1138" s="277"/>
      <c r="Q1138" s="277"/>
      <c r="R1138" s="279"/>
      <c r="S1138" s="152"/>
    </row>
    <row r="1139" spans="1:19" ht="15.75" customHeight="1">
      <c r="A1139" s="1466"/>
      <c r="B1139" s="180"/>
      <c r="C1139" s="276"/>
      <c r="D1139" s="2"/>
      <c r="E1139" s="2"/>
      <c r="F1139" s="2"/>
      <c r="G1139" s="2"/>
      <c r="H1139" s="2"/>
      <c r="I1139" s="2"/>
      <c r="J1139" s="277"/>
      <c r="K1139" s="277"/>
      <c r="L1139" s="277"/>
      <c r="M1139" s="58"/>
      <c r="N1139" s="278"/>
      <c r="O1139" s="276"/>
      <c r="P1139" s="277"/>
      <c r="Q1139" s="277"/>
      <c r="R1139" s="279"/>
      <c r="S1139" s="152"/>
    </row>
    <row r="1140" spans="1:19" ht="15.75" customHeight="1">
      <c r="A1140" s="1466"/>
      <c r="B1140" s="180"/>
      <c r="C1140" s="276"/>
      <c r="D1140" s="2"/>
      <c r="E1140" s="2"/>
      <c r="F1140" s="2"/>
      <c r="G1140" s="2"/>
      <c r="H1140" s="2"/>
      <c r="I1140" s="2"/>
      <c r="J1140" s="277"/>
      <c r="K1140" s="277"/>
      <c r="L1140" s="277"/>
      <c r="M1140" s="58"/>
      <c r="N1140" s="278"/>
      <c r="O1140" s="276"/>
      <c r="P1140" s="277"/>
      <c r="Q1140" s="277"/>
      <c r="R1140" s="279"/>
      <c r="S1140" s="152"/>
    </row>
    <row r="1141" spans="1:19" ht="15.75" customHeight="1">
      <c r="A1141" s="1466"/>
      <c r="B1141" s="180"/>
      <c r="C1141" s="276"/>
      <c r="D1141" s="2"/>
      <c r="E1141" s="2"/>
      <c r="F1141" s="2"/>
      <c r="G1141" s="2"/>
      <c r="H1141" s="2"/>
      <c r="I1141" s="2"/>
      <c r="J1141" s="277"/>
      <c r="K1141" s="277"/>
      <c r="L1141" s="277"/>
      <c r="M1141" s="58"/>
      <c r="N1141" s="278"/>
      <c r="O1141" s="276"/>
      <c r="P1141" s="277"/>
      <c r="Q1141" s="277"/>
      <c r="R1141" s="279"/>
      <c r="S1141" s="152"/>
    </row>
    <row r="1142" spans="1:19" ht="15.75" customHeight="1">
      <c r="A1142" s="1466"/>
      <c r="B1142" s="180"/>
      <c r="C1142" s="276"/>
      <c r="D1142" s="2"/>
      <c r="E1142" s="2"/>
      <c r="F1142" s="2"/>
      <c r="G1142" s="2"/>
      <c r="H1142" s="2"/>
      <c r="I1142" s="2"/>
      <c r="J1142" s="277"/>
      <c r="K1142" s="277"/>
      <c r="L1142" s="277"/>
      <c r="M1142" s="58"/>
      <c r="N1142" s="278"/>
      <c r="O1142" s="276"/>
      <c r="P1142" s="277"/>
      <c r="Q1142" s="277"/>
      <c r="R1142" s="279"/>
      <c r="S1142" s="152"/>
    </row>
    <row r="1143" spans="1:19" ht="15.75" customHeight="1">
      <c r="A1143" s="1466"/>
      <c r="B1143" s="180"/>
      <c r="C1143" s="276"/>
      <c r="D1143" s="2"/>
      <c r="E1143" s="2"/>
      <c r="F1143" s="2"/>
      <c r="G1143" s="2"/>
      <c r="H1143" s="2"/>
      <c r="I1143" s="2"/>
      <c r="J1143" s="277"/>
      <c r="K1143" s="277"/>
      <c r="L1143" s="277"/>
      <c r="M1143" s="58"/>
      <c r="N1143" s="278"/>
      <c r="O1143" s="276"/>
      <c r="P1143" s="277"/>
      <c r="Q1143" s="277"/>
      <c r="R1143" s="279"/>
      <c r="S1143" s="152"/>
    </row>
    <row r="1144" spans="1:19" ht="15.75" customHeight="1">
      <c r="A1144" s="1466"/>
      <c r="B1144" s="180"/>
      <c r="C1144" s="276"/>
      <c r="D1144" s="2"/>
      <c r="E1144" s="2"/>
      <c r="F1144" s="2"/>
      <c r="G1144" s="2"/>
      <c r="H1144" s="2"/>
      <c r="I1144" s="2"/>
      <c r="J1144" s="277"/>
      <c r="K1144" s="277"/>
      <c r="L1144" s="277"/>
      <c r="M1144" s="58"/>
      <c r="N1144" s="278"/>
      <c r="O1144" s="276"/>
      <c r="P1144" s="277"/>
      <c r="Q1144" s="277"/>
      <c r="R1144" s="279"/>
      <c r="S1144" s="152"/>
    </row>
    <row r="1145" spans="1:19" ht="15.75" customHeight="1">
      <c r="A1145" s="1466"/>
      <c r="B1145" s="180"/>
      <c r="C1145" s="276"/>
      <c r="D1145" s="2"/>
      <c r="E1145" s="2"/>
      <c r="F1145" s="2"/>
      <c r="G1145" s="2"/>
      <c r="H1145" s="2"/>
      <c r="I1145" s="2"/>
      <c r="J1145" s="277"/>
      <c r="K1145" s="277"/>
      <c r="L1145" s="277"/>
      <c r="M1145" s="58"/>
      <c r="N1145" s="278"/>
      <c r="O1145" s="276"/>
      <c r="P1145" s="277"/>
      <c r="Q1145" s="277"/>
      <c r="R1145" s="279"/>
      <c r="S1145" s="152"/>
    </row>
    <row r="1146" spans="1:19" ht="15.75" customHeight="1">
      <c r="A1146" s="1466"/>
      <c r="B1146" s="180"/>
      <c r="C1146" s="276"/>
      <c r="D1146" s="2"/>
      <c r="E1146" s="2"/>
      <c r="F1146" s="2"/>
      <c r="G1146" s="2"/>
      <c r="H1146" s="2"/>
      <c r="I1146" s="2"/>
      <c r="J1146" s="277"/>
      <c r="K1146" s="277"/>
      <c r="L1146" s="277"/>
      <c r="M1146" s="58"/>
      <c r="N1146" s="278"/>
      <c r="O1146" s="276"/>
      <c r="P1146" s="277"/>
      <c r="Q1146" s="277"/>
      <c r="R1146" s="279"/>
      <c r="S1146" s="152"/>
    </row>
    <row r="1147" spans="1:19" ht="15.75">
      <c r="A1147" s="1466"/>
      <c r="B1147" s="180"/>
      <c r="C1147" s="276"/>
      <c r="D1147" s="2"/>
      <c r="E1147" s="2"/>
      <c r="F1147" s="2"/>
      <c r="G1147" s="2"/>
      <c r="H1147" s="2"/>
      <c r="I1147" s="2"/>
      <c r="J1147" s="277"/>
      <c r="K1147" s="277"/>
      <c r="L1147" s="277"/>
      <c r="M1147" s="58"/>
      <c r="N1147" s="278"/>
      <c r="O1147" s="276"/>
      <c r="P1147" s="277"/>
      <c r="Q1147" s="277"/>
      <c r="R1147" s="279"/>
      <c r="S1147" s="152"/>
    </row>
    <row r="1148" spans="1:19" ht="15.75">
      <c r="A1148" s="1466"/>
      <c r="B1148" s="180"/>
      <c r="C1148" s="276"/>
      <c r="D1148" s="2"/>
      <c r="E1148" s="2"/>
      <c r="F1148" s="2"/>
      <c r="G1148" s="2"/>
      <c r="H1148" s="2"/>
      <c r="I1148" s="2"/>
      <c r="J1148" s="277"/>
      <c r="K1148" s="277"/>
      <c r="L1148" s="277"/>
      <c r="M1148" s="58"/>
      <c r="N1148" s="278"/>
      <c r="O1148" s="276"/>
      <c r="P1148" s="277"/>
      <c r="Q1148" s="277"/>
      <c r="R1148" s="279"/>
      <c r="S1148" s="152"/>
    </row>
    <row r="1149" spans="1:19" ht="15.75">
      <c r="A1149" s="1466"/>
      <c r="B1149" s="380"/>
      <c r="C1149" s="381"/>
      <c r="D1149" s="2"/>
      <c r="E1149" s="2"/>
      <c r="F1149" s="2"/>
      <c r="G1149" s="2"/>
      <c r="H1149" s="2"/>
      <c r="I1149" s="2"/>
      <c r="J1149" s="382"/>
      <c r="K1149" s="382"/>
      <c r="L1149" s="382"/>
      <c r="M1149" s="383"/>
      <c r="N1149" s="384"/>
      <c r="O1149" s="381"/>
      <c r="P1149" s="382"/>
      <c r="Q1149" s="382"/>
      <c r="R1149" s="385"/>
      <c r="S1149" s="152"/>
    </row>
    <row r="1150" spans="1:19" ht="15.75">
      <c r="A1150" s="1466"/>
      <c r="B1150" s="174" t="s">
        <v>95</v>
      </c>
      <c r="C1150" s="175" t="str">
        <f ca="1">CELL("nomfichier")</f>
        <v>D:\1 UPRT SITE WEB\uprt.fr\re-recettes-jean-marc-catteau\re-catteau-galettes\[PC-les-galettes-repertoire.xlsx]Récap</v>
      </c>
      <c r="D1150" s="65"/>
      <c r="E1150" s="65"/>
      <c r="F1150" s="65"/>
      <c r="G1150" s="65"/>
      <c r="H1150" s="65"/>
      <c r="I1150" s="65"/>
      <c r="J1150" s="65"/>
      <c r="K1150" s="65"/>
      <c r="L1150" s="65"/>
      <c r="M1150" s="65"/>
      <c r="N1150" s="65"/>
      <c r="O1150" s="63"/>
      <c r="P1150" s="64"/>
      <c r="Q1150" s="65"/>
      <c r="R1150" s="65"/>
      <c r="S1150" s="152"/>
    </row>
  </sheetData>
  <mergeCells count="390">
    <mergeCell ref="B1:S1"/>
    <mergeCell ref="B45:E46"/>
    <mergeCell ref="F45:F46"/>
    <mergeCell ref="H45:K46"/>
    <mergeCell ref="L45:L46"/>
    <mergeCell ref="N45:Q46"/>
    <mergeCell ref="R45:R46"/>
    <mergeCell ref="P48:P49"/>
    <mergeCell ref="Q48:Q49"/>
    <mergeCell ref="B5:F5"/>
    <mergeCell ref="H5:L5"/>
    <mergeCell ref="N5:R5"/>
    <mergeCell ref="D6:D7"/>
    <mergeCell ref="E6:E7"/>
    <mergeCell ref="J6:J7"/>
    <mergeCell ref="K6:K7"/>
    <mergeCell ref="B3:E4"/>
    <mergeCell ref="F3:F4"/>
    <mergeCell ref="H3:K4"/>
    <mergeCell ref="L3:L4"/>
    <mergeCell ref="N3:Q4"/>
    <mergeCell ref="R3:R4"/>
    <mergeCell ref="B24:E25"/>
    <mergeCell ref="F24:F25"/>
    <mergeCell ref="B50:C50"/>
    <mergeCell ref="E50:F50"/>
    <mergeCell ref="H50:I50"/>
    <mergeCell ref="K50:L50"/>
    <mergeCell ref="N50:O50"/>
    <mergeCell ref="Q50:R50"/>
    <mergeCell ref="A46:A64"/>
    <mergeCell ref="G46:G64"/>
    <mergeCell ref="M46:M64"/>
    <mergeCell ref="B47:F47"/>
    <mergeCell ref="H47:L47"/>
    <mergeCell ref="N47:R47"/>
    <mergeCell ref="D48:D49"/>
    <mergeCell ref="E48:E49"/>
    <mergeCell ref="J48:J49"/>
    <mergeCell ref="K48:K49"/>
    <mergeCell ref="Q69:Q70"/>
    <mergeCell ref="B71:C71"/>
    <mergeCell ref="E71:F71"/>
    <mergeCell ref="H71:I71"/>
    <mergeCell ref="K71:L71"/>
    <mergeCell ref="N71:O71"/>
    <mergeCell ref="Q71:R71"/>
    <mergeCell ref="A67:A85"/>
    <mergeCell ref="G67:G85"/>
    <mergeCell ref="M67:M85"/>
    <mergeCell ref="B68:F68"/>
    <mergeCell ref="H68:L68"/>
    <mergeCell ref="N68:R68"/>
    <mergeCell ref="D69:D70"/>
    <mergeCell ref="E69:E70"/>
    <mergeCell ref="J69:J70"/>
    <mergeCell ref="K69:K70"/>
    <mergeCell ref="B66:E67"/>
    <mergeCell ref="F66:F67"/>
    <mergeCell ref="H66:K67"/>
    <mergeCell ref="L66:L67"/>
    <mergeCell ref="N66:Q67"/>
    <mergeCell ref="R66:R67"/>
    <mergeCell ref="A88:A106"/>
    <mergeCell ref="G88:G106"/>
    <mergeCell ref="M88:M106"/>
    <mergeCell ref="B89:F89"/>
    <mergeCell ref="H89:L89"/>
    <mergeCell ref="N89:R89"/>
    <mergeCell ref="D90:D91"/>
    <mergeCell ref="E90:E91"/>
    <mergeCell ref="J90:J91"/>
    <mergeCell ref="K90:K91"/>
    <mergeCell ref="B87:E88"/>
    <mergeCell ref="F87:F88"/>
    <mergeCell ref="H87:K88"/>
    <mergeCell ref="L87:L88"/>
    <mergeCell ref="N87:Q88"/>
    <mergeCell ref="R87:R88"/>
    <mergeCell ref="H24:K25"/>
    <mergeCell ref="L24:L25"/>
    <mergeCell ref="N24:Q25"/>
    <mergeCell ref="R24:R25"/>
    <mergeCell ref="P6:P7"/>
    <mergeCell ref="Q6:Q7"/>
    <mergeCell ref="V7:Z7"/>
    <mergeCell ref="B8:C8"/>
    <mergeCell ref="E8:F8"/>
    <mergeCell ref="H8:I8"/>
    <mergeCell ref="K8:L8"/>
    <mergeCell ref="N8:O8"/>
    <mergeCell ref="Q8:R8"/>
    <mergeCell ref="P27:P28"/>
    <mergeCell ref="Q27:Q28"/>
    <mergeCell ref="V28:Z28"/>
    <mergeCell ref="B29:C29"/>
    <mergeCell ref="E29:F29"/>
    <mergeCell ref="H29:I29"/>
    <mergeCell ref="K29:L29"/>
    <mergeCell ref="B26:F26"/>
    <mergeCell ref="H26:L26"/>
    <mergeCell ref="N26:R26"/>
    <mergeCell ref="D27:D28"/>
    <mergeCell ref="E27:E28"/>
    <mergeCell ref="J27:J28"/>
    <mergeCell ref="K27:K28"/>
    <mergeCell ref="B109:S109"/>
    <mergeCell ref="B153:E154"/>
    <mergeCell ref="F153:F154"/>
    <mergeCell ref="H153:K154"/>
    <mergeCell ref="L153:L154"/>
    <mergeCell ref="N153:Q154"/>
    <mergeCell ref="R153:R154"/>
    <mergeCell ref="N30:R31"/>
    <mergeCell ref="V31:Y41"/>
    <mergeCell ref="N32:R33"/>
    <mergeCell ref="N35:N36"/>
    <mergeCell ref="O35:O36"/>
    <mergeCell ref="P35:P36"/>
    <mergeCell ref="Q35:Q36"/>
    <mergeCell ref="R35:R36"/>
    <mergeCell ref="P90:P91"/>
    <mergeCell ref="Q90:Q91"/>
    <mergeCell ref="B92:C92"/>
    <mergeCell ref="E92:F92"/>
    <mergeCell ref="H92:I92"/>
    <mergeCell ref="K92:L92"/>
    <mergeCell ref="N92:O92"/>
    <mergeCell ref="Q92:R92"/>
    <mergeCell ref="P69:P70"/>
    <mergeCell ref="A175:A193"/>
    <mergeCell ref="G175:G193"/>
    <mergeCell ref="M175:M193"/>
    <mergeCell ref="B178:F179"/>
    <mergeCell ref="H178:L179"/>
    <mergeCell ref="H180:L181"/>
    <mergeCell ref="N166:R167"/>
    <mergeCell ref="B174:E175"/>
    <mergeCell ref="F174:F175"/>
    <mergeCell ref="H174:K175"/>
    <mergeCell ref="L174:L175"/>
    <mergeCell ref="N174:Q175"/>
    <mergeCell ref="R174:R175"/>
    <mergeCell ref="A154:A172"/>
    <mergeCell ref="G154:G172"/>
    <mergeCell ref="M154:M172"/>
    <mergeCell ref="B158:F160"/>
    <mergeCell ref="N158:R160"/>
    <mergeCell ref="B162:F163"/>
    <mergeCell ref="H162:L163"/>
    <mergeCell ref="N162:R163"/>
    <mergeCell ref="N164:R165"/>
    <mergeCell ref="B165:F166"/>
    <mergeCell ref="N181:R182"/>
    <mergeCell ref="N144:R145"/>
    <mergeCell ref="B147:F151"/>
    <mergeCell ref="H147:L151"/>
    <mergeCell ref="A196:A214"/>
    <mergeCell ref="G196:G214"/>
    <mergeCell ref="M196:M214"/>
    <mergeCell ref="H198:L199"/>
    <mergeCell ref="B200:F201"/>
    <mergeCell ref="N200:R201"/>
    <mergeCell ref="B202:F203"/>
    <mergeCell ref="H202:L203"/>
    <mergeCell ref="N202:R203"/>
    <mergeCell ref="B204:F205"/>
    <mergeCell ref="B195:E196"/>
    <mergeCell ref="F195:F196"/>
    <mergeCell ref="H195:K196"/>
    <mergeCell ref="L195:L196"/>
    <mergeCell ref="N195:Q196"/>
    <mergeCell ref="R195:R196"/>
    <mergeCell ref="H204:L205"/>
    <mergeCell ref="N205:R206"/>
    <mergeCell ref="H206:L207"/>
    <mergeCell ref="B207:F208"/>
    <mergeCell ref="H209:L210"/>
    <mergeCell ref="B182:F183"/>
    <mergeCell ref="H182:L183"/>
    <mergeCell ref="N183:R184"/>
    <mergeCell ref="B184:F185"/>
    <mergeCell ref="H185:L186"/>
    <mergeCell ref="B186:F187"/>
    <mergeCell ref="H187:L188"/>
    <mergeCell ref="N188:R190"/>
    <mergeCell ref="H189:L190"/>
    <mergeCell ref="A112:A130"/>
    <mergeCell ref="G112:G130"/>
    <mergeCell ref="M112:M130"/>
    <mergeCell ref="V113:Y117"/>
    <mergeCell ref="B114:F115"/>
    <mergeCell ref="H115:L116"/>
    <mergeCell ref="N115:R116"/>
    <mergeCell ref="B116:F117"/>
    <mergeCell ref="N117:R118"/>
    <mergeCell ref="B118:F119"/>
    <mergeCell ref="V118:Y121"/>
    <mergeCell ref="H119:L121"/>
    <mergeCell ref="N119:R121"/>
    <mergeCell ref="B120:F122"/>
    <mergeCell ref="H125:L127"/>
    <mergeCell ref="N125:R127"/>
    <mergeCell ref="B126:F130"/>
    <mergeCell ref="R111:R112"/>
    <mergeCell ref="B111:E112"/>
    <mergeCell ref="F111:F112"/>
    <mergeCell ref="H111:K112"/>
    <mergeCell ref="L111:L112"/>
    <mergeCell ref="N111:Q112"/>
    <mergeCell ref="V133:Y139"/>
    <mergeCell ref="B135:F136"/>
    <mergeCell ref="H135:L136"/>
    <mergeCell ref="N136:R138"/>
    <mergeCell ref="B137:F138"/>
    <mergeCell ref="H137:L138"/>
    <mergeCell ref="B139:F140"/>
    <mergeCell ref="B132:E133"/>
    <mergeCell ref="F132:F133"/>
    <mergeCell ref="H132:K133"/>
    <mergeCell ref="L132:L133"/>
    <mergeCell ref="N132:Q133"/>
    <mergeCell ref="R132:R133"/>
    <mergeCell ref="H139:L140"/>
    <mergeCell ref="N140:R142"/>
    <mergeCell ref="B141:F143"/>
    <mergeCell ref="H141:L143"/>
    <mergeCell ref="A133:A151"/>
    <mergeCell ref="G133:G151"/>
    <mergeCell ref="M133:M151"/>
    <mergeCell ref="B217:R217"/>
    <mergeCell ref="V234:Y246"/>
    <mergeCell ref="B218:R218"/>
    <mergeCell ref="D219:R219"/>
    <mergeCell ref="B271:B272"/>
    <mergeCell ref="C271:E272"/>
    <mergeCell ref="F271:F272"/>
    <mergeCell ref="H271:H272"/>
    <mergeCell ref="I271:K272"/>
    <mergeCell ref="V248:Y252"/>
    <mergeCell ref="V253:Y255"/>
    <mergeCell ref="V256:Y258"/>
    <mergeCell ref="V264:AF264"/>
    <mergeCell ref="V265:Y265"/>
    <mergeCell ref="AC265:AF265"/>
    <mergeCell ref="Y266:Y267"/>
    <mergeCell ref="R220:R221"/>
    <mergeCell ref="V220:Y224"/>
    <mergeCell ref="C222:F222"/>
    <mergeCell ref="I222:L222"/>
    <mergeCell ref="O222:R222"/>
    <mergeCell ref="B293:B294"/>
    <mergeCell ref="C293:F293"/>
    <mergeCell ref="H293:H294"/>
    <mergeCell ref="I293:L293"/>
    <mergeCell ref="N293:N294"/>
    <mergeCell ref="O293:R293"/>
    <mergeCell ref="C294:F294"/>
    <mergeCell ref="L271:L272"/>
    <mergeCell ref="N271:N272"/>
    <mergeCell ref="O271:Q272"/>
    <mergeCell ref="R271:R272"/>
    <mergeCell ref="C273:F273"/>
    <mergeCell ref="I273:L273"/>
    <mergeCell ref="O273:R273"/>
    <mergeCell ref="V266:V267"/>
    <mergeCell ref="W266:W267"/>
    <mergeCell ref="X266:X267"/>
    <mergeCell ref="I294:L294"/>
    <mergeCell ref="O294:R294"/>
    <mergeCell ref="C296:E297"/>
    <mergeCell ref="F296:F297"/>
    <mergeCell ref="H296:H297"/>
    <mergeCell ref="I296:K297"/>
    <mergeCell ref="L296:L297"/>
    <mergeCell ref="N296:N297"/>
    <mergeCell ref="O296:Q297"/>
    <mergeCell ref="V272:AF273"/>
    <mergeCell ref="B318:B319"/>
    <mergeCell ref="C318:F318"/>
    <mergeCell ref="H318:H319"/>
    <mergeCell ref="I318:L318"/>
    <mergeCell ref="N318:N319"/>
    <mergeCell ref="O318:R318"/>
    <mergeCell ref="C319:F319"/>
    <mergeCell ref="I319:L319"/>
    <mergeCell ref="R296:R297"/>
    <mergeCell ref="B296:B297"/>
    <mergeCell ref="C298:F298"/>
    <mergeCell ref="I298:L298"/>
    <mergeCell ref="O298:R298"/>
    <mergeCell ref="B321:B322"/>
    <mergeCell ref="C321:E322"/>
    <mergeCell ref="F321:F322"/>
    <mergeCell ref="H321:H322"/>
    <mergeCell ref="I321:K322"/>
    <mergeCell ref="L321:L322"/>
    <mergeCell ref="N321:N322"/>
    <mergeCell ref="O321:Q322"/>
    <mergeCell ref="R321:R322"/>
    <mergeCell ref="V225:Y227"/>
    <mergeCell ref="I344:L344"/>
    <mergeCell ref="O344:R344"/>
    <mergeCell ref="B220:B221"/>
    <mergeCell ref="C220:E221"/>
    <mergeCell ref="F220:F221"/>
    <mergeCell ref="H220:H221"/>
    <mergeCell ref="I220:K221"/>
    <mergeCell ref="L220:L221"/>
    <mergeCell ref="N220:N221"/>
    <mergeCell ref="O220:Q221"/>
    <mergeCell ref="C323:F323"/>
    <mergeCell ref="I323:L323"/>
    <mergeCell ref="O323:R323"/>
    <mergeCell ref="B343:B344"/>
    <mergeCell ref="C343:F343"/>
    <mergeCell ref="H343:H344"/>
    <mergeCell ref="I343:L343"/>
    <mergeCell ref="N343:N344"/>
    <mergeCell ref="V228:Y230"/>
    <mergeCell ref="B242:B243"/>
    <mergeCell ref="C242:F242"/>
    <mergeCell ref="H242:H243"/>
    <mergeCell ref="I242:L242"/>
    <mergeCell ref="C247:F247"/>
    <mergeCell ref="I247:L247"/>
    <mergeCell ref="O247:R247"/>
    <mergeCell ref="B245:B246"/>
    <mergeCell ref="C245:E246"/>
    <mergeCell ref="F245:F246"/>
    <mergeCell ref="H245:H246"/>
    <mergeCell ref="I245:K246"/>
    <mergeCell ref="L245:L246"/>
    <mergeCell ref="B1026:E1026"/>
    <mergeCell ref="H1026:K1026"/>
    <mergeCell ref="N1026:Q1026"/>
    <mergeCell ref="B1033:E1033"/>
    <mergeCell ref="H1033:K1033"/>
    <mergeCell ref="N1033:Q1033"/>
    <mergeCell ref="I269:L269"/>
    <mergeCell ref="O269:R269"/>
    <mergeCell ref="B1024:F1024"/>
    <mergeCell ref="H1024:L1024"/>
    <mergeCell ref="N1024:R1024"/>
    <mergeCell ref="B1025:E1025"/>
    <mergeCell ref="H1025:K1025"/>
    <mergeCell ref="N1025:Q1025"/>
    <mergeCell ref="B268:B269"/>
    <mergeCell ref="C268:F268"/>
    <mergeCell ref="H268:H269"/>
    <mergeCell ref="I268:L268"/>
    <mergeCell ref="N268:N269"/>
    <mergeCell ref="O268:R268"/>
    <mergeCell ref="C269:F269"/>
    <mergeCell ref="O343:R343"/>
    <mergeCell ref="C344:F344"/>
    <mergeCell ref="O319:R319"/>
    <mergeCell ref="A1043:A1150"/>
    <mergeCell ref="B1043:R1044"/>
    <mergeCell ref="B1045:R1046"/>
    <mergeCell ref="B1034:F1034"/>
    <mergeCell ref="H1034:L1034"/>
    <mergeCell ref="N1034:R1034"/>
    <mergeCell ref="B1036:F1037"/>
    <mergeCell ref="H1036:L1037"/>
    <mergeCell ref="N1036:R1037"/>
    <mergeCell ref="A4:A22"/>
    <mergeCell ref="G4:G22"/>
    <mergeCell ref="M4:M22"/>
    <mergeCell ref="M25:M43"/>
    <mergeCell ref="G25:G43"/>
    <mergeCell ref="A25:A43"/>
    <mergeCell ref="B267:E267"/>
    <mergeCell ref="H267:K267"/>
    <mergeCell ref="N267:Q267"/>
    <mergeCell ref="N250:R251"/>
    <mergeCell ref="N252:R253"/>
    <mergeCell ref="N255:N256"/>
    <mergeCell ref="O255:O256"/>
    <mergeCell ref="P255:P256"/>
    <mergeCell ref="Q255:Q256"/>
    <mergeCell ref="R255:R256"/>
    <mergeCell ref="N245:N246"/>
    <mergeCell ref="O245:Q246"/>
    <mergeCell ref="R245:R246"/>
    <mergeCell ref="N242:N243"/>
    <mergeCell ref="O242:R242"/>
    <mergeCell ref="C243:F243"/>
    <mergeCell ref="I243:L243"/>
    <mergeCell ref="O243:R243"/>
  </mergeCells>
  <conditionalFormatting sqref="E1109">
    <cfRule type="expression" dxfId="1" priority="1" stopIfTrue="1">
      <formula>OR(ROW()=CELL("ligne"),COLUMN()=CELL("colonne"))</formula>
    </cfRule>
  </conditionalFormatting>
  <conditionalFormatting sqref="E1056">
    <cfRule type="expression" dxfId="0" priority="2" stopIfTrue="1">
      <formula>OR(ROW()=CELL("ligne"),COLUMN()=CELL("colonne"))</formula>
    </cfRule>
  </conditionalFormatting>
  <hyperlinks>
    <hyperlink ref="V272" r:id="rId1"/>
    <hyperlink ref="V124" r:id="rId2" location=".WeMBTmdtNcM"/>
  </hyperlinks>
  <printOptions horizontalCentered="1"/>
  <pageMargins left="3.937007874015748E-2" right="3.937007874015748E-2" top="0.15748031496062992" bottom="0.15748031496062992" header="0.11811023622047245" footer="0.11811023622047245"/>
  <pageSetup paperSize="9" scale="41"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3"/>
  <sheetViews>
    <sheetView showZeros="0" zoomScaleNormal="100" workbookViewId="0">
      <selection activeCell="E70" sqref="E70"/>
    </sheetView>
  </sheetViews>
  <sheetFormatPr baseColWidth="10" defaultRowHeight="15"/>
  <cols>
    <col min="1" max="1" width="2" customWidth="1"/>
    <col min="2" max="2" width="8.7109375" customWidth="1"/>
    <col min="3" max="3" width="10.7109375" customWidth="1"/>
    <col min="4" max="4" width="16.7109375" customWidth="1"/>
    <col min="5" max="5" width="28.7109375" customWidth="1"/>
    <col min="6" max="6" width="12.7109375" customWidth="1"/>
    <col min="7" max="7" width="2" customWidth="1"/>
    <col min="8" max="8" width="8.7109375" customWidth="1"/>
    <col min="9" max="9" width="10.7109375" customWidth="1"/>
    <col min="10" max="10" width="16.7109375" customWidth="1"/>
    <col min="11" max="11" width="28.7109375" customWidth="1"/>
    <col min="12" max="12" width="15" customWidth="1"/>
    <col min="13" max="13" width="2.5703125" customWidth="1"/>
    <col min="14" max="14" width="8.7109375" customWidth="1"/>
    <col min="15" max="15" width="10.7109375" customWidth="1"/>
    <col min="16" max="16" width="16.7109375" customWidth="1"/>
    <col min="17" max="17" width="28.7109375" customWidth="1"/>
    <col min="18" max="18" width="12.7109375" customWidth="1"/>
    <col min="20" max="20" width="8.7109375" customWidth="1"/>
    <col min="21" max="21" width="10.7109375" customWidth="1"/>
    <col min="22" max="22" width="16.7109375" customWidth="1"/>
    <col min="23" max="23" width="28.7109375" customWidth="1"/>
    <col min="24" max="24" width="12.7109375" customWidth="1"/>
    <col min="25" max="25" width="17.140625" customWidth="1"/>
    <col min="26" max="27" width="14.5703125" customWidth="1"/>
    <col min="28" max="28" width="21.140625" customWidth="1"/>
  </cols>
  <sheetData>
    <row r="1" spans="1:29" ht="26.25" customHeight="1" thickBot="1">
      <c r="A1" s="16" t="s">
        <v>29</v>
      </c>
      <c r="B1" s="1622" t="s">
        <v>1837</v>
      </c>
      <c r="C1" s="1623"/>
      <c r="D1" s="1623"/>
      <c r="E1" s="1623"/>
      <c r="F1" s="1623"/>
      <c r="G1" s="1623"/>
      <c r="H1" s="1623"/>
      <c r="I1" s="1623"/>
      <c r="J1" s="1623"/>
      <c r="K1" s="1623"/>
      <c r="L1" s="1623"/>
      <c r="M1" s="1308"/>
      <c r="N1" s="1308"/>
      <c r="O1" s="1308"/>
      <c r="P1" s="1308"/>
      <c r="Q1" s="1308"/>
      <c r="R1" s="1309"/>
    </row>
    <row r="2" spans="1:29" ht="28.5" customHeight="1">
      <c r="A2" s="16" t="s">
        <v>29</v>
      </c>
      <c r="B2" s="1640" t="str">
        <f>O2</f>
        <v>Recette N° 1</v>
      </c>
      <c r="C2" s="1641"/>
      <c r="D2" s="1641"/>
      <c r="E2" s="1641"/>
      <c r="F2" s="1663">
        <f>R2</f>
        <v>0</v>
      </c>
      <c r="G2" s="16" t="s">
        <v>29</v>
      </c>
      <c r="H2" s="1640" t="str">
        <f>U2</f>
        <v>Recette N° 2</v>
      </c>
      <c r="I2" s="1641"/>
      <c r="J2" s="1641"/>
      <c r="K2" s="1641"/>
      <c r="L2" s="1239">
        <f>X2</f>
        <v>0</v>
      </c>
      <c r="N2" s="1461" t="s">
        <v>51</v>
      </c>
      <c r="O2" s="1485" t="s">
        <v>1838</v>
      </c>
      <c r="P2" s="1485"/>
      <c r="Q2" s="1485"/>
      <c r="R2" s="1465"/>
      <c r="T2" s="1211" t="s">
        <v>51</v>
      </c>
      <c r="U2" s="1485" t="s">
        <v>1840</v>
      </c>
      <c r="V2" s="1485"/>
      <c r="W2" s="1485"/>
      <c r="X2" s="1212"/>
      <c r="Z2" s="1642" t="s">
        <v>82</v>
      </c>
      <c r="AA2" s="1643"/>
      <c r="AB2" s="1643"/>
      <c r="AC2" s="1644"/>
    </row>
    <row r="3" spans="1:29" ht="16.5" hidden="1" customHeight="1">
      <c r="A3" s="1620"/>
      <c r="B3" s="1443"/>
      <c r="C3" s="1444"/>
      <c r="D3" s="1444"/>
      <c r="E3" s="1444"/>
      <c r="F3" s="1446"/>
      <c r="G3" s="1620"/>
      <c r="H3" s="1424" t="str">
        <f>U3</f>
        <v>Auteur  Catherine Merdy-Goasdué</v>
      </c>
      <c r="I3" s="1425"/>
      <c r="J3" s="1425"/>
      <c r="K3" s="1425"/>
      <c r="L3" s="1426"/>
      <c r="N3" s="1461"/>
      <c r="O3" s="1485"/>
      <c r="P3" s="1485"/>
      <c r="Q3" s="1485"/>
      <c r="R3" s="1465"/>
      <c r="T3" s="72" t="s">
        <v>55</v>
      </c>
      <c r="U3" s="1399" t="s">
        <v>1839</v>
      </c>
      <c r="V3" s="1399"/>
      <c r="W3" s="1399"/>
      <c r="X3" s="1400"/>
      <c r="Z3" s="1383" t="s">
        <v>1789</v>
      </c>
      <c r="AA3" s="1384"/>
      <c r="AB3" s="1384"/>
      <c r="AC3" s="1645"/>
    </row>
    <row r="4" spans="1:29" ht="18.75" customHeight="1">
      <c r="A4" s="1620"/>
      <c r="B4" s="1424" t="str">
        <f>O4</f>
        <v>Auteur  Catherine Merdy-Goasdué</v>
      </c>
      <c r="C4" s="1425"/>
      <c r="D4" s="1425"/>
      <c r="E4" s="1425"/>
      <c r="F4" s="1426"/>
      <c r="G4" s="1620"/>
      <c r="H4" s="164"/>
      <c r="I4" s="145" t="s">
        <v>31</v>
      </c>
      <c r="J4" s="1635">
        <v>20</v>
      </c>
      <c r="K4" s="1429" t="s">
        <v>1848</v>
      </c>
      <c r="L4" s="165"/>
      <c r="N4" s="72" t="s">
        <v>55</v>
      </c>
      <c r="O4" s="1399" t="s">
        <v>1839</v>
      </c>
      <c r="P4" s="1399"/>
      <c r="Q4" s="1399"/>
      <c r="R4" s="1400"/>
      <c r="T4" s="1637" t="s">
        <v>1765</v>
      </c>
      <c r="U4" s="1638"/>
      <c r="V4" s="1638"/>
      <c r="W4" s="1638"/>
      <c r="X4" s="1639"/>
      <c r="Z4" s="114" t="s">
        <v>84</v>
      </c>
      <c r="AA4" s="107"/>
      <c r="AB4" s="115"/>
      <c r="AC4" s="117"/>
    </row>
    <row r="5" spans="1:29" ht="18.75" customHeight="1">
      <c r="A5" s="1620"/>
      <c r="B5" s="164"/>
      <c r="C5" s="145" t="s">
        <v>31</v>
      </c>
      <c r="D5" s="1635">
        <v>20</v>
      </c>
      <c r="E5" s="1429" t="s">
        <v>1848</v>
      </c>
      <c r="F5" s="165"/>
      <c r="G5" s="1620"/>
      <c r="H5" s="20"/>
      <c r="I5" s="21" t="s">
        <v>34</v>
      </c>
      <c r="J5" s="1636"/>
      <c r="K5" s="1429"/>
      <c r="L5" s="1315">
        <f>SUM(J7:J14)</f>
        <v>1800</v>
      </c>
      <c r="N5" s="1637" t="s">
        <v>1765</v>
      </c>
      <c r="O5" s="1638"/>
      <c r="P5" s="1638"/>
      <c r="Q5" s="1638"/>
      <c r="R5" s="1639"/>
      <c r="T5" s="73" t="s">
        <v>57</v>
      </c>
      <c r="U5" s="74"/>
      <c r="V5" s="74"/>
      <c r="W5" s="77" t="s">
        <v>349</v>
      </c>
      <c r="X5" s="78">
        <v>35</v>
      </c>
      <c r="Z5" s="118" t="s">
        <v>85</v>
      </c>
      <c r="AA5" s="107"/>
      <c r="AB5" s="119"/>
      <c r="AC5" s="120"/>
    </row>
    <row r="6" spans="1:29" ht="18.75" customHeight="1">
      <c r="A6" s="1620"/>
      <c r="B6" s="20"/>
      <c r="C6" s="21" t="s">
        <v>34</v>
      </c>
      <c r="D6" s="1636"/>
      <c r="E6" s="1429"/>
      <c r="F6" s="1315">
        <f>SUM(D8:D14)</f>
        <v>1771.4285714285716</v>
      </c>
      <c r="G6" s="1620"/>
      <c r="H6" s="1432" t="s">
        <v>35</v>
      </c>
      <c r="I6" s="1433"/>
      <c r="J6" s="1209" t="s">
        <v>36</v>
      </c>
      <c r="K6" s="1434" t="s">
        <v>37</v>
      </c>
      <c r="L6" s="1435"/>
      <c r="N6" s="73" t="s">
        <v>57</v>
      </c>
      <c r="O6" s="74"/>
      <c r="P6" s="74"/>
      <c r="Q6" s="77" t="s">
        <v>349</v>
      </c>
      <c r="R6" s="78">
        <v>35</v>
      </c>
      <c r="T6" s="141" t="s">
        <v>60</v>
      </c>
      <c r="U6" s="1210" t="s">
        <v>35</v>
      </c>
      <c r="V6" s="143" t="s">
        <v>61</v>
      </c>
      <c r="W6" s="143" t="s">
        <v>62</v>
      </c>
      <c r="X6" s="144"/>
      <c r="Z6" s="121" t="s">
        <v>86</v>
      </c>
      <c r="AA6" s="107"/>
      <c r="AB6" s="119"/>
      <c r="AC6" s="120"/>
    </row>
    <row r="7" spans="1:29" ht="18.75" customHeight="1">
      <c r="A7" s="1620"/>
      <c r="B7" s="1432" t="s">
        <v>35</v>
      </c>
      <c r="C7" s="1433"/>
      <c r="D7" s="1209" t="s">
        <v>36</v>
      </c>
      <c r="E7" s="1434" t="s">
        <v>37</v>
      </c>
      <c r="F7" s="1435"/>
      <c r="G7" s="1620"/>
      <c r="H7" s="157">
        <f>IF(ISTEXT(T7),T7,IF(ISBLANK(T7),0,(T7/X5)*J4))</f>
        <v>0</v>
      </c>
      <c r="I7" s="27">
        <f t="shared" ref="I7:I14" si="0">U7</f>
        <v>0</v>
      </c>
      <c r="J7" s="1189">
        <f>((X7/X5)*J4)</f>
        <v>571.42857142857144</v>
      </c>
      <c r="K7" s="1182" t="str">
        <f t="shared" ref="K7:K14" si="1">W7</f>
        <v>farine de blé noir</v>
      </c>
      <c r="L7" s="1183"/>
      <c r="N7" s="141" t="s">
        <v>60</v>
      </c>
      <c r="O7" s="1210" t="s">
        <v>35</v>
      </c>
      <c r="P7" s="143" t="s">
        <v>61</v>
      </c>
      <c r="Q7" s="143" t="s">
        <v>62</v>
      </c>
      <c r="R7" s="144"/>
      <c r="T7" s="83"/>
      <c r="U7" s="84"/>
      <c r="V7" s="85">
        <v>1000</v>
      </c>
      <c r="W7" s="1234" t="s">
        <v>1864</v>
      </c>
      <c r="X7" s="87">
        <f t="shared" ref="X7:X14" si="2">IF(ISBLANK(T7),V7,(V7*T7))</f>
        <v>1000</v>
      </c>
      <c r="Z7" s="122" t="s">
        <v>87</v>
      </c>
      <c r="AA7" s="107"/>
      <c r="AB7" s="119"/>
      <c r="AC7" s="120"/>
    </row>
    <row r="8" spans="1:29" ht="21" customHeight="1">
      <c r="A8" s="1620"/>
      <c r="B8" s="157">
        <f>IF(ISTEXT(N8),N8,IF(ISBLANK(N8),0,(N8/R6)*D5))</f>
        <v>0</v>
      </c>
      <c r="C8" s="27">
        <f t="shared" ref="C8:C15" si="3">O8</f>
        <v>0</v>
      </c>
      <c r="D8" s="1189">
        <f>((R8/R6)*D5)</f>
        <v>571.42857142857144</v>
      </c>
      <c r="E8" s="1182" t="str">
        <f t="shared" ref="E8:E15" si="4">Q8</f>
        <v xml:space="preserve"> farine de blé noir</v>
      </c>
      <c r="F8" s="1183"/>
      <c r="G8" s="1620"/>
      <c r="H8" s="157">
        <f>IF(ISTEXT(T8),T8,IF(ISBLANK(T8),0,(T8/X5)*J4))</f>
        <v>0</v>
      </c>
      <c r="I8" s="27">
        <f t="shared" si="0"/>
        <v>0</v>
      </c>
      <c r="J8" s="1184">
        <f>((X8/X5)*J4)</f>
        <v>57.142857142857146</v>
      </c>
      <c r="K8" s="1182" t="str">
        <f t="shared" si="1"/>
        <v>farine de froment</v>
      </c>
      <c r="L8" s="1183"/>
      <c r="N8" s="83"/>
      <c r="O8" s="84"/>
      <c r="P8" s="85">
        <v>1000</v>
      </c>
      <c r="Q8" s="1234" t="s">
        <v>1769</v>
      </c>
      <c r="R8" s="87">
        <f t="shared" ref="R8:R15" si="5">IF(ISBLANK(N8),P8,(P8*N8))</f>
        <v>1000</v>
      </c>
      <c r="T8" s="83"/>
      <c r="U8" s="84"/>
      <c r="V8" s="85">
        <v>100</v>
      </c>
      <c r="W8" s="1234" t="s">
        <v>1861</v>
      </c>
      <c r="X8" s="87">
        <f t="shared" si="2"/>
        <v>100</v>
      </c>
      <c r="Z8" s="126" t="s">
        <v>89</v>
      </c>
      <c r="AA8" s="107"/>
      <c r="AB8" s="119"/>
      <c r="AC8" s="120"/>
    </row>
    <row r="9" spans="1:29" ht="21">
      <c r="A9" s="1620"/>
      <c r="B9" s="157">
        <f>IF(ISTEXT(N9),N9,IF(ISBLANK(N9),0,(N9/R6)*D5))</f>
        <v>0.5714285714285714</v>
      </c>
      <c r="C9" s="27" t="str">
        <f t="shared" si="3"/>
        <v>"poignée"</v>
      </c>
      <c r="D9" s="1184">
        <f>((R9/R6)*D5)</f>
        <v>0</v>
      </c>
      <c r="E9" s="1182" t="str">
        <f t="shared" si="4"/>
        <v>de gros sel</v>
      </c>
      <c r="F9" s="1183"/>
      <c r="G9" s="1620"/>
      <c r="H9" s="157">
        <f>IF(ISTEXT(T9),T9,IF(ISBLANK(T9),0,(T9/X5)*J4))</f>
        <v>0.5714285714285714</v>
      </c>
      <c r="I9" s="27" t="str">
        <f t="shared" si="0"/>
        <v>"poignée"</v>
      </c>
      <c r="J9" s="1184">
        <f>((X9/X5)*J4)</f>
        <v>0</v>
      </c>
      <c r="K9" s="1182" t="str">
        <f t="shared" si="1"/>
        <v>poignée de gros sel</v>
      </c>
      <c r="L9" s="1183"/>
      <c r="N9" s="83">
        <v>1</v>
      </c>
      <c r="O9" s="84" t="s">
        <v>1875</v>
      </c>
      <c r="P9" s="85"/>
      <c r="Q9" s="1234" t="s">
        <v>1844</v>
      </c>
      <c r="R9" s="87">
        <f t="shared" si="5"/>
        <v>0</v>
      </c>
      <c r="T9" s="83">
        <v>1</v>
      </c>
      <c r="U9" s="84" t="s">
        <v>1875</v>
      </c>
      <c r="V9" s="85"/>
      <c r="W9" s="1234" t="s">
        <v>1862</v>
      </c>
      <c r="X9" s="87">
        <f t="shared" si="2"/>
        <v>0</v>
      </c>
      <c r="Z9" s="1334" t="s">
        <v>90</v>
      </c>
      <c r="AA9" s="1217"/>
      <c r="AB9" s="1217"/>
      <c r="AC9" s="1218"/>
    </row>
    <row r="10" spans="1:29" ht="21" customHeight="1">
      <c r="A10" s="1620"/>
      <c r="B10" s="157">
        <f>IF(ISTEXT(N10),N10,IF(ISBLANK(N10),0,(N10/R6)*D5))</f>
        <v>1.1428571428571428</v>
      </c>
      <c r="C10" s="27" t="str">
        <f t="shared" si="3"/>
        <v>pincées</v>
      </c>
      <c r="D10" s="1184">
        <f>((R10/R6)*D5)</f>
        <v>0</v>
      </c>
      <c r="E10" s="1182" t="str">
        <f t="shared" si="4"/>
        <v>poivre</v>
      </c>
      <c r="F10" s="1183"/>
      <c r="G10" s="1620"/>
      <c r="H10" s="157">
        <f>IF(ISTEXT(T10),T10,IF(ISBLANK(T10),0,(T10/X5)*J4))</f>
        <v>0.5714285714285714</v>
      </c>
      <c r="I10" s="27" t="str">
        <f t="shared" si="0"/>
        <v>œufs</v>
      </c>
      <c r="J10" s="1184">
        <f>((X10/X5)*J4)</f>
        <v>28.571428571428573</v>
      </c>
      <c r="K10" s="1182" t="str">
        <f t="shared" si="1"/>
        <v>oeuf entier de 50g</v>
      </c>
      <c r="L10" s="1183"/>
      <c r="N10" s="83">
        <v>2</v>
      </c>
      <c r="O10" s="84" t="s">
        <v>1863</v>
      </c>
      <c r="P10" s="85"/>
      <c r="Q10" s="1234" t="s">
        <v>1845</v>
      </c>
      <c r="R10" s="87">
        <f t="shared" si="5"/>
        <v>0</v>
      </c>
      <c r="T10" s="83">
        <v>1</v>
      </c>
      <c r="U10" s="84" t="s">
        <v>66</v>
      </c>
      <c r="V10" s="85">
        <v>50</v>
      </c>
      <c r="W10" s="1234" t="s">
        <v>1874</v>
      </c>
      <c r="X10" s="87">
        <f t="shared" si="2"/>
        <v>50</v>
      </c>
    </row>
    <row r="11" spans="1:29" ht="21">
      <c r="A11" s="1620"/>
      <c r="B11" s="157">
        <f>IF(ISTEXT(N11),N11,IF(ISBLANK(N11),0,(N11/R6)*D5))</f>
        <v>1.1428571428571428</v>
      </c>
      <c r="C11" s="27" t="str">
        <f t="shared" si="3"/>
        <v>C/S</v>
      </c>
      <c r="D11" s="1184">
        <f>((R11/R6)*D5)</f>
        <v>0</v>
      </c>
      <c r="E11" s="1182" t="str">
        <f t="shared" si="4"/>
        <v>miel liquide</v>
      </c>
      <c r="F11" s="1183"/>
      <c r="G11" s="1620"/>
      <c r="H11" s="157">
        <f>IF(ISTEXT(T11),T11,IF(ISBLANK(T11),0,(T11/X5)*J4))</f>
        <v>0</v>
      </c>
      <c r="I11" s="27" t="str">
        <f t="shared" si="0"/>
        <v>environ</v>
      </c>
      <c r="J11" s="1184">
        <f>((X11/X5)*J4)</f>
        <v>1142.8571428571429</v>
      </c>
      <c r="K11" s="1182" t="str">
        <f t="shared" si="1"/>
        <v>eau</v>
      </c>
      <c r="L11" s="1183"/>
      <c r="N11" s="83">
        <v>2</v>
      </c>
      <c r="O11" s="84" t="s">
        <v>359</v>
      </c>
      <c r="P11" s="85"/>
      <c r="Q11" s="1234" t="s">
        <v>1846</v>
      </c>
      <c r="R11" s="87">
        <f t="shared" si="5"/>
        <v>0</v>
      </c>
      <c r="T11" s="83"/>
      <c r="U11" s="84" t="s">
        <v>1847</v>
      </c>
      <c r="V11" s="85">
        <v>2000</v>
      </c>
      <c r="W11" s="1234" t="s">
        <v>362</v>
      </c>
      <c r="X11" s="87">
        <f t="shared" si="2"/>
        <v>2000</v>
      </c>
    </row>
    <row r="12" spans="1:29" ht="21">
      <c r="A12" s="1620"/>
      <c r="B12" s="157">
        <f>IF(ISTEXT(N12),N12,IF(ISBLANK(N12),0,(N12/R6)*D5))</f>
        <v>1.1428571428571428</v>
      </c>
      <c r="C12" s="27" t="str">
        <f t="shared" si="3"/>
        <v>œufs</v>
      </c>
      <c r="D12" s="1184">
        <f>((R12/R6)*D5)</f>
        <v>57.142857142857146</v>
      </c>
      <c r="E12" s="1182" t="str">
        <f t="shared" si="4"/>
        <v>oeuf entier de 50g</v>
      </c>
      <c r="F12" s="1183"/>
      <c r="G12" s="1620"/>
      <c r="H12" s="157">
        <f>IF(ISTEXT(T12),T12,IF(ISBLANK(T12),0,(T12/X5)*J4))</f>
        <v>0</v>
      </c>
      <c r="I12" s="27">
        <f t="shared" si="0"/>
        <v>0</v>
      </c>
      <c r="J12" s="1184">
        <f>((X12/X5)*J4)</f>
        <v>0</v>
      </c>
      <c r="K12" s="1182">
        <f t="shared" si="1"/>
        <v>0</v>
      </c>
      <c r="L12" s="1183"/>
      <c r="N12" s="83">
        <v>2</v>
      </c>
      <c r="O12" s="84" t="s">
        <v>66</v>
      </c>
      <c r="P12" s="85">
        <v>50</v>
      </c>
      <c r="Q12" s="1234" t="s">
        <v>1874</v>
      </c>
      <c r="R12" s="87">
        <f t="shared" si="5"/>
        <v>100</v>
      </c>
      <c r="T12" s="83"/>
      <c r="U12" s="84"/>
      <c r="V12" s="85"/>
      <c r="W12" s="1234"/>
      <c r="X12" s="87">
        <f t="shared" si="2"/>
        <v>0</v>
      </c>
    </row>
    <row r="13" spans="1:29" ht="21" customHeight="1">
      <c r="A13" s="1620"/>
      <c r="B13" s="157">
        <f>IF(ISTEXT(N13),N13,IF(ISBLANK(N13),0,(N13/R6)*D5))</f>
        <v>0</v>
      </c>
      <c r="C13" s="27" t="str">
        <f t="shared" si="3"/>
        <v>environ</v>
      </c>
      <c r="D13" s="1184">
        <f>((R13/R6)*D5)</f>
        <v>1142.8571428571429</v>
      </c>
      <c r="E13" s="1182" t="str">
        <f t="shared" si="4"/>
        <v>eau</v>
      </c>
      <c r="F13" s="1183"/>
      <c r="G13" s="1620"/>
      <c r="H13" s="157">
        <f>IF(ISTEXT(T13),T13,IF(ISBLANK(T13),0,(T13/X5)*J4))</f>
        <v>0</v>
      </c>
      <c r="I13" s="27">
        <f t="shared" si="0"/>
        <v>0</v>
      </c>
      <c r="J13" s="1184">
        <f>((X13/X5)*J4)</f>
        <v>0</v>
      </c>
      <c r="K13" s="1182">
        <f t="shared" si="1"/>
        <v>0</v>
      </c>
      <c r="L13" s="1183"/>
      <c r="N13" s="83"/>
      <c r="O13" s="84" t="s">
        <v>1847</v>
      </c>
      <c r="P13" s="85">
        <v>2000</v>
      </c>
      <c r="Q13" s="1234" t="s">
        <v>362</v>
      </c>
      <c r="R13" s="87">
        <f t="shared" si="5"/>
        <v>2000</v>
      </c>
      <c r="T13" s="83"/>
      <c r="U13" s="84"/>
      <c r="V13" s="85"/>
      <c r="W13" s="1234"/>
      <c r="X13" s="87">
        <f t="shared" si="2"/>
        <v>0</v>
      </c>
    </row>
    <row r="14" spans="1:29" ht="21">
      <c r="A14" s="1620"/>
      <c r="B14" s="157">
        <f>IF(ISTEXT(N14),N14,IF(ISBLANK(N14),0,(N14/R6)*D5))</f>
        <v>0</v>
      </c>
      <c r="C14" s="27">
        <f t="shared" si="3"/>
        <v>0</v>
      </c>
      <c r="D14" s="1184">
        <f>((R14/R6)*D5)</f>
        <v>0</v>
      </c>
      <c r="E14" s="1182">
        <f t="shared" si="4"/>
        <v>0</v>
      </c>
      <c r="F14" s="1183"/>
      <c r="G14" s="1620"/>
      <c r="H14" s="157">
        <f>IF(ISTEXT(T14),T14,IF(ISBLANK(T14),0,(T14/X5)*J4))</f>
        <v>0</v>
      </c>
      <c r="I14" s="27">
        <f t="shared" si="0"/>
        <v>0</v>
      </c>
      <c r="J14" s="1184">
        <f>((X14/X5)*J4)</f>
        <v>0</v>
      </c>
      <c r="K14" s="1182">
        <f t="shared" si="1"/>
        <v>0</v>
      </c>
      <c r="L14" s="1183"/>
      <c r="N14" s="83"/>
      <c r="O14" s="84"/>
      <c r="P14" s="85"/>
      <c r="Q14" s="1234"/>
      <c r="R14" s="87">
        <f t="shared" si="5"/>
        <v>0</v>
      </c>
      <c r="T14" s="83"/>
      <c r="U14" s="84"/>
      <c r="V14" s="85"/>
      <c r="W14" s="1234"/>
      <c r="X14" s="87">
        <f t="shared" si="2"/>
        <v>0</v>
      </c>
    </row>
    <row r="15" spans="1:29" ht="21" customHeight="1">
      <c r="A15" s="1620"/>
      <c r="B15" s="157">
        <f>IF(ISTEXT(N15),N15,IF(ISBLANK(N15),0,(N15/R6)*D5))</f>
        <v>0</v>
      </c>
      <c r="C15" s="27">
        <f t="shared" si="3"/>
        <v>0</v>
      </c>
      <c r="D15" s="1184">
        <f>((R15/R6)*D5)</f>
        <v>0</v>
      </c>
      <c r="E15" s="1182">
        <f t="shared" si="4"/>
        <v>0</v>
      </c>
      <c r="F15" s="1183"/>
      <c r="G15" s="1620"/>
      <c r="H15" s="157"/>
      <c r="I15" s="27"/>
      <c r="J15" s="1184"/>
      <c r="K15" s="1182"/>
      <c r="L15" s="1183"/>
      <c r="N15" s="83"/>
      <c r="O15" s="84"/>
      <c r="P15" s="85"/>
      <c r="Q15" s="1234"/>
      <c r="R15" s="87">
        <f t="shared" si="5"/>
        <v>0</v>
      </c>
      <c r="T15" s="96"/>
      <c r="U15" s="97"/>
      <c r="V15" s="97"/>
      <c r="W15" s="97"/>
      <c r="X15" s="98"/>
    </row>
    <row r="16" spans="1:29" ht="15.75" customHeight="1">
      <c r="A16" s="1620"/>
      <c r="B16" s="1624" t="s">
        <v>116</v>
      </c>
      <c r="C16" s="1625"/>
      <c r="D16" s="1625"/>
      <c r="E16" s="1625"/>
      <c r="F16" s="1626"/>
      <c r="G16" s="1620"/>
      <c r="H16" s="1624" t="s">
        <v>116</v>
      </c>
      <c r="I16" s="1625"/>
      <c r="J16" s="1625"/>
      <c r="K16" s="1625"/>
      <c r="L16" s="1626"/>
      <c r="N16" s="96"/>
      <c r="O16" s="97"/>
      <c r="P16" s="97"/>
      <c r="Q16" s="97"/>
      <c r="R16" s="98"/>
      <c r="T16" s="1229"/>
      <c r="U16" s="1230"/>
      <c r="V16" s="1231">
        <f>SUM(V6:V15)/1000</f>
        <v>3.15</v>
      </c>
      <c r="W16" s="1232"/>
      <c r="X16" s="1233">
        <f>SUM(X6:X15)</f>
        <v>3150</v>
      </c>
    </row>
    <row r="17" spans="1:24" ht="18.75" customHeight="1">
      <c r="A17" s="1620"/>
      <c r="B17" s="1316"/>
      <c r="C17" s="1313"/>
      <c r="D17" s="1313"/>
      <c r="E17" s="1313"/>
      <c r="F17" s="1314"/>
      <c r="G17" s="1620"/>
      <c r="H17" s="1316"/>
      <c r="I17" s="1313"/>
      <c r="J17" s="1313"/>
      <c r="K17" s="1313"/>
      <c r="L17" s="1314"/>
      <c r="N17" s="1229"/>
      <c r="O17" s="1230"/>
      <c r="P17" s="1231">
        <f>SUM(P7:P16)/1000</f>
        <v>3.05</v>
      </c>
      <c r="Q17" s="1232"/>
      <c r="R17" s="1233">
        <f>SUM(R7:R16)</f>
        <v>3100</v>
      </c>
      <c r="T17" s="205"/>
      <c r="U17" s="205"/>
      <c r="V17" s="206"/>
      <c r="W17" s="207"/>
      <c r="X17" s="207"/>
    </row>
    <row r="18" spans="1:24" ht="15.75">
      <c r="A18" s="1620"/>
      <c r="B18" s="1317"/>
      <c r="C18" s="1310"/>
      <c r="D18" s="1311"/>
      <c r="E18" s="1311"/>
      <c r="F18" s="1312"/>
      <c r="G18" s="1620"/>
      <c r="H18" s="1317"/>
      <c r="I18" s="1310"/>
      <c r="J18" s="1311"/>
      <c r="K18" s="1311"/>
      <c r="L18" s="1312"/>
      <c r="N18" s="205"/>
      <c r="O18" s="205"/>
      <c r="P18" s="206"/>
      <c r="Q18" s="207"/>
      <c r="R18" s="207"/>
    </row>
    <row r="19" spans="1:24" ht="19.5" thickBot="1">
      <c r="A19" s="2"/>
      <c r="B19" s="2"/>
      <c r="C19" s="2"/>
      <c r="D19" s="2"/>
      <c r="E19" s="2"/>
      <c r="F19" s="2"/>
      <c r="G19" s="2"/>
      <c r="H19" s="13"/>
      <c r="I19" s="13"/>
      <c r="J19" s="13"/>
      <c r="K19" s="13"/>
      <c r="L19" s="13"/>
    </row>
    <row r="20" spans="1:24" ht="28.5" customHeight="1">
      <c r="A20" s="16" t="s">
        <v>29</v>
      </c>
      <c r="B20" s="1640" t="str">
        <f>O20</f>
        <v>Recette N° 3</v>
      </c>
      <c r="C20" s="1641"/>
      <c r="D20" s="1641"/>
      <c r="E20" s="1641"/>
      <c r="F20" s="1239">
        <f>R20</f>
        <v>0</v>
      </c>
      <c r="G20" s="16" t="s">
        <v>29</v>
      </c>
      <c r="H20" s="1640" t="str">
        <f>U20</f>
        <v>Recette N° 4</v>
      </c>
      <c r="I20" s="1641"/>
      <c r="J20" s="1641"/>
      <c r="K20" s="1641"/>
      <c r="L20" s="1239">
        <f>X20</f>
        <v>0</v>
      </c>
      <c r="N20" s="1211" t="s">
        <v>51</v>
      </c>
      <c r="O20" s="1485" t="s">
        <v>1841</v>
      </c>
      <c r="P20" s="1485"/>
      <c r="Q20" s="1485"/>
      <c r="R20" s="1212"/>
      <c r="T20" s="1211" t="s">
        <v>51</v>
      </c>
      <c r="U20" s="1485" t="s">
        <v>1842</v>
      </c>
      <c r="V20" s="1485"/>
      <c r="W20" s="1485"/>
      <c r="X20" s="1212"/>
    </row>
    <row r="21" spans="1:24" ht="18.75" customHeight="1">
      <c r="A21" s="1620"/>
      <c r="B21" s="1424" t="str">
        <f>O21</f>
        <v>Auteur  Catherine Merdy-Goasdué</v>
      </c>
      <c r="C21" s="1425"/>
      <c r="D21" s="1425"/>
      <c r="E21" s="1425"/>
      <c r="F21" s="1426"/>
      <c r="G21" s="1620"/>
      <c r="H21" s="1424" t="str">
        <f>U21</f>
        <v>Auteur  Catherine Merdy-Goasdué</v>
      </c>
      <c r="I21" s="1425"/>
      <c r="J21" s="1425"/>
      <c r="K21" s="1425"/>
      <c r="L21" s="1426"/>
      <c r="N21" s="72" t="s">
        <v>55</v>
      </c>
      <c r="O21" s="1399" t="s">
        <v>1839</v>
      </c>
      <c r="P21" s="1399"/>
      <c r="Q21" s="1399"/>
      <c r="R21" s="1400"/>
      <c r="T21" s="72" t="s">
        <v>55</v>
      </c>
      <c r="U21" s="1399" t="s">
        <v>1839</v>
      </c>
      <c r="V21" s="1399"/>
      <c r="W21" s="1399"/>
      <c r="X21" s="1400"/>
    </row>
    <row r="22" spans="1:24" ht="18.75" customHeight="1">
      <c r="A22" s="1620"/>
      <c r="B22" s="164"/>
      <c r="C22" s="145" t="s">
        <v>31</v>
      </c>
      <c r="D22" s="1635">
        <v>20</v>
      </c>
      <c r="E22" s="1429" t="s">
        <v>1848</v>
      </c>
      <c r="F22" s="165"/>
      <c r="G22" s="1620"/>
      <c r="H22" s="164"/>
      <c r="I22" s="145" t="s">
        <v>31</v>
      </c>
      <c r="J22" s="1635">
        <v>20</v>
      </c>
      <c r="K22" s="1429" t="s">
        <v>1848</v>
      </c>
      <c r="L22" s="165"/>
      <c r="N22" s="1637" t="s">
        <v>1765</v>
      </c>
      <c r="O22" s="1638"/>
      <c r="P22" s="1638"/>
      <c r="Q22" s="1638"/>
      <c r="R22" s="1639"/>
      <c r="T22" s="1637" t="s">
        <v>1765</v>
      </c>
      <c r="U22" s="1638"/>
      <c r="V22" s="1638"/>
      <c r="W22" s="1638"/>
      <c r="X22" s="1639"/>
    </row>
    <row r="23" spans="1:24" ht="18.75" customHeight="1">
      <c r="A23" s="1620"/>
      <c r="B23" s="20"/>
      <c r="C23" s="21" t="s">
        <v>34</v>
      </c>
      <c r="D23" s="1636"/>
      <c r="E23" s="1429"/>
      <c r="F23" s="1315">
        <f>SUM(D25:D32)</f>
        <v>1563.6363636363637</v>
      </c>
      <c r="G23" s="1620"/>
      <c r="H23" s="20"/>
      <c r="I23" s="21" t="s">
        <v>34</v>
      </c>
      <c r="J23" s="1636"/>
      <c r="K23" s="1429"/>
      <c r="L23" s="1315">
        <f>SUM(J25:J32)</f>
        <v>2314.2857142857142</v>
      </c>
      <c r="N23" s="73" t="s">
        <v>57</v>
      </c>
      <c r="O23" s="74"/>
      <c r="P23" s="74"/>
      <c r="Q23" s="77" t="s">
        <v>349</v>
      </c>
      <c r="R23" s="78">
        <v>22</v>
      </c>
      <c r="T23" s="73" t="s">
        <v>57</v>
      </c>
      <c r="U23" s="74"/>
      <c r="V23" s="74"/>
      <c r="W23" s="77" t="s">
        <v>349</v>
      </c>
      <c r="X23" s="78">
        <v>35</v>
      </c>
    </row>
    <row r="24" spans="1:24" ht="15.75" customHeight="1">
      <c r="A24" s="1620"/>
      <c r="B24" s="1432" t="s">
        <v>35</v>
      </c>
      <c r="C24" s="1433"/>
      <c r="D24" s="1209" t="s">
        <v>36</v>
      </c>
      <c r="E24" s="1434" t="s">
        <v>37</v>
      </c>
      <c r="F24" s="1435"/>
      <c r="G24" s="1620"/>
      <c r="H24" s="1432" t="s">
        <v>35</v>
      </c>
      <c r="I24" s="1433"/>
      <c r="J24" s="1209" t="s">
        <v>36</v>
      </c>
      <c r="K24" s="1434" t="s">
        <v>37</v>
      </c>
      <c r="L24" s="1435"/>
      <c r="N24" s="141" t="s">
        <v>60</v>
      </c>
      <c r="O24" s="1210" t="s">
        <v>35</v>
      </c>
      <c r="P24" s="143" t="s">
        <v>61</v>
      </c>
      <c r="Q24" s="143" t="s">
        <v>62</v>
      </c>
      <c r="R24" s="144"/>
      <c r="T24" s="141" t="s">
        <v>60</v>
      </c>
      <c r="U24" s="1210" t="s">
        <v>35</v>
      </c>
      <c r="V24" s="143" t="s">
        <v>61</v>
      </c>
      <c r="W24" s="143" t="s">
        <v>62</v>
      </c>
      <c r="X24" s="144"/>
    </row>
    <row r="25" spans="1:24" ht="21" customHeight="1">
      <c r="A25" s="1620"/>
      <c r="B25" s="157">
        <f>IF(ISTEXT(N25),N25,IF(ISBLANK(N25),0,(N25/R23)*D22))</f>
        <v>0</v>
      </c>
      <c r="C25" s="27">
        <f t="shared" ref="C25:C33" si="6">O25</f>
        <v>0</v>
      </c>
      <c r="D25" s="1189">
        <f>((R25/R23)*D22)</f>
        <v>454.5454545454545</v>
      </c>
      <c r="E25" s="1182" t="str">
        <f t="shared" ref="E25:E33" si="7">Q25</f>
        <v>farine de blé noir</v>
      </c>
      <c r="F25" s="1183"/>
      <c r="G25" s="1620"/>
      <c r="H25" s="157">
        <f>IF(ISTEXT(T25),T25,IF(ISBLANK(T25),0,(T25/X23)*J22))</f>
        <v>0.5714285714285714</v>
      </c>
      <c r="I25" s="27" t="str">
        <f t="shared" ref="I25:I33" si="8">U25</f>
        <v>Kg</v>
      </c>
      <c r="J25" s="1189">
        <f>((X25/X23)*J22)</f>
        <v>571.42857142857144</v>
      </c>
      <c r="K25" s="1182" t="str">
        <f t="shared" ref="K25:K33" si="9">W25</f>
        <v>farine de blé noir</v>
      </c>
      <c r="L25" s="1183"/>
      <c r="N25" s="83"/>
      <c r="O25" s="84"/>
      <c r="P25" s="85">
        <v>500</v>
      </c>
      <c r="Q25" s="1234" t="s">
        <v>1864</v>
      </c>
      <c r="R25" s="87">
        <f t="shared" ref="R25:R33" si="10">IF(ISBLANK(N25),P25,(P25*N25))</f>
        <v>500</v>
      </c>
      <c r="T25" s="83">
        <v>1</v>
      </c>
      <c r="U25" s="84" t="s">
        <v>32</v>
      </c>
      <c r="V25" s="85">
        <v>1000</v>
      </c>
      <c r="W25" s="1234" t="s">
        <v>1864</v>
      </c>
      <c r="X25" s="87">
        <f t="shared" ref="X25:X33" si="11">IF(ISBLANK(T25),V25,(V25*T25))</f>
        <v>1000</v>
      </c>
    </row>
    <row r="26" spans="1:24" ht="21">
      <c r="A26" s="1620"/>
      <c r="B26" s="157">
        <f>IF(ISTEXT(N26),N26,IF(ISBLANK(N26),0,(N26/R23)*D22))</f>
        <v>0</v>
      </c>
      <c r="C26" s="27">
        <f t="shared" si="6"/>
        <v>0</v>
      </c>
      <c r="D26" s="1184">
        <f>((R26/R23)*D22)</f>
        <v>90.909090909090921</v>
      </c>
      <c r="E26" s="1182" t="str">
        <f t="shared" si="7"/>
        <v>beurre fondu</v>
      </c>
      <c r="F26" s="1183"/>
      <c r="G26" s="1620"/>
      <c r="H26" s="157">
        <f>IF(ISTEXT(T26),T26,IF(ISBLANK(T26),0,(T26/X23)*J22))</f>
        <v>0.5714285714285714</v>
      </c>
      <c r="I26" s="27" t="str">
        <f t="shared" si="8"/>
        <v>"poignée"</v>
      </c>
      <c r="J26" s="1184">
        <f>((X26/X23)*J22)</f>
        <v>571.42857142857144</v>
      </c>
      <c r="K26" s="1182" t="str">
        <f t="shared" si="9"/>
        <v>gros sel</v>
      </c>
      <c r="L26" s="1183"/>
      <c r="N26" s="83"/>
      <c r="O26" s="84"/>
      <c r="P26" s="85">
        <v>100</v>
      </c>
      <c r="Q26" s="1234" t="s">
        <v>1865</v>
      </c>
      <c r="R26" s="87">
        <f t="shared" si="10"/>
        <v>100</v>
      </c>
      <c r="T26" s="83">
        <v>1</v>
      </c>
      <c r="U26" s="84" t="s">
        <v>1875</v>
      </c>
      <c r="V26" s="85">
        <v>1000</v>
      </c>
      <c r="W26" s="1234" t="s">
        <v>1054</v>
      </c>
      <c r="X26" s="87">
        <f t="shared" si="11"/>
        <v>1000</v>
      </c>
    </row>
    <row r="27" spans="1:24" ht="21" customHeight="1">
      <c r="A27" s="1620"/>
      <c r="B27" s="157">
        <f>IF(ISTEXT(N27),N27,IF(ISBLANK(N27),0,(N27/R23)*D22))</f>
        <v>1.8181818181818183</v>
      </c>
      <c r="C27" s="27" t="str">
        <f t="shared" si="6"/>
        <v>œufs</v>
      </c>
      <c r="D27" s="1184">
        <f>((R27/R23)*D22)</f>
        <v>90.909090909090921</v>
      </c>
      <c r="E27" s="1182" t="str">
        <f t="shared" si="7"/>
        <v>oeuf entier de 50g</v>
      </c>
      <c r="F27" s="1183"/>
      <c r="G27" s="1620"/>
      <c r="H27" s="157">
        <f>IF(ISTEXT(T27),T27,IF(ISBLANK(T27),0,(T27/X23)*J22))</f>
        <v>0.5714285714285714</v>
      </c>
      <c r="I27" s="27" t="str">
        <f t="shared" si="8"/>
        <v>L</v>
      </c>
      <c r="J27" s="1184">
        <f>((X27/X23)*J22)</f>
        <v>571.42857142857144</v>
      </c>
      <c r="K27" s="1182" t="str">
        <f t="shared" si="9"/>
        <v>eau</v>
      </c>
      <c r="L27" s="1183"/>
      <c r="N27" s="83">
        <v>2</v>
      </c>
      <c r="O27" s="84" t="s">
        <v>66</v>
      </c>
      <c r="P27" s="85">
        <v>50</v>
      </c>
      <c r="Q27" s="1234" t="s">
        <v>1874</v>
      </c>
      <c r="R27" s="87">
        <f t="shared" si="10"/>
        <v>100</v>
      </c>
      <c r="T27" s="83">
        <v>1</v>
      </c>
      <c r="U27" s="84" t="s">
        <v>264</v>
      </c>
      <c r="V27" s="85">
        <v>1000</v>
      </c>
      <c r="W27" s="1234" t="s">
        <v>362</v>
      </c>
      <c r="X27" s="87">
        <f t="shared" si="11"/>
        <v>1000</v>
      </c>
    </row>
    <row r="28" spans="1:24" ht="21">
      <c r="A28" s="1620"/>
      <c r="B28" s="157">
        <f>IF(ISTEXT(N28),N28,IF(ISBLANK(N28),0,(N28/R23)*D22))</f>
        <v>0</v>
      </c>
      <c r="C28" s="27">
        <f t="shared" si="6"/>
        <v>0</v>
      </c>
      <c r="D28" s="1184">
        <f>((R28/R23)*D22)</f>
        <v>272.72727272727275</v>
      </c>
      <c r="E28" s="1182" t="str">
        <f t="shared" si="7"/>
        <v>cidre brut</v>
      </c>
      <c r="F28" s="1183"/>
      <c r="G28" s="1620"/>
      <c r="H28" s="157">
        <f>IF(ISTEXT(T28),T28,IF(ISBLANK(T28),0,(T28/X23)*J22))</f>
        <v>0</v>
      </c>
      <c r="I28" s="27">
        <f t="shared" si="8"/>
        <v>0</v>
      </c>
      <c r="J28" s="1184">
        <f>((X28/X23)*J22)</f>
        <v>571.42857142857144</v>
      </c>
      <c r="K28" s="1182" t="str">
        <f t="shared" si="9"/>
        <v>lait</v>
      </c>
      <c r="L28" s="1183"/>
      <c r="N28" s="83"/>
      <c r="O28" s="84"/>
      <c r="P28" s="85">
        <v>300</v>
      </c>
      <c r="Q28" s="1234" t="s">
        <v>1866</v>
      </c>
      <c r="R28" s="87">
        <f t="shared" si="10"/>
        <v>300</v>
      </c>
      <c r="T28" s="83"/>
      <c r="U28" s="84"/>
      <c r="V28" s="85">
        <v>1000</v>
      </c>
      <c r="W28" s="1234" t="s">
        <v>1868</v>
      </c>
      <c r="X28" s="87">
        <f t="shared" si="11"/>
        <v>1000</v>
      </c>
    </row>
    <row r="29" spans="1:24" ht="21">
      <c r="A29" s="1620"/>
      <c r="B29" s="157">
        <f>IF(ISTEXT(N29),N29,IF(ISBLANK(N29),0,(N29/R23)*D22))</f>
        <v>0</v>
      </c>
      <c r="C29" s="27">
        <f t="shared" si="6"/>
        <v>0</v>
      </c>
      <c r="D29" s="1184">
        <f>((R29/R23)*D22)</f>
        <v>636.36363636363637</v>
      </c>
      <c r="E29" s="1182" t="str">
        <f t="shared" si="7"/>
        <v>eau</v>
      </c>
      <c r="F29" s="1183"/>
      <c r="G29" s="1620"/>
      <c r="H29" s="157">
        <f>IF(ISTEXT(T29),T29,IF(ISBLANK(T29),0,(T29/X23)*J22))</f>
        <v>1.1428571428571428</v>
      </c>
      <c r="I29" s="27" t="str">
        <f t="shared" si="8"/>
        <v>C/S</v>
      </c>
      <c r="J29" s="1184">
        <f>((X29/X23)*J22)</f>
        <v>0</v>
      </c>
      <c r="K29" s="1182" t="str">
        <f t="shared" si="9"/>
        <v>huile</v>
      </c>
      <c r="L29" s="1183"/>
      <c r="N29" s="83"/>
      <c r="O29" s="84"/>
      <c r="P29" s="85">
        <v>700</v>
      </c>
      <c r="Q29" s="1234" t="s">
        <v>362</v>
      </c>
      <c r="R29" s="87">
        <f t="shared" si="10"/>
        <v>700</v>
      </c>
      <c r="T29" s="83">
        <v>2</v>
      </c>
      <c r="U29" s="84" t="s">
        <v>359</v>
      </c>
      <c r="V29" s="85"/>
      <c r="W29" s="1234" t="s">
        <v>78</v>
      </c>
      <c r="X29" s="87">
        <f t="shared" si="11"/>
        <v>0</v>
      </c>
    </row>
    <row r="30" spans="1:24" ht="21" customHeight="1">
      <c r="A30" s="1620"/>
      <c r="B30" s="157">
        <f>IF(ISTEXT(N30),N30,IF(ISBLANK(N30),0,(N30/R23)*D22))</f>
        <v>0</v>
      </c>
      <c r="C30" s="27">
        <f t="shared" si="6"/>
        <v>0</v>
      </c>
      <c r="D30" s="1184">
        <f>((R30/R23)*D22)</f>
        <v>18.18181818181818</v>
      </c>
      <c r="E30" s="1182" t="str">
        <f t="shared" si="7"/>
        <v>gros sel</v>
      </c>
      <c r="F30" s="1183"/>
      <c r="G30" s="1620"/>
      <c r="H30" s="157">
        <f>IF(ISTEXT(T30),T30,IF(ISBLANK(T30),0,(T30/X23)*J22))</f>
        <v>0.5714285714285714</v>
      </c>
      <c r="I30" s="27" t="str">
        <f t="shared" si="8"/>
        <v>œufs</v>
      </c>
      <c r="J30" s="1184">
        <f>((X30/X23)*J22)</f>
        <v>28.571428571428573</v>
      </c>
      <c r="K30" s="1182" t="str">
        <f t="shared" si="9"/>
        <v>oeuf entier de 50g</v>
      </c>
      <c r="L30" s="1183"/>
      <c r="N30" s="83"/>
      <c r="O30" s="84"/>
      <c r="P30" s="85">
        <v>20</v>
      </c>
      <c r="Q30" s="1234" t="s">
        <v>1054</v>
      </c>
      <c r="R30" s="87">
        <f t="shared" si="10"/>
        <v>20</v>
      </c>
      <c r="T30" s="83">
        <v>1</v>
      </c>
      <c r="U30" s="84" t="s">
        <v>66</v>
      </c>
      <c r="V30" s="85">
        <v>50</v>
      </c>
      <c r="W30" s="1234" t="s">
        <v>1874</v>
      </c>
      <c r="X30" s="87">
        <f t="shared" si="11"/>
        <v>50</v>
      </c>
    </row>
    <row r="31" spans="1:24" ht="21">
      <c r="A31" s="1620"/>
      <c r="B31" s="157">
        <f>IF(ISTEXT(N31),N31,IF(ISBLANK(N31),0,(N31/R23)*D22))</f>
        <v>0</v>
      </c>
      <c r="C31" s="27">
        <f t="shared" si="6"/>
        <v>0</v>
      </c>
      <c r="D31" s="1184">
        <f>((R31/R23)*D22)</f>
        <v>0</v>
      </c>
      <c r="E31" s="1182">
        <f t="shared" si="7"/>
        <v>0</v>
      </c>
      <c r="F31" s="1183"/>
      <c r="G31" s="1620"/>
      <c r="H31" s="157">
        <f>IF(ISTEXT(T31),T31,IF(ISBLANK(T31),0,(T31/X23)*J22))</f>
        <v>0</v>
      </c>
      <c r="I31" s="27">
        <f t="shared" si="8"/>
        <v>0</v>
      </c>
      <c r="J31" s="1184">
        <f>((X31/X23)*J22)</f>
        <v>0</v>
      </c>
      <c r="K31" s="1182">
        <f t="shared" si="9"/>
        <v>0</v>
      </c>
      <c r="L31" s="1183"/>
      <c r="N31" s="83"/>
      <c r="O31" s="84"/>
      <c r="P31" s="85"/>
      <c r="Q31" s="1234"/>
      <c r="R31" s="87">
        <f t="shared" si="10"/>
        <v>0</v>
      </c>
      <c r="T31" s="83"/>
      <c r="U31" s="84"/>
      <c r="V31" s="85"/>
      <c r="W31" s="1234"/>
      <c r="X31" s="87">
        <f t="shared" si="11"/>
        <v>0</v>
      </c>
    </row>
    <row r="32" spans="1:24" ht="21" customHeight="1">
      <c r="A32" s="1620"/>
      <c r="B32" s="157">
        <f>IF(ISTEXT(N32),N32,IF(ISBLANK(N32),0,(N32/R23)*D22))</f>
        <v>0</v>
      </c>
      <c r="C32" s="27">
        <f t="shared" si="6"/>
        <v>0</v>
      </c>
      <c r="D32" s="1184">
        <f>((R32/R23)*D22)</f>
        <v>0</v>
      </c>
      <c r="E32" s="1182">
        <f t="shared" si="7"/>
        <v>0</v>
      </c>
      <c r="F32" s="1183"/>
      <c r="G32" s="1620"/>
      <c r="H32" s="157">
        <f>IF(ISTEXT(T32),T32,IF(ISBLANK(T32),0,(T32/X23)*J22))</f>
        <v>0</v>
      </c>
      <c r="I32" s="27">
        <f t="shared" si="8"/>
        <v>0</v>
      </c>
      <c r="J32" s="1184">
        <f>((X32/X23)*J22)</f>
        <v>0</v>
      </c>
      <c r="K32" s="1182">
        <f t="shared" si="9"/>
        <v>0</v>
      </c>
      <c r="L32" s="1183"/>
      <c r="N32" s="83"/>
      <c r="O32" s="84"/>
      <c r="P32" s="85"/>
      <c r="Q32" s="1234"/>
      <c r="R32" s="87">
        <f t="shared" si="10"/>
        <v>0</v>
      </c>
      <c r="T32" s="83"/>
      <c r="U32" s="84"/>
      <c r="V32" s="85"/>
      <c r="W32" s="1234"/>
      <c r="X32" s="87">
        <f t="shared" si="11"/>
        <v>0</v>
      </c>
    </row>
    <row r="33" spans="1:34" ht="21" customHeight="1">
      <c r="A33" s="1620"/>
      <c r="B33" s="157">
        <f>IF(ISTEXT(N33),N33,IF(ISBLANK(N33),0,(N33/R23)*D22))</f>
        <v>0</v>
      </c>
      <c r="C33" s="27">
        <f t="shared" si="6"/>
        <v>0</v>
      </c>
      <c r="D33" s="1184">
        <f>((R33/R23)*D22)</f>
        <v>0</v>
      </c>
      <c r="E33" s="1182">
        <f t="shared" si="7"/>
        <v>0</v>
      </c>
      <c r="F33" s="1183"/>
      <c r="G33" s="1620"/>
      <c r="H33" s="157">
        <f>IF(ISTEXT(T33),T33,IF(ISBLANK(T33),0,(T33/X23)*J22))</f>
        <v>0</v>
      </c>
      <c r="I33" s="27">
        <f t="shared" si="8"/>
        <v>0</v>
      </c>
      <c r="J33" s="1184">
        <f>((X33/X23)*J22)</f>
        <v>0</v>
      </c>
      <c r="K33" s="1182">
        <f t="shared" si="9"/>
        <v>0</v>
      </c>
      <c r="L33" s="1183"/>
      <c r="N33" s="83"/>
      <c r="O33" s="84"/>
      <c r="P33" s="85"/>
      <c r="Q33" s="1234"/>
      <c r="R33" s="87">
        <f t="shared" si="10"/>
        <v>0</v>
      </c>
      <c r="T33" s="83"/>
      <c r="U33" s="84"/>
      <c r="V33" s="85"/>
      <c r="W33" s="1234"/>
      <c r="X33" s="87">
        <f t="shared" si="11"/>
        <v>0</v>
      </c>
    </row>
    <row r="34" spans="1:34" ht="15.75" customHeight="1">
      <c r="A34" s="1620"/>
      <c r="B34" s="1624" t="s">
        <v>116</v>
      </c>
      <c r="C34" s="1625"/>
      <c r="D34" s="1625"/>
      <c r="E34" s="1625"/>
      <c r="F34" s="1626"/>
      <c r="G34" s="1620"/>
      <c r="H34" s="1624" t="s">
        <v>116</v>
      </c>
      <c r="I34" s="1625"/>
      <c r="J34" s="1625"/>
      <c r="K34" s="1625"/>
      <c r="L34" s="1626"/>
      <c r="N34" s="96"/>
      <c r="O34" s="97"/>
      <c r="P34" s="97"/>
      <c r="Q34" s="97"/>
      <c r="R34" s="98"/>
      <c r="T34" s="96"/>
      <c r="U34" s="97"/>
      <c r="V34" s="97"/>
      <c r="W34" s="97"/>
      <c r="X34" s="98"/>
    </row>
    <row r="35" spans="1:34" ht="15" customHeight="1">
      <c r="A35" s="1620"/>
      <c r="B35" s="1316"/>
      <c r="C35" s="1313"/>
      <c r="D35" s="1313"/>
      <c r="E35" s="1313"/>
      <c r="F35" s="1314"/>
      <c r="G35" s="1620"/>
      <c r="H35" s="1316"/>
      <c r="I35" s="1313"/>
      <c r="J35" s="1313"/>
      <c r="K35" s="1313"/>
      <c r="L35" s="1314"/>
      <c r="N35" s="1229"/>
      <c r="O35" s="1230"/>
      <c r="P35" s="1231">
        <f>SUM(P24:P34)/1000</f>
        <v>1.67</v>
      </c>
      <c r="Q35" s="1232"/>
      <c r="R35" s="1233">
        <f>SUM(R24:R34)</f>
        <v>1720</v>
      </c>
      <c r="T35" s="1229"/>
      <c r="U35" s="1230"/>
      <c r="V35" s="1231">
        <f>SUM(V24:V34)/1000</f>
        <v>4.05</v>
      </c>
      <c r="W35" s="1232"/>
      <c r="X35" s="1233">
        <f>SUM(X24:X34)</f>
        <v>4050</v>
      </c>
    </row>
    <row r="36" spans="1:34" ht="15.75">
      <c r="A36" s="1620"/>
      <c r="B36" s="1317"/>
      <c r="C36" s="1310"/>
      <c r="D36" s="1311"/>
      <c r="E36" s="1311"/>
      <c r="F36" s="1312"/>
      <c r="G36" s="1620"/>
      <c r="H36" s="1317"/>
      <c r="I36" s="1310"/>
      <c r="J36" s="1311"/>
      <c r="K36" s="1311"/>
      <c r="L36" s="1312"/>
      <c r="N36" s="205"/>
      <c r="O36" s="205"/>
      <c r="P36" s="206"/>
      <c r="Q36" s="207"/>
      <c r="R36" s="207"/>
      <c r="T36" s="205"/>
      <c r="U36" s="205"/>
      <c r="V36" s="206"/>
      <c r="W36" s="207"/>
      <c r="X36" s="207"/>
    </row>
    <row r="37" spans="1:34" ht="15.75" thickBot="1">
      <c r="A37" s="2"/>
      <c r="B37" s="2"/>
      <c r="C37" s="2"/>
      <c r="D37" s="2"/>
      <c r="E37" s="2"/>
      <c r="F37" s="2"/>
      <c r="G37" s="2"/>
      <c r="H37" s="2"/>
      <c r="I37" s="2"/>
      <c r="J37" s="2"/>
      <c r="K37" s="2"/>
      <c r="L37" s="2"/>
    </row>
    <row r="38" spans="1:34" ht="28.5" customHeight="1">
      <c r="A38" s="16" t="s">
        <v>29</v>
      </c>
      <c r="B38" s="1640" t="str">
        <f>O38</f>
        <v>Recette N° 5</v>
      </c>
      <c r="C38" s="1641"/>
      <c r="D38" s="1641"/>
      <c r="E38" s="1641"/>
      <c r="F38" s="1239">
        <f>R38</f>
        <v>0</v>
      </c>
      <c r="G38" s="16" t="s">
        <v>29</v>
      </c>
      <c r="H38" s="1646" t="s">
        <v>1837</v>
      </c>
      <c r="I38" s="1647"/>
      <c r="J38" s="1647"/>
      <c r="K38" s="1647"/>
      <c r="L38" s="1239">
        <v>0</v>
      </c>
      <c r="N38" s="1211" t="s">
        <v>51</v>
      </c>
      <c r="O38" s="1485" t="s">
        <v>1843</v>
      </c>
      <c r="P38" s="1485"/>
      <c r="Q38" s="1485"/>
      <c r="R38" s="1212"/>
      <c r="T38" s="1615" t="s">
        <v>1055</v>
      </c>
      <c r="U38" s="1615"/>
      <c r="V38" s="1615"/>
      <c r="Y38" s="1615" t="s">
        <v>1058</v>
      </c>
      <c r="Z38" s="1615"/>
      <c r="AA38" s="1615"/>
    </row>
    <row r="39" spans="1:34" ht="18.75" customHeight="1">
      <c r="A39" s="1620"/>
      <c r="B39" s="1424" t="str">
        <f>O39</f>
        <v>Auteur  Catherine Merdy-Goasdué</v>
      </c>
      <c r="C39" s="1425"/>
      <c r="D39" s="1425"/>
      <c r="E39" s="1425"/>
      <c r="F39" s="1426"/>
      <c r="G39" s="1620"/>
      <c r="H39" s="1424" t="s">
        <v>1839</v>
      </c>
      <c r="I39" s="1425"/>
      <c r="J39" s="1425"/>
      <c r="K39" s="1425"/>
      <c r="L39" s="1426"/>
      <c r="N39" s="72" t="s">
        <v>55</v>
      </c>
      <c r="O39" s="1399" t="s">
        <v>1839</v>
      </c>
      <c r="P39" s="1399"/>
      <c r="Q39" s="1399"/>
      <c r="R39" s="1400"/>
      <c r="T39" s="1615"/>
      <c r="U39" s="1615"/>
      <c r="V39" s="1615"/>
      <c r="Y39" s="1615"/>
      <c r="Z39" s="1615"/>
      <c r="AA39" s="1615"/>
    </row>
    <row r="40" spans="1:34" ht="18.75" customHeight="1">
      <c r="A40" s="1620"/>
      <c r="B40" s="164"/>
      <c r="C40" s="145" t="s">
        <v>31</v>
      </c>
      <c r="D40" s="1635">
        <v>20</v>
      </c>
      <c r="E40" s="1429" t="s">
        <v>1848</v>
      </c>
      <c r="F40" s="165"/>
      <c r="G40" s="1620"/>
      <c r="H40" s="1207"/>
      <c r="I40" s="39" t="s">
        <v>41</v>
      </c>
      <c r="J40" s="40"/>
      <c r="K40" s="40"/>
      <c r="L40" s="1208">
        <v>781.81818181818187</v>
      </c>
      <c r="N40" s="1637" t="s">
        <v>1765</v>
      </c>
      <c r="O40" s="1638"/>
      <c r="P40" s="1638"/>
      <c r="Q40" s="1638"/>
      <c r="R40" s="1639"/>
      <c r="T40" s="1617"/>
      <c r="U40" s="1324" t="s">
        <v>1060</v>
      </c>
      <c r="V40" s="1325"/>
      <c r="W40" s="1329"/>
      <c r="Y40" s="1618"/>
      <c r="Z40" s="1324" t="s">
        <v>1060</v>
      </c>
      <c r="AA40" s="1325"/>
      <c r="AB40" s="1329"/>
    </row>
    <row r="41" spans="1:34" ht="18.75" customHeight="1">
      <c r="A41" s="1620"/>
      <c r="B41" s="20"/>
      <c r="C41" s="21" t="s">
        <v>34</v>
      </c>
      <c r="D41" s="1636"/>
      <c r="E41" s="1429"/>
      <c r="F41" s="1315">
        <f>SUM(D43:D56)</f>
        <v>1285.7142857142858</v>
      </c>
      <c r="G41" s="1620"/>
      <c r="H41" s="1540" t="s">
        <v>1849</v>
      </c>
      <c r="I41" s="1619"/>
      <c r="J41" s="1619"/>
      <c r="K41" s="1619"/>
      <c r="L41" s="1542"/>
      <c r="N41" s="73" t="s">
        <v>57</v>
      </c>
      <c r="O41" s="74"/>
      <c r="P41" s="74"/>
      <c r="Q41" s="77" t="s">
        <v>349</v>
      </c>
      <c r="R41" s="78">
        <v>14</v>
      </c>
      <c r="T41" s="1617"/>
      <c r="U41" s="1324" t="s">
        <v>1063</v>
      </c>
      <c r="V41" s="1325"/>
      <c r="W41" s="1329"/>
      <c r="Y41" s="1618"/>
      <c r="Z41" s="1324" t="s">
        <v>1063</v>
      </c>
      <c r="AA41" s="1325"/>
      <c r="AB41" s="1329"/>
    </row>
    <row r="42" spans="1:34" ht="15.75">
      <c r="A42" s="1620"/>
      <c r="B42" s="1432" t="s">
        <v>35</v>
      </c>
      <c r="C42" s="1433"/>
      <c r="D42" s="1209" t="s">
        <v>36</v>
      </c>
      <c r="E42" s="1434" t="s">
        <v>37</v>
      </c>
      <c r="F42" s="1435"/>
      <c r="G42" s="1620"/>
      <c r="H42" s="1537"/>
      <c r="I42" s="1538"/>
      <c r="J42" s="1538"/>
      <c r="K42" s="1538"/>
      <c r="L42" s="1539"/>
      <c r="N42" s="141" t="s">
        <v>60</v>
      </c>
      <c r="O42" s="1210" t="s">
        <v>35</v>
      </c>
      <c r="P42" s="143" t="s">
        <v>61</v>
      </c>
      <c r="Q42" s="143" t="s">
        <v>62</v>
      </c>
      <c r="R42" s="144"/>
      <c r="T42" s="1617"/>
      <c r="U42" s="1324" t="s">
        <v>1066</v>
      </c>
      <c r="V42" s="1325"/>
      <c r="W42" s="1329"/>
      <c r="Y42" s="1618"/>
      <c r="Z42" s="1324" t="s">
        <v>1069</v>
      </c>
      <c r="AA42" s="1325"/>
      <c r="AB42" s="1329"/>
    </row>
    <row r="43" spans="1:34" ht="21">
      <c r="A43" s="1620"/>
      <c r="B43" s="157">
        <f>IF(ISTEXT(N43),N43,IF(ISBLANK(N43),0,(N43/R41)*D40))</f>
        <v>0</v>
      </c>
      <c r="C43" s="27">
        <f t="shared" ref="C43:C58" si="12">O43</f>
        <v>0</v>
      </c>
      <c r="D43" s="1189">
        <f>((R43/R41)*D40)</f>
        <v>357.14285714285717</v>
      </c>
      <c r="E43" s="1182" t="str">
        <f t="shared" ref="E43:E58" si="13">Q43</f>
        <v>farine de blé noir</v>
      </c>
      <c r="F43" s="1183"/>
      <c r="G43" s="1620"/>
      <c r="H43" s="1537" t="s">
        <v>1850</v>
      </c>
      <c r="I43" s="1538"/>
      <c r="J43" s="1538"/>
      <c r="K43" s="1538"/>
      <c r="L43" s="1539"/>
      <c r="N43" s="83"/>
      <c r="O43" s="84"/>
      <c r="P43" s="85">
        <v>250</v>
      </c>
      <c r="Q43" s="1234" t="s">
        <v>1864</v>
      </c>
      <c r="R43" s="87">
        <f t="shared" ref="R43:R58" si="14">IF(ISBLANK(N43),P43,(P43*N43))</f>
        <v>250</v>
      </c>
      <c r="T43" s="1617"/>
      <c r="U43" s="1324" t="s">
        <v>1071</v>
      </c>
      <c r="V43" s="1325"/>
      <c r="W43" s="1329"/>
      <c r="Y43" s="1618"/>
      <c r="Z43" s="1324" t="s">
        <v>1072</v>
      </c>
      <c r="AA43" s="1325"/>
      <c r="AB43" s="1329"/>
    </row>
    <row r="44" spans="1:34" ht="21">
      <c r="A44" s="1620"/>
      <c r="B44" s="157">
        <f>IF(ISTEXT(N44),N44,IF(ISBLANK(N44),0,(N44/R41)*D40))</f>
        <v>2.8571428571428568</v>
      </c>
      <c r="C44" s="27" t="str">
        <f t="shared" si="12"/>
        <v>œufs</v>
      </c>
      <c r="D44" s="1184">
        <f>((R44/R41)*D40)</f>
        <v>142.85714285714286</v>
      </c>
      <c r="E44" s="1182" t="str">
        <f t="shared" si="13"/>
        <v>oeuf entier de 50g</v>
      </c>
      <c r="F44" s="1183"/>
      <c r="G44" s="1620"/>
      <c r="H44" s="1537"/>
      <c r="I44" s="1538"/>
      <c r="J44" s="1538"/>
      <c r="K44" s="1538"/>
      <c r="L44" s="1539"/>
      <c r="N44" s="83">
        <v>2</v>
      </c>
      <c r="O44" s="84" t="s">
        <v>66</v>
      </c>
      <c r="P44" s="85">
        <v>50</v>
      </c>
      <c r="Q44" s="1234" t="s">
        <v>1874</v>
      </c>
      <c r="R44" s="87">
        <f t="shared" si="14"/>
        <v>100</v>
      </c>
      <c r="T44" s="1617"/>
      <c r="U44" s="1324" t="s">
        <v>1070</v>
      </c>
      <c r="V44" s="1325"/>
      <c r="W44" s="1329"/>
      <c r="Y44" s="1618"/>
      <c r="Z44" s="1324" t="s">
        <v>1076</v>
      </c>
      <c r="AA44" s="1325"/>
      <c r="AB44" s="1329"/>
    </row>
    <row r="45" spans="1:34" ht="21" customHeight="1">
      <c r="A45" s="1620"/>
      <c r="B45" s="157">
        <f>IF(ISTEXT(N45),N45,IF(ISBLANK(N45),0,(N45/R41)*D40))</f>
        <v>0</v>
      </c>
      <c r="C45" s="27">
        <f t="shared" si="12"/>
        <v>0</v>
      </c>
      <c r="D45" s="1184">
        <f>((R45/R41)*D40)</f>
        <v>71.428571428571431</v>
      </c>
      <c r="E45" s="1182" t="str">
        <f t="shared" si="13"/>
        <v>crème fraîche</v>
      </c>
      <c r="F45" s="1183"/>
      <c r="G45" s="1620"/>
      <c r="H45" s="1537" t="s">
        <v>1870</v>
      </c>
      <c r="I45" s="1538"/>
      <c r="J45" s="1538"/>
      <c r="K45" s="1538"/>
      <c r="L45" s="1539"/>
      <c r="N45" s="83"/>
      <c r="O45" s="84"/>
      <c r="P45" s="85">
        <v>50</v>
      </c>
      <c r="Q45" s="1234" t="s">
        <v>1869</v>
      </c>
      <c r="R45" s="87">
        <f t="shared" si="14"/>
        <v>50</v>
      </c>
      <c r="T45" s="1617"/>
      <c r="U45" s="1324" t="s">
        <v>1077</v>
      </c>
      <c r="V45" s="1325"/>
      <c r="W45" s="1329"/>
      <c r="Y45" s="1618"/>
      <c r="Z45" s="1324" t="s">
        <v>1079</v>
      </c>
      <c r="AA45" s="1325"/>
      <c r="AB45" s="1329"/>
    </row>
    <row r="46" spans="1:34" ht="21">
      <c r="A46" s="1620"/>
      <c r="B46" s="157">
        <f>IF(ISTEXT(N46),N46,IF(ISBLANK(N46),0,(N46/R41)*D40))</f>
        <v>1.4285714285714284</v>
      </c>
      <c r="C46" s="27" t="str">
        <f t="shared" si="12"/>
        <v>C/S</v>
      </c>
      <c r="D46" s="1184">
        <f>((R46/R41)*D40)</f>
        <v>0</v>
      </c>
      <c r="E46" s="1182" t="str">
        <f t="shared" si="13"/>
        <v>miel liquide</v>
      </c>
      <c r="F46" s="1183"/>
      <c r="G46" s="1620"/>
      <c r="H46" s="1537"/>
      <c r="I46" s="1538"/>
      <c r="J46" s="1538"/>
      <c r="K46" s="1538"/>
      <c r="L46" s="1539"/>
      <c r="N46" s="83">
        <v>1</v>
      </c>
      <c r="O46" s="84" t="s">
        <v>359</v>
      </c>
      <c r="P46" s="85"/>
      <c r="Q46" s="1234" t="s">
        <v>1846</v>
      </c>
      <c r="R46" s="87">
        <f t="shared" si="14"/>
        <v>0</v>
      </c>
      <c r="Y46" s="1618"/>
      <c r="Z46" s="1324" t="s">
        <v>1082</v>
      </c>
      <c r="AA46" s="1325"/>
      <c r="AB46" s="1329"/>
    </row>
    <row r="47" spans="1:34" ht="21">
      <c r="A47" s="1620"/>
      <c r="B47" s="157">
        <f>IF(ISTEXT(N47),N47,IF(ISBLANK(N47),0,(N47/R41)*D40))</f>
        <v>0</v>
      </c>
      <c r="C47" s="27">
        <f t="shared" si="12"/>
        <v>0</v>
      </c>
      <c r="D47" s="1184">
        <f>((R47/R41)*D40)</f>
        <v>714.28571428571433</v>
      </c>
      <c r="E47" s="1182" t="str">
        <f t="shared" si="13"/>
        <v>eau</v>
      </c>
      <c r="F47" s="1183"/>
      <c r="G47" s="1620"/>
      <c r="H47" s="46" t="s">
        <v>1852</v>
      </c>
      <c r="I47" s="1205"/>
      <c r="J47" s="1205"/>
      <c r="K47" s="50"/>
      <c r="L47" s="1319"/>
      <c r="N47" s="83"/>
      <c r="O47" s="84"/>
      <c r="P47" s="85">
        <v>500</v>
      </c>
      <c r="Q47" s="1234" t="s">
        <v>362</v>
      </c>
      <c r="R47" s="87">
        <f t="shared" si="14"/>
        <v>500</v>
      </c>
      <c r="T47" s="1615" t="s">
        <v>1056</v>
      </c>
      <c r="U47" s="1615"/>
      <c r="V47" s="1615"/>
      <c r="AE47" s="1327"/>
      <c r="AF47" s="1327"/>
      <c r="AG47" s="1327"/>
      <c r="AH47" s="1327"/>
    </row>
    <row r="48" spans="1:34" ht="21" customHeight="1">
      <c r="A48" s="1620"/>
      <c r="B48" s="157">
        <f>IF(ISTEXT(N48),N48,IF(ISBLANK(N48),0,(N48/R41)*D40))</f>
        <v>0</v>
      </c>
      <c r="C48" s="27">
        <f t="shared" si="12"/>
        <v>0</v>
      </c>
      <c r="D48" s="1184">
        <f>((R48/R41)*D40)</f>
        <v>0</v>
      </c>
      <c r="E48" s="1182">
        <f t="shared" si="13"/>
        <v>0</v>
      </c>
      <c r="F48" s="1183"/>
      <c r="G48" s="1620"/>
      <c r="H48" s="1537" t="s">
        <v>1851</v>
      </c>
      <c r="I48" s="1538"/>
      <c r="J48" s="1538"/>
      <c r="K48" s="1538"/>
      <c r="L48" s="1539"/>
      <c r="N48" s="83"/>
      <c r="O48" s="84"/>
      <c r="P48" s="85"/>
      <c r="Q48" s="1234"/>
      <c r="R48" s="87">
        <f t="shared" si="14"/>
        <v>0</v>
      </c>
      <c r="T48" s="1615"/>
      <c r="U48" s="1615"/>
      <c r="V48" s="1615"/>
      <c r="Y48" s="1616" t="s">
        <v>1059</v>
      </c>
      <c r="Z48" s="1616"/>
      <c r="AA48" s="1616"/>
      <c r="AC48" s="1014"/>
      <c r="AE48" s="1328"/>
    </row>
    <row r="49" spans="1:34" ht="21">
      <c r="A49" s="1620"/>
      <c r="B49" s="157">
        <f>IF(ISTEXT(N49),N49,IF(ISBLANK(N49),0,(N49/R41)*D40))</f>
        <v>0</v>
      </c>
      <c r="C49" s="27">
        <f t="shared" si="12"/>
        <v>0</v>
      </c>
      <c r="D49" s="1184">
        <f>((R49/R41)*D40)</f>
        <v>0</v>
      </c>
      <c r="E49" s="1182">
        <f t="shared" si="13"/>
        <v>0</v>
      </c>
      <c r="F49" s="1183"/>
      <c r="G49" s="1620"/>
      <c r="H49" s="1537"/>
      <c r="I49" s="1538"/>
      <c r="J49" s="1538"/>
      <c r="K49" s="1538"/>
      <c r="L49" s="1539"/>
      <c r="N49" s="83"/>
      <c r="O49" s="84"/>
      <c r="P49" s="85"/>
      <c r="Q49" s="1234"/>
      <c r="R49" s="87">
        <f t="shared" si="14"/>
        <v>0</v>
      </c>
      <c r="T49" s="1618"/>
      <c r="U49" s="1324" t="s">
        <v>1060</v>
      </c>
      <c r="V49" s="1330"/>
      <c r="W49" s="1329"/>
      <c r="Y49" s="1616"/>
      <c r="Z49" s="1616"/>
      <c r="AA49" s="1616"/>
      <c r="AC49" s="1014"/>
      <c r="AE49" s="1328"/>
    </row>
    <row r="50" spans="1:34" ht="21">
      <c r="A50" s="1620"/>
      <c r="B50" s="157">
        <f>IF(ISTEXT(N50),N50,IF(ISBLANK(N50),0,(N50/R41)*D40))</f>
        <v>0</v>
      </c>
      <c r="C50" s="27">
        <f t="shared" si="12"/>
        <v>0</v>
      </c>
      <c r="D50" s="1184">
        <f>((R50/R41)*D40)</f>
        <v>0</v>
      </c>
      <c r="E50" s="1182">
        <f t="shared" si="13"/>
        <v>0</v>
      </c>
      <c r="F50" s="1183"/>
      <c r="G50" s="1620"/>
      <c r="H50" s="1537" t="s">
        <v>1853</v>
      </c>
      <c r="I50" s="1538"/>
      <c r="J50" s="1538"/>
      <c r="K50" s="1538"/>
      <c r="L50" s="1539"/>
      <c r="N50" s="83"/>
      <c r="O50" s="84"/>
      <c r="P50" s="85"/>
      <c r="Q50" s="1234"/>
      <c r="R50" s="87">
        <f t="shared" si="14"/>
        <v>0</v>
      </c>
      <c r="T50" s="1618"/>
      <c r="U50" s="1324" t="s">
        <v>1063</v>
      </c>
      <c r="V50" s="1330"/>
      <c r="W50" s="1329"/>
      <c r="Y50" s="1617"/>
      <c r="Z50" s="1324" t="s">
        <v>1062</v>
      </c>
      <c r="AA50" s="1331"/>
      <c r="AB50" s="1329"/>
      <c r="AC50" s="1014"/>
      <c r="AE50" s="1328"/>
    </row>
    <row r="51" spans="1:34" ht="21">
      <c r="A51" s="1620"/>
      <c r="B51" s="157">
        <f>IF(ISTEXT(N51),N51,IF(ISBLANK(N51),0,(N51/R41)*D40))</f>
        <v>0</v>
      </c>
      <c r="C51" s="27">
        <f t="shared" si="12"/>
        <v>0</v>
      </c>
      <c r="D51" s="1184">
        <f>((R51/R41)*D40)</f>
        <v>0</v>
      </c>
      <c r="E51" s="1182">
        <f t="shared" si="13"/>
        <v>0</v>
      </c>
      <c r="F51" s="1183"/>
      <c r="G51" s="1620"/>
      <c r="H51" s="1537"/>
      <c r="I51" s="1538"/>
      <c r="J51" s="1538"/>
      <c r="K51" s="1538"/>
      <c r="L51" s="1539"/>
      <c r="N51" s="83"/>
      <c r="O51" s="84"/>
      <c r="P51" s="85"/>
      <c r="Q51" s="1234"/>
      <c r="R51" s="87">
        <f t="shared" si="14"/>
        <v>0</v>
      </c>
      <c r="T51" s="1618"/>
      <c r="U51" s="1324" t="s">
        <v>1067</v>
      </c>
      <c r="V51" s="1330"/>
      <c r="W51" s="1329"/>
      <c r="Y51" s="1617"/>
      <c r="Z51" s="1324" t="s">
        <v>1065</v>
      </c>
      <c r="AA51" s="1331"/>
      <c r="AB51" s="1329"/>
      <c r="AC51" s="1014"/>
      <c r="AE51" s="1328"/>
    </row>
    <row r="52" spans="1:34" ht="21">
      <c r="A52" s="1620"/>
      <c r="B52" s="157">
        <f>IF(ISTEXT(N52),N52,IF(ISBLANK(N52),0,(N52/R41)*D40))</f>
        <v>0</v>
      </c>
      <c r="C52" s="27">
        <f t="shared" si="12"/>
        <v>0</v>
      </c>
      <c r="D52" s="1184">
        <f>((R52/R41)*D40)</f>
        <v>0</v>
      </c>
      <c r="E52" s="1182">
        <f t="shared" si="13"/>
        <v>0</v>
      </c>
      <c r="F52" s="1183"/>
      <c r="G52" s="1620"/>
      <c r="H52" s="46" t="s">
        <v>1854</v>
      </c>
      <c r="I52" s="1205"/>
      <c r="J52" s="1205"/>
      <c r="K52" s="1205"/>
      <c r="L52" s="1319"/>
      <c r="N52" s="83"/>
      <c r="O52" s="84"/>
      <c r="P52" s="85"/>
      <c r="Q52" s="1234"/>
      <c r="R52" s="87">
        <f t="shared" si="14"/>
        <v>0</v>
      </c>
      <c r="T52" s="1618"/>
      <c r="U52" s="1324" t="s">
        <v>1069</v>
      </c>
      <c r="V52" s="1330"/>
      <c r="W52" s="1329"/>
      <c r="Y52" s="1617"/>
      <c r="Z52" s="1324" t="s">
        <v>1070</v>
      </c>
      <c r="AA52" s="1331"/>
      <c r="AB52" s="1329"/>
      <c r="AC52" s="1014"/>
      <c r="AE52" s="1328"/>
    </row>
    <row r="53" spans="1:34" ht="21">
      <c r="A53" s="1620"/>
      <c r="B53" s="157">
        <f>IF(ISTEXT(N53),N53,IF(ISBLANK(N53),0,(N53/R41)*D40))</f>
        <v>0</v>
      </c>
      <c r="C53" s="27">
        <f t="shared" si="12"/>
        <v>0</v>
      </c>
      <c r="D53" s="1184">
        <f>((R53/R41)*D40)</f>
        <v>0</v>
      </c>
      <c r="E53" s="1182">
        <f t="shared" si="13"/>
        <v>0</v>
      </c>
      <c r="F53" s="1183"/>
      <c r="G53" s="1620"/>
      <c r="H53" s="1537" t="s">
        <v>1855</v>
      </c>
      <c r="I53" s="1538"/>
      <c r="J53" s="1538"/>
      <c r="K53" s="1538"/>
      <c r="L53" s="1539"/>
      <c r="N53" s="83"/>
      <c r="O53" s="84"/>
      <c r="P53" s="85"/>
      <c r="Q53" s="1234"/>
      <c r="R53" s="87">
        <f t="shared" si="14"/>
        <v>0</v>
      </c>
      <c r="T53" s="1618"/>
      <c r="U53" s="1324" t="s">
        <v>1074</v>
      </c>
      <c r="V53" s="1330"/>
      <c r="W53" s="1329"/>
      <c r="Y53" s="1617"/>
      <c r="Z53" s="1324" t="s">
        <v>1073</v>
      </c>
      <c r="AA53" s="1331"/>
      <c r="AB53" s="1329"/>
      <c r="AC53" s="1014"/>
      <c r="AE53" s="1328"/>
    </row>
    <row r="54" spans="1:34" ht="21">
      <c r="A54" s="1620"/>
      <c r="B54" s="157">
        <f>IF(ISTEXT(N54),N54,IF(ISBLANK(N54),0,(N54/R41)*D40))</f>
        <v>0</v>
      </c>
      <c r="C54" s="27">
        <f t="shared" si="12"/>
        <v>0</v>
      </c>
      <c r="D54" s="1184">
        <f>((R54/R41)*D40)</f>
        <v>0</v>
      </c>
      <c r="E54" s="1182">
        <f t="shared" si="13"/>
        <v>0</v>
      </c>
      <c r="F54" s="1183"/>
      <c r="G54" s="1620"/>
      <c r="H54" s="1537"/>
      <c r="I54" s="1538"/>
      <c r="J54" s="1538"/>
      <c r="K54" s="1538"/>
      <c r="L54" s="1539"/>
      <c r="N54" s="83"/>
      <c r="O54" s="84"/>
      <c r="P54" s="85"/>
      <c r="Q54" s="1234"/>
      <c r="R54" s="87">
        <f t="shared" si="14"/>
        <v>0</v>
      </c>
      <c r="T54" s="1618"/>
      <c r="U54" s="1324" t="s">
        <v>1077</v>
      </c>
      <c r="V54" s="1330"/>
      <c r="W54" s="1329"/>
      <c r="Y54" s="1617"/>
      <c r="Z54" s="1324" t="s">
        <v>1071</v>
      </c>
      <c r="AA54" s="1331"/>
      <c r="AB54" s="1329"/>
      <c r="AC54" s="1014"/>
      <c r="AE54" s="1328"/>
    </row>
    <row r="55" spans="1:34" ht="21">
      <c r="A55" s="1620"/>
      <c r="B55" s="157">
        <f>IF(ISTEXT(N55),N55,IF(ISBLANK(N55),0,(N55/R41)*D40))</f>
        <v>0</v>
      </c>
      <c r="C55" s="27">
        <f t="shared" si="12"/>
        <v>0</v>
      </c>
      <c r="D55" s="1184">
        <f>((R55/R41)*D40)</f>
        <v>0</v>
      </c>
      <c r="E55" s="1182">
        <f t="shared" si="13"/>
        <v>0</v>
      </c>
      <c r="F55" s="1183"/>
      <c r="G55" s="1620"/>
      <c r="H55" s="46" t="s">
        <v>1856</v>
      </c>
      <c r="I55" s="1205"/>
      <c r="J55" s="1205"/>
      <c r="K55" s="50"/>
      <c r="L55" s="1319"/>
      <c r="N55" s="83"/>
      <c r="O55" s="84"/>
      <c r="P55" s="85"/>
      <c r="Q55" s="1234"/>
      <c r="R55" s="87">
        <f t="shared" si="14"/>
        <v>0</v>
      </c>
      <c r="Y55" s="1617"/>
      <c r="Z55" s="1324" t="s">
        <v>1080</v>
      </c>
      <c r="AA55" s="1331"/>
      <c r="AB55" s="1329"/>
      <c r="AC55" s="1014"/>
      <c r="AE55" s="1328"/>
    </row>
    <row r="56" spans="1:34" ht="21">
      <c r="A56" s="1620"/>
      <c r="B56" s="157">
        <f>IF(ISTEXT(N56),N56,IF(ISBLANK(N56),0,(N56/R41)*D40))</f>
        <v>0</v>
      </c>
      <c r="C56" s="27">
        <f t="shared" si="12"/>
        <v>0</v>
      </c>
      <c r="D56" s="1184">
        <f>((R56/R41)*D40)</f>
        <v>0</v>
      </c>
      <c r="E56" s="1182">
        <f t="shared" si="13"/>
        <v>0</v>
      </c>
      <c r="F56" s="1183"/>
      <c r="G56" s="1620"/>
      <c r="H56" s="46" t="s">
        <v>1857</v>
      </c>
      <c r="I56" s="1205"/>
      <c r="J56" s="1205"/>
      <c r="K56" s="1205"/>
      <c r="L56" s="1319"/>
      <c r="N56" s="83"/>
      <c r="O56" s="84"/>
      <c r="P56" s="85"/>
      <c r="Q56" s="1234"/>
      <c r="R56" s="87">
        <f t="shared" si="14"/>
        <v>0</v>
      </c>
      <c r="T56" s="1615" t="s">
        <v>1057</v>
      </c>
      <c r="U56" s="1615"/>
      <c r="V56" s="1615"/>
      <c r="Z56" s="1014"/>
      <c r="AA56" s="1014"/>
      <c r="AB56" s="1014"/>
      <c r="AC56" s="1014"/>
      <c r="AD56" s="1326"/>
      <c r="AE56" s="1014"/>
      <c r="AF56" s="1014"/>
      <c r="AG56" s="1014"/>
      <c r="AH56" s="1014"/>
    </row>
    <row r="57" spans="1:34" ht="21.75" thickBot="1">
      <c r="A57" s="1620"/>
      <c r="B57" s="157">
        <f>IF(ISTEXT(N57),N57,IF(ISBLANK(N57),0,(N57/R41)*D40))</f>
        <v>0</v>
      </c>
      <c r="C57" s="27">
        <f t="shared" si="12"/>
        <v>0</v>
      </c>
      <c r="D57" s="1184">
        <f>((R57/R41)*D40)</f>
        <v>0</v>
      </c>
      <c r="E57" s="1182">
        <f t="shared" si="13"/>
        <v>0</v>
      </c>
      <c r="F57" s="1183"/>
      <c r="G57" s="1620"/>
      <c r="H57" s="46" t="s">
        <v>1858</v>
      </c>
      <c r="I57" s="1205"/>
      <c r="J57" s="1205"/>
      <c r="K57" s="50"/>
      <c r="L57" s="1319"/>
      <c r="N57" s="83"/>
      <c r="O57" s="84"/>
      <c r="P57" s="85"/>
      <c r="Q57" s="1234"/>
      <c r="R57" s="87">
        <f t="shared" si="14"/>
        <v>0</v>
      </c>
      <c r="T57" s="1615"/>
      <c r="U57" s="1615"/>
      <c r="V57" s="1615"/>
    </row>
    <row r="58" spans="1:34" ht="21">
      <c r="A58" s="1620"/>
      <c r="B58" s="157">
        <f>IF(ISTEXT(N58),N58,IF(ISBLANK(N58),0,(N58/R41)*D40))</f>
        <v>0</v>
      </c>
      <c r="C58" s="27">
        <f t="shared" si="12"/>
        <v>0</v>
      </c>
      <c r="D58" s="1184">
        <f>((R58/R41)*D40)</f>
        <v>0</v>
      </c>
      <c r="E58" s="1182">
        <f t="shared" si="13"/>
        <v>0</v>
      </c>
      <c r="F58" s="1183"/>
      <c r="G58" s="1620"/>
      <c r="H58" s="1537" t="s">
        <v>1859</v>
      </c>
      <c r="I58" s="1538"/>
      <c r="J58" s="1538"/>
      <c r="K58" s="1538"/>
      <c r="L58" s="1539"/>
      <c r="N58" s="83"/>
      <c r="O58" s="84"/>
      <c r="P58" s="85"/>
      <c r="Q58" s="1234"/>
      <c r="R58" s="87">
        <f t="shared" si="14"/>
        <v>0</v>
      </c>
      <c r="T58" s="1618"/>
      <c r="U58" s="1324" t="s">
        <v>1061</v>
      </c>
      <c r="V58" s="1330"/>
      <c r="W58" s="1329"/>
      <c r="Y58" s="1335" t="s">
        <v>32</v>
      </c>
      <c r="Z58" s="1336" t="s">
        <v>259</v>
      </c>
      <c r="AA58" s="1336" t="s">
        <v>260</v>
      </c>
      <c r="AB58" s="1337" t="s">
        <v>261</v>
      </c>
    </row>
    <row r="59" spans="1:34" ht="15.75">
      <c r="A59" s="1620"/>
      <c r="B59" s="1624" t="s">
        <v>116</v>
      </c>
      <c r="C59" s="1625"/>
      <c r="D59" s="1625"/>
      <c r="E59" s="1625"/>
      <c r="F59" s="1626"/>
      <c r="G59" s="1620"/>
      <c r="H59" s="1537"/>
      <c r="I59" s="1538"/>
      <c r="J59" s="1538"/>
      <c r="K59" s="1538"/>
      <c r="L59" s="1539"/>
      <c r="N59" s="96"/>
      <c r="O59" s="97"/>
      <c r="P59" s="97"/>
      <c r="Q59" s="97"/>
      <c r="R59" s="98"/>
      <c r="T59" s="1618"/>
      <c r="U59" s="1324" t="s">
        <v>1064</v>
      </c>
      <c r="V59" s="1330"/>
      <c r="W59" s="1329"/>
      <c r="Y59" s="1338" t="s">
        <v>264</v>
      </c>
      <c r="Z59" s="1339" t="s">
        <v>265</v>
      </c>
      <c r="AA59" s="1339" t="s">
        <v>262</v>
      </c>
      <c r="AB59" s="1340" t="s">
        <v>263</v>
      </c>
    </row>
    <row r="60" spans="1:34" ht="16.5" thickBot="1">
      <c r="A60" s="1620"/>
      <c r="B60" s="1627" t="s">
        <v>79</v>
      </c>
      <c r="C60" s="1629" t="s">
        <v>1053</v>
      </c>
      <c r="D60" s="1630"/>
      <c r="E60" s="1630"/>
      <c r="F60" s="1631"/>
      <c r="G60" s="1620"/>
      <c r="H60" s="1537"/>
      <c r="I60" s="1538"/>
      <c r="J60" s="1538"/>
      <c r="K60" s="1538"/>
      <c r="L60" s="1539"/>
      <c r="N60" s="1229"/>
      <c r="O60" s="1230"/>
      <c r="P60" s="1231">
        <f>SUM(P42:P59)/1000</f>
        <v>0.85</v>
      </c>
      <c r="Q60" s="1232"/>
      <c r="R60" s="1233">
        <f>SUM(R42:R59)</f>
        <v>900</v>
      </c>
      <c r="T60" s="1618"/>
      <c r="U60" s="1324" t="s">
        <v>1068</v>
      </c>
      <c r="V60" s="1330"/>
      <c r="W60" s="1329"/>
      <c r="Y60" s="1341">
        <v>1</v>
      </c>
      <c r="Z60" s="1342" t="s">
        <v>1867</v>
      </c>
      <c r="AA60" s="1342" t="s">
        <v>273</v>
      </c>
      <c r="AB60" s="1343" t="s">
        <v>273</v>
      </c>
    </row>
    <row r="61" spans="1:34" ht="18.75">
      <c r="A61" s="1620"/>
      <c r="B61" s="1628"/>
      <c r="C61" s="1632" t="s">
        <v>1871</v>
      </c>
      <c r="D61" s="1633"/>
      <c r="E61" s="1633"/>
      <c r="F61" s="1634"/>
      <c r="G61" s="1620"/>
      <c r="H61" s="1322" t="s">
        <v>1860</v>
      </c>
      <c r="I61" s="1320"/>
      <c r="J61" s="1320"/>
      <c r="K61" s="1214"/>
      <c r="L61" s="1321"/>
      <c r="N61" s="205"/>
      <c r="O61" s="205"/>
      <c r="P61" s="206"/>
      <c r="Q61" s="207"/>
      <c r="R61" s="207"/>
      <c r="T61" s="1618"/>
      <c r="U61" s="1324" t="s">
        <v>1070</v>
      </c>
      <c r="V61" s="1330"/>
      <c r="W61" s="1329"/>
    </row>
    <row r="62" spans="1:34" ht="18" customHeight="1">
      <c r="A62" s="1621"/>
      <c r="B62" s="1275" t="s">
        <v>95</v>
      </c>
      <c r="C62" s="1220" t="str">
        <f ca="1">CELL("nomfichier")</f>
        <v>D:\1 UPRT SITE WEB\uprt.fr\re-recettes-jean-marc-catteau\re-catteau-galettes\[PC-les-galettes-repertoire.xlsx]Récap</v>
      </c>
      <c r="D62" s="1220"/>
      <c r="E62" s="1220"/>
      <c r="F62" s="1220"/>
      <c r="G62" s="1220"/>
      <c r="H62" s="1220"/>
      <c r="I62" s="1220"/>
      <c r="J62" s="1220"/>
      <c r="K62" s="1220"/>
      <c r="L62" s="1289"/>
      <c r="T62" s="1618"/>
      <c r="U62" s="1324" t="s">
        <v>1075</v>
      </c>
      <c r="V62" s="1330"/>
      <c r="W62" s="1329"/>
    </row>
    <row r="63" spans="1:34" ht="18.95" customHeight="1">
      <c r="A63" s="1621"/>
      <c r="B63" s="1276" t="s">
        <v>97</v>
      </c>
      <c r="C63" s="1213" t="s">
        <v>1872</v>
      </c>
      <c r="D63" s="1213"/>
      <c r="E63" s="1213"/>
      <c r="F63" s="1213"/>
      <c r="G63" s="1213"/>
      <c r="H63" s="1213"/>
      <c r="I63" s="1213"/>
      <c r="J63" s="1213"/>
      <c r="K63" s="1213"/>
      <c r="L63" s="135"/>
      <c r="T63" s="1618"/>
      <c r="U63" s="1324" t="s">
        <v>1078</v>
      </c>
      <c r="V63" s="1330"/>
      <c r="W63" s="1329"/>
    </row>
    <row r="64" spans="1:34" ht="18.95" customHeight="1">
      <c r="A64" s="1621"/>
      <c r="B64" s="1222" t="s">
        <v>99</v>
      </c>
      <c r="C64" s="1222"/>
      <c r="D64" s="1222"/>
      <c r="E64" s="1222"/>
      <c r="F64" s="1222"/>
      <c r="G64" s="1323"/>
      <c r="H64" s="1222"/>
      <c r="I64" s="1222"/>
      <c r="J64" s="1222"/>
      <c r="K64" s="1222"/>
      <c r="L64" s="1223"/>
      <c r="M64" s="1224"/>
      <c r="T64" s="1618"/>
      <c r="U64" s="1324" t="s">
        <v>1081</v>
      </c>
      <c r="V64" s="1330"/>
      <c r="W64" s="1329"/>
    </row>
    <row r="298" spans="1:18" ht="18.95" customHeight="1">
      <c r="A298" s="1201">
        <v>1.29</v>
      </c>
      <c r="B298" s="1202">
        <v>8</v>
      </c>
      <c r="C298" s="1202">
        <v>10</v>
      </c>
      <c r="D298" s="1202">
        <v>16</v>
      </c>
      <c r="E298" s="1202">
        <v>28</v>
      </c>
      <c r="F298" s="1202">
        <v>12</v>
      </c>
      <c r="H298" s="1202">
        <v>8</v>
      </c>
      <c r="I298" s="1202">
        <v>10</v>
      </c>
      <c r="J298" s="1202">
        <v>16</v>
      </c>
      <c r="K298" s="1202">
        <v>28</v>
      </c>
      <c r="L298" s="1202">
        <v>12</v>
      </c>
      <c r="M298" s="2"/>
      <c r="N298" s="1202">
        <v>8</v>
      </c>
      <c r="O298" s="1202">
        <v>10</v>
      </c>
      <c r="P298" s="1202">
        <v>16</v>
      </c>
      <c r="Q298" s="1202">
        <v>28</v>
      </c>
      <c r="R298" s="1202">
        <v>12</v>
      </c>
    </row>
    <row r="299" spans="1:18" ht="18.95" customHeight="1">
      <c r="A299" s="2"/>
      <c r="B299" s="1651" t="s">
        <v>1788</v>
      </c>
      <c r="C299" s="1652"/>
      <c r="D299" s="1652"/>
      <c r="E299" s="1653"/>
      <c r="F299" s="2"/>
      <c r="G299" s="2"/>
      <c r="H299" s="1657" t="s">
        <v>113</v>
      </c>
      <c r="I299" s="1658"/>
      <c r="J299" s="1658"/>
      <c r="K299" s="1659"/>
      <c r="L299" s="2"/>
      <c r="M299" s="2"/>
      <c r="N299" s="2"/>
      <c r="O299" s="2"/>
      <c r="P299" s="2"/>
      <c r="Q299" s="2"/>
      <c r="R299" s="2"/>
    </row>
    <row r="300" spans="1:18" ht="18.95" customHeight="1">
      <c r="A300" s="2"/>
      <c r="B300" s="1654"/>
      <c r="C300" s="1655"/>
      <c r="D300" s="1655"/>
      <c r="E300" s="1656"/>
      <c r="F300" s="2"/>
      <c r="G300" s="2"/>
      <c r="H300" s="1504"/>
      <c r="I300" s="1505"/>
      <c r="J300" s="1505"/>
      <c r="K300" s="1506"/>
      <c r="L300" s="2"/>
      <c r="M300" s="2"/>
      <c r="N300" s="2"/>
      <c r="O300" s="2"/>
      <c r="P300" s="2"/>
      <c r="Q300" s="2"/>
      <c r="R300" s="2"/>
    </row>
    <row r="301" spans="1:18" ht="18.95" customHeight="1">
      <c r="A301" s="2"/>
      <c r="B301" s="1654"/>
      <c r="C301" s="1655"/>
      <c r="D301" s="1655"/>
      <c r="E301" s="1656"/>
      <c r="F301" s="2"/>
      <c r="G301" s="2"/>
      <c r="H301" s="1504"/>
      <c r="I301" s="1505"/>
      <c r="J301" s="1505"/>
      <c r="K301" s="1506"/>
      <c r="L301" s="2"/>
      <c r="M301" s="2"/>
      <c r="N301" s="2"/>
      <c r="O301" s="2"/>
      <c r="P301" s="2"/>
      <c r="Q301" s="2"/>
      <c r="R301" s="2"/>
    </row>
    <row r="302" spans="1:18" ht="18.95" customHeight="1">
      <c r="A302" s="2"/>
      <c r="B302" s="1557" t="s">
        <v>1764</v>
      </c>
      <c r="C302" s="1558"/>
      <c r="D302" s="1558"/>
      <c r="E302" s="1559"/>
      <c r="F302" s="2"/>
      <c r="G302" s="2"/>
      <c r="H302" s="1504"/>
      <c r="I302" s="1505"/>
      <c r="J302" s="1505"/>
      <c r="K302" s="1506"/>
      <c r="L302" s="2"/>
      <c r="M302" s="2"/>
      <c r="N302" s="2"/>
      <c r="O302" s="2"/>
      <c r="P302" s="2"/>
      <c r="Q302" s="2"/>
      <c r="R302" s="2"/>
    </row>
    <row r="303" spans="1:18" ht="18.95" customHeight="1">
      <c r="A303" s="2"/>
      <c r="B303" s="1557"/>
      <c r="C303" s="1558"/>
      <c r="D303" s="1558"/>
      <c r="E303" s="1559"/>
      <c r="F303" s="2"/>
      <c r="G303" s="2"/>
      <c r="H303" s="1504"/>
      <c r="I303" s="1505"/>
      <c r="J303" s="1505"/>
      <c r="K303" s="1506"/>
      <c r="L303" s="2"/>
      <c r="M303" s="2"/>
      <c r="N303" s="2"/>
      <c r="O303" s="2"/>
      <c r="P303" s="2"/>
      <c r="Q303" s="2"/>
      <c r="R303" s="2"/>
    </row>
    <row r="304" spans="1:18" ht="18.95" customHeight="1">
      <c r="A304" s="2"/>
      <c r="B304" s="1557"/>
      <c r="C304" s="1558"/>
      <c r="D304" s="1558"/>
      <c r="E304" s="1559"/>
      <c r="F304" s="2"/>
      <c r="G304" s="2"/>
      <c r="H304" s="1507"/>
      <c r="I304" s="1660"/>
      <c r="J304" s="1660"/>
      <c r="K304" s="1661"/>
      <c r="L304" s="2"/>
      <c r="M304" s="2"/>
      <c r="N304" s="2"/>
      <c r="O304" s="2"/>
      <c r="P304" s="2"/>
      <c r="Q304" s="2"/>
      <c r="R304" s="2"/>
    </row>
    <row r="305" spans="1:18" ht="15.75" thickBot="1">
      <c r="A305" s="1219"/>
      <c r="B305" s="1219"/>
      <c r="C305" s="1219"/>
      <c r="D305" s="1219"/>
      <c r="E305" s="1219"/>
      <c r="F305" s="1219"/>
      <c r="G305" s="1219"/>
      <c r="H305" s="1219"/>
      <c r="I305" s="1219"/>
      <c r="J305" s="1219"/>
      <c r="K305" s="1219"/>
      <c r="L305" s="1219"/>
      <c r="M305" s="1219"/>
      <c r="N305" s="1219"/>
      <c r="O305" s="1219"/>
      <c r="P305" s="1219"/>
      <c r="Q305" s="1219"/>
      <c r="R305" s="1219"/>
    </row>
    <row r="306" spans="1:18">
      <c r="B306" s="1517" t="s">
        <v>252</v>
      </c>
      <c r="C306" s="1518"/>
      <c r="D306" s="1518"/>
      <c r="E306" s="1518"/>
      <c r="F306" s="1518"/>
      <c r="G306" s="1518"/>
      <c r="H306" s="1518"/>
      <c r="I306" s="1518"/>
      <c r="J306" s="1518"/>
      <c r="K306" s="1519"/>
    </row>
    <row r="307" spans="1:18" ht="15.75" thickBot="1">
      <c r="B307" s="1520" t="s">
        <v>253</v>
      </c>
      <c r="C307" s="1521"/>
      <c r="D307" s="1521"/>
      <c r="E307" s="1522"/>
      <c r="F307" s="208"/>
      <c r="G307" s="1266"/>
      <c r="H307" s="1523" t="s">
        <v>254</v>
      </c>
      <c r="I307" s="1662"/>
      <c r="J307" s="1662"/>
      <c r="K307" s="1525"/>
    </row>
    <row r="308" spans="1:18" ht="15" customHeight="1">
      <c r="B308" s="1486" t="s">
        <v>255</v>
      </c>
      <c r="C308" s="1488" t="s">
        <v>256</v>
      </c>
      <c r="D308" s="1488" t="s">
        <v>257</v>
      </c>
      <c r="E308" s="1526" t="s">
        <v>258</v>
      </c>
      <c r="F308" s="211"/>
      <c r="G308" s="1267"/>
      <c r="H308" s="214" t="s">
        <v>32</v>
      </c>
      <c r="I308" s="215" t="s">
        <v>259</v>
      </c>
      <c r="J308" s="215" t="s">
        <v>260</v>
      </c>
      <c r="K308" s="216" t="s">
        <v>261</v>
      </c>
    </row>
    <row r="309" spans="1:18" ht="15" customHeight="1">
      <c r="B309" s="1487"/>
      <c r="C309" s="1489"/>
      <c r="D309" s="1489"/>
      <c r="E309" s="1648"/>
      <c r="F309" s="217"/>
      <c r="G309" s="1261"/>
      <c r="H309" s="220" t="s">
        <v>264</v>
      </c>
      <c r="I309" s="221" t="s">
        <v>265</v>
      </c>
      <c r="J309" s="221" t="s">
        <v>262</v>
      </c>
      <c r="K309" s="222" t="s">
        <v>263</v>
      </c>
    </row>
    <row r="310" spans="1:18" ht="15.75">
      <c r="B310" s="223" t="s">
        <v>266</v>
      </c>
      <c r="C310" s="224" t="s">
        <v>267</v>
      </c>
      <c r="D310" s="224" t="s">
        <v>268</v>
      </c>
      <c r="E310" s="225" t="s">
        <v>269</v>
      </c>
      <c r="F310" s="232"/>
      <c r="G310" s="1268"/>
      <c r="H310" s="229">
        <v>1</v>
      </c>
      <c r="I310" s="230" t="s">
        <v>272</v>
      </c>
      <c r="J310" s="230" t="s">
        <v>273</v>
      </c>
      <c r="K310" s="231" t="s">
        <v>273</v>
      </c>
    </row>
    <row r="311" spans="1:18" ht="15.75">
      <c r="B311" s="223" t="s">
        <v>277</v>
      </c>
      <c r="C311" s="224" t="s">
        <v>278</v>
      </c>
      <c r="D311" s="224" t="s">
        <v>279</v>
      </c>
      <c r="E311" s="225" t="s">
        <v>280</v>
      </c>
      <c r="F311" s="232"/>
      <c r="G311" s="1268"/>
      <c r="H311" s="229" t="s">
        <v>273</v>
      </c>
      <c r="I311" s="230" t="s">
        <v>272</v>
      </c>
      <c r="J311" s="230" t="s">
        <v>273</v>
      </c>
      <c r="K311" s="231" t="s">
        <v>273</v>
      </c>
    </row>
    <row r="312" spans="1:18" ht="15.75">
      <c r="B312" s="223" t="s">
        <v>285</v>
      </c>
      <c r="C312" s="224" t="s">
        <v>286</v>
      </c>
      <c r="D312" s="224" t="s">
        <v>287</v>
      </c>
      <c r="E312" s="225" t="s">
        <v>288</v>
      </c>
      <c r="F312" s="232"/>
      <c r="G312" s="1268"/>
      <c r="H312" s="229" t="s">
        <v>273</v>
      </c>
      <c r="I312" s="230" t="s">
        <v>273</v>
      </c>
      <c r="J312" s="230">
        <v>5</v>
      </c>
      <c r="K312" s="231" t="s">
        <v>273</v>
      </c>
    </row>
    <row r="313" spans="1:18" ht="15.75">
      <c r="B313" s="235" t="s">
        <v>293</v>
      </c>
      <c r="C313" s="1269" t="s">
        <v>294</v>
      </c>
      <c r="D313" s="1269" t="s">
        <v>295</v>
      </c>
      <c r="E313" s="237" t="s">
        <v>296</v>
      </c>
      <c r="F313" s="232"/>
      <c r="G313" s="1268"/>
      <c r="H313" s="241" t="s">
        <v>273</v>
      </c>
      <c r="I313" s="242" t="s">
        <v>273</v>
      </c>
      <c r="J313" s="242" t="s">
        <v>273</v>
      </c>
      <c r="K313" s="243">
        <v>5</v>
      </c>
    </row>
    <row r="314" spans="1:18" ht="15.75" thickBot="1">
      <c r="B314" s="1270"/>
      <c r="C314" s="107"/>
      <c r="D314" s="107"/>
      <c r="E314" s="107"/>
      <c r="F314" s="107"/>
      <c r="G314" s="107"/>
      <c r="H314" s="107"/>
      <c r="I314" s="107"/>
      <c r="J314" s="107"/>
      <c r="K314" s="1271"/>
    </row>
    <row r="315" spans="1:18" ht="15.75">
      <c r="B315" s="1258"/>
      <c r="C315" s="1259"/>
      <c r="D315" s="1260"/>
      <c r="E315" s="107"/>
      <c r="F315" s="107"/>
      <c r="G315" s="107"/>
      <c r="H315" s="107"/>
      <c r="I315" s="107"/>
      <c r="J315" s="107"/>
      <c r="K315" s="1271"/>
    </row>
    <row r="316" spans="1:18">
      <c r="B316" s="217" t="s">
        <v>32</v>
      </c>
      <c r="C316" s="218" t="s">
        <v>262</v>
      </c>
      <c r="D316" s="1261" t="s">
        <v>263</v>
      </c>
      <c r="E316" s="107"/>
      <c r="F316" s="107"/>
      <c r="G316" s="107"/>
      <c r="H316" s="107"/>
      <c r="I316" s="107"/>
      <c r="J316" s="107"/>
      <c r="K316" s="1271"/>
    </row>
    <row r="317" spans="1:18">
      <c r="B317" s="1253" t="s">
        <v>270</v>
      </c>
      <c r="C317" s="1254" t="s">
        <v>267</v>
      </c>
      <c r="D317" s="1255" t="s">
        <v>271</v>
      </c>
      <c r="E317" s="107"/>
      <c r="F317" s="107"/>
      <c r="G317" s="107"/>
      <c r="H317" s="107"/>
      <c r="I317" s="107"/>
      <c r="J317" s="107"/>
      <c r="K317" s="1271"/>
    </row>
    <row r="318" spans="1:18">
      <c r="B318" s="1256" t="s">
        <v>281</v>
      </c>
      <c r="C318" s="1257" t="s">
        <v>282</v>
      </c>
      <c r="D318" s="1262" t="s">
        <v>283</v>
      </c>
      <c r="E318" s="107"/>
      <c r="F318" s="107"/>
      <c r="G318" s="107"/>
      <c r="H318" s="107"/>
      <c r="I318" s="107"/>
      <c r="J318" s="107"/>
      <c r="K318" s="1271"/>
    </row>
    <row r="319" spans="1:18">
      <c r="B319" s="1256" t="s">
        <v>289</v>
      </c>
      <c r="C319" s="1257" t="s">
        <v>290</v>
      </c>
      <c r="D319" s="1262" t="s">
        <v>291</v>
      </c>
      <c r="E319" s="107"/>
      <c r="F319" s="107"/>
      <c r="G319" s="107"/>
      <c r="H319" s="107"/>
      <c r="I319" s="107"/>
      <c r="J319" s="107"/>
      <c r="K319" s="1271"/>
    </row>
    <row r="320" spans="1:18" ht="15.75" thickBot="1">
      <c r="B320" s="1263" t="s">
        <v>297</v>
      </c>
      <c r="C320" s="1264" t="s">
        <v>298</v>
      </c>
      <c r="D320" s="1265" t="s">
        <v>299</v>
      </c>
      <c r="E320" s="107"/>
      <c r="F320" s="107"/>
      <c r="G320" s="107"/>
      <c r="H320" s="107"/>
      <c r="I320" s="107"/>
      <c r="J320" s="107"/>
      <c r="K320" s="1271"/>
    </row>
    <row r="321" spans="2:11">
      <c r="B321" s="1270"/>
      <c r="C321" s="107"/>
      <c r="D321" s="107"/>
      <c r="E321" s="1294" t="s">
        <v>1787</v>
      </c>
      <c r="F321" s="107"/>
      <c r="G321" s="107"/>
      <c r="H321" s="107"/>
      <c r="I321" s="107"/>
      <c r="J321" s="107"/>
      <c r="K321" s="1271"/>
    </row>
    <row r="322" spans="2:11">
      <c r="B322" s="1494" t="s">
        <v>303</v>
      </c>
      <c r="C322" s="1495"/>
      <c r="D322" s="1495"/>
      <c r="E322" s="1495"/>
      <c r="F322" s="1495"/>
      <c r="G322" s="1495"/>
      <c r="H322" s="1495"/>
      <c r="I322" s="1495"/>
      <c r="J322" s="1495"/>
      <c r="K322" s="1649"/>
    </row>
    <row r="323" spans="2:11" ht="15.75" thickBot="1">
      <c r="B323" s="1497"/>
      <c r="C323" s="1650"/>
      <c r="D323" s="1650"/>
      <c r="E323" s="1650"/>
      <c r="F323" s="1650"/>
      <c r="G323" s="1650"/>
      <c r="H323" s="1650"/>
      <c r="I323" s="1650"/>
      <c r="J323" s="1650"/>
      <c r="K323" s="1499"/>
    </row>
  </sheetData>
  <mergeCells count="96">
    <mergeCell ref="B2:E3"/>
    <mergeCell ref="F2:F3"/>
    <mergeCell ref="N2:N3"/>
    <mergeCell ref="O2:Q3"/>
    <mergeCell ref="R2:R3"/>
    <mergeCell ref="B7:C7"/>
    <mergeCell ref="E7:F7"/>
    <mergeCell ref="B16:F16"/>
    <mergeCell ref="B4:F4"/>
    <mergeCell ref="O4:R4"/>
    <mergeCell ref="D5:D6"/>
    <mergeCell ref="E5:E6"/>
    <mergeCell ref="N5:R5"/>
    <mergeCell ref="B299:E301"/>
    <mergeCell ref="H299:K304"/>
    <mergeCell ref="B302:E304"/>
    <mergeCell ref="B306:K306"/>
    <mergeCell ref="B307:E307"/>
    <mergeCell ref="H307:K307"/>
    <mergeCell ref="B308:B309"/>
    <mergeCell ref="C308:C309"/>
    <mergeCell ref="D308:D309"/>
    <mergeCell ref="E308:E309"/>
    <mergeCell ref="B322:K323"/>
    <mergeCell ref="T4:X4"/>
    <mergeCell ref="H6:I6"/>
    <mergeCell ref="K6:L6"/>
    <mergeCell ref="H16:L16"/>
    <mergeCell ref="U2:W2"/>
    <mergeCell ref="H3:L3"/>
    <mergeCell ref="U3:X3"/>
    <mergeCell ref="H2:K2"/>
    <mergeCell ref="B34:F34"/>
    <mergeCell ref="H50:L51"/>
    <mergeCell ref="H53:L54"/>
    <mergeCell ref="H58:L60"/>
    <mergeCell ref="Z2:AC2"/>
    <mergeCell ref="Z3:AC3"/>
    <mergeCell ref="B21:F21"/>
    <mergeCell ref="H39:L39"/>
    <mergeCell ref="O21:R21"/>
    <mergeCell ref="D22:D23"/>
    <mergeCell ref="E22:E23"/>
    <mergeCell ref="B20:E20"/>
    <mergeCell ref="H38:K38"/>
    <mergeCell ref="O20:Q20"/>
    <mergeCell ref="J4:J5"/>
    <mergeCell ref="K4:K5"/>
    <mergeCell ref="H20:K20"/>
    <mergeCell ref="U20:W20"/>
    <mergeCell ref="N22:R22"/>
    <mergeCell ref="B24:C24"/>
    <mergeCell ref="E24:F24"/>
    <mergeCell ref="K24:L24"/>
    <mergeCell ref="H34:L34"/>
    <mergeCell ref="H21:L21"/>
    <mergeCell ref="U21:X21"/>
    <mergeCell ref="J22:J23"/>
    <mergeCell ref="K22:K23"/>
    <mergeCell ref="T22:X22"/>
    <mergeCell ref="O39:R39"/>
    <mergeCell ref="D40:D41"/>
    <mergeCell ref="E40:E41"/>
    <mergeCell ref="N40:R40"/>
    <mergeCell ref="B38:E38"/>
    <mergeCell ref="O38:Q38"/>
    <mergeCell ref="A39:A61"/>
    <mergeCell ref="G39:G61"/>
    <mergeCell ref="A62:A64"/>
    <mergeCell ref="B1:L1"/>
    <mergeCell ref="A3:A18"/>
    <mergeCell ref="G3:G18"/>
    <mergeCell ref="G21:G36"/>
    <mergeCell ref="A21:A36"/>
    <mergeCell ref="B42:C42"/>
    <mergeCell ref="E42:F42"/>
    <mergeCell ref="B59:F59"/>
    <mergeCell ref="B60:B61"/>
    <mergeCell ref="C60:F60"/>
    <mergeCell ref="C61:F61"/>
    <mergeCell ref="B39:F39"/>
    <mergeCell ref="H24:I24"/>
    <mergeCell ref="T58:T64"/>
    <mergeCell ref="Y40:Y46"/>
    <mergeCell ref="H41:L42"/>
    <mergeCell ref="H43:L44"/>
    <mergeCell ref="H45:L46"/>
    <mergeCell ref="H48:L49"/>
    <mergeCell ref="Y50:Y55"/>
    <mergeCell ref="T38:V39"/>
    <mergeCell ref="T47:V48"/>
    <mergeCell ref="T56:V57"/>
    <mergeCell ref="Y38:AA39"/>
    <mergeCell ref="Y48:AA49"/>
    <mergeCell ref="T40:T45"/>
    <mergeCell ref="T49:T54"/>
  </mergeCells>
  <hyperlinks>
    <hyperlink ref="B322" r:id="rId1"/>
    <hyperlink ref="T38" r:id="rId2" location="5R" display="http://www.formatcrepe.com/pateblenoir.htm - 5R"/>
    <hyperlink ref="T47" r:id="rId3" location="5R" display="http://www.formatcrepe.com/pateblenoir.htm - 5R"/>
    <hyperlink ref="T56" r:id="rId4" location="5R" display="http://www.formatcrepe.com/pateblenoir.htm - 5R"/>
    <hyperlink ref="Y38" r:id="rId5" location="5R" display="http://www.formatcrepe.com/pateblenoir.htm - 5R"/>
    <hyperlink ref="Y48" r:id="rId6" location="5R" display="http://www.formatcrepe.com/pateblenoir.htm - 5R"/>
    <hyperlink ref="C61" r:id="rId7"/>
    <hyperlink ref="C60" r:id="rId8"/>
  </hyperlinks>
  <printOptions horizontalCentered="1"/>
  <pageMargins left="0.23622047244094491" right="0.23622047244094491" top="0.15748031496062992" bottom="0.15748031496062992" header="0.11811023622047245" footer="0.11811023622047245"/>
  <pageSetup paperSize="9" scale="60"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2"/>
  <sheetViews>
    <sheetView showZeros="0" workbookViewId="0">
      <selection activeCell="R188" sqref="R188"/>
    </sheetView>
  </sheetViews>
  <sheetFormatPr baseColWidth="10" defaultRowHeight="12.75"/>
  <cols>
    <col min="1" max="1" width="3.7109375" style="371" customWidth="1"/>
    <col min="2" max="14" width="11.7109375" style="371" customWidth="1"/>
    <col min="15" max="15" width="12.28515625" style="371" bestFit="1" customWidth="1"/>
    <col min="16" max="20" width="11.42578125" style="371"/>
    <col min="21" max="21" width="16.7109375" style="371" bestFit="1" customWidth="1"/>
    <col min="22" max="256" width="11.42578125" style="371"/>
    <col min="257" max="257" width="3.7109375" style="371" customWidth="1"/>
    <col min="258" max="270" width="11.7109375" style="371" customWidth="1"/>
    <col min="271" max="271" width="12.28515625" style="371" bestFit="1" customWidth="1"/>
    <col min="272" max="512" width="11.42578125" style="371"/>
    <col min="513" max="513" width="3.7109375" style="371" customWidth="1"/>
    <col min="514" max="526" width="11.7109375" style="371" customWidth="1"/>
    <col min="527" max="527" width="12.28515625" style="371" bestFit="1" customWidth="1"/>
    <col min="528" max="768" width="11.42578125" style="371"/>
    <col min="769" max="769" width="3.7109375" style="371" customWidth="1"/>
    <col min="770" max="782" width="11.7109375" style="371" customWidth="1"/>
    <col min="783" max="783" width="12.28515625" style="371" bestFit="1" customWidth="1"/>
    <col min="784" max="1024" width="11.42578125" style="371"/>
    <col min="1025" max="1025" width="3.7109375" style="371" customWidth="1"/>
    <col min="1026" max="1038" width="11.7109375" style="371" customWidth="1"/>
    <col min="1039" max="1039" width="12.28515625" style="371" bestFit="1" customWidth="1"/>
    <col min="1040" max="1280" width="11.42578125" style="371"/>
    <col min="1281" max="1281" width="3.7109375" style="371" customWidth="1"/>
    <col min="1282" max="1294" width="11.7109375" style="371" customWidth="1"/>
    <col min="1295" max="1295" width="12.28515625" style="371" bestFit="1" customWidth="1"/>
    <col min="1296" max="1536" width="11.42578125" style="371"/>
    <col min="1537" max="1537" width="3.7109375" style="371" customWidth="1"/>
    <col min="1538" max="1550" width="11.7109375" style="371" customWidth="1"/>
    <col min="1551" max="1551" width="12.28515625" style="371" bestFit="1" customWidth="1"/>
    <col min="1552" max="1792" width="11.42578125" style="371"/>
    <col min="1793" max="1793" width="3.7109375" style="371" customWidth="1"/>
    <col min="1794" max="1806" width="11.7109375" style="371" customWidth="1"/>
    <col min="1807" max="1807" width="12.28515625" style="371" bestFit="1" customWidth="1"/>
    <col min="1808" max="2048" width="11.42578125" style="371"/>
    <col min="2049" max="2049" width="3.7109375" style="371" customWidth="1"/>
    <col min="2050" max="2062" width="11.7109375" style="371" customWidth="1"/>
    <col min="2063" max="2063" width="12.28515625" style="371" bestFit="1" customWidth="1"/>
    <col min="2064" max="2304" width="11.42578125" style="371"/>
    <col min="2305" max="2305" width="3.7109375" style="371" customWidth="1"/>
    <col min="2306" max="2318" width="11.7109375" style="371" customWidth="1"/>
    <col min="2319" max="2319" width="12.28515625" style="371" bestFit="1" customWidth="1"/>
    <col min="2320" max="2560" width="11.42578125" style="371"/>
    <col min="2561" max="2561" width="3.7109375" style="371" customWidth="1"/>
    <col min="2562" max="2574" width="11.7109375" style="371" customWidth="1"/>
    <col min="2575" max="2575" width="12.28515625" style="371" bestFit="1" customWidth="1"/>
    <col min="2576" max="2816" width="11.42578125" style="371"/>
    <col min="2817" max="2817" width="3.7109375" style="371" customWidth="1"/>
    <col min="2818" max="2830" width="11.7109375" style="371" customWidth="1"/>
    <col min="2831" max="2831" width="12.28515625" style="371" bestFit="1" customWidth="1"/>
    <col min="2832" max="3072" width="11.42578125" style="371"/>
    <col min="3073" max="3073" width="3.7109375" style="371" customWidth="1"/>
    <col min="3074" max="3086" width="11.7109375" style="371" customWidth="1"/>
    <col min="3087" max="3087" width="12.28515625" style="371" bestFit="1" customWidth="1"/>
    <col min="3088" max="3328" width="11.42578125" style="371"/>
    <col min="3329" max="3329" width="3.7109375" style="371" customWidth="1"/>
    <col min="3330" max="3342" width="11.7109375" style="371" customWidth="1"/>
    <col min="3343" max="3343" width="12.28515625" style="371" bestFit="1" customWidth="1"/>
    <col min="3344" max="3584" width="11.42578125" style="371"/>
    <col min="3585" max="3585" width="3.7109375" style="371" customWidth="1"/>
    <col min="3586" max="3598" width="11.7109375" style="371" customWidth="1"/>
    <col min="3599" max="3599" width="12.28515625" style="371" bestFit="1" customWidth="1"/>
    <col min="3600" max="3840" width="11.42578125" style="371"/>
    <col min="3841" max="3841" width="3.7109375" style="371" customWidth="1"/>
    <col min="3842" max="3854" width="11.7109375" style="371" customWidth="1"/>
    <col min="3855" max="3855" width="12.28515625" style="371" bestFit="1" customWidth="1"/>
    <col min="3856" max="4096" width="11.42578125" style="371"/>
    <col min="4097" max="4097" width="3.7109375" style="371" customWidth="1"/>
    <col min="4098" max="4110" width="11.7109375" style="371" customWidth="1"/>
    <col min="4111" max="4111" width="12.28515625" style="371" bestFit="1" customWidth="1"/>
    <col min="4112" max="4352" width="11.42578125" style="371"/>
    <col min="4353" max="4353" width="3.7109375" style="371" customWidth="1"/>
    <col min="4354" max="4366" width="11.7109375" style="371" customWidth="1"/>
    <col min="4367" max="4367" width="12.28515625" style="371" bestFit="1" customWidth="1"/>
    <col min="4368" max="4608" width="11.42578125" style="371"/>
    <col min="4609" max="4609" width="3.7109375" style="371" customWidth="1"/>
    <col min="4610" max="4622" width="11.7109375" style="371" customWidth="1"/>
    <col min="4623" max="4623" width="12.28515625" style="371" bestFit="1" customWidth="1"/>
    <col min="4624" max="4864" width="11.42578125" style="371"/>
    <col min="4865" max="4865" width="3.7109375" style="371" customWidth="1"/>
    <col min="4866" max="4878" width="11.7109375" style="371" customWidth="1"/>
    <col min="4879" max="4879" width="12.28515625" style="371" bestFit="1" customWidth="1"/>
    <col min="4880" max="5120" width="11.42578125" style="371"/>
    <col min="5121" max="5121" width="3.7109375" style="371" customWidth="1"/>
    <col min="5122" max="5134" width="11.7109375" style="371" customWidth="1"/>
    <col min="5135" max="5135" width="12.28515625" style="371" bestFit="1" customWidth="1"/>
    <col min="5136" max="5376" width="11.42578125" style="371"/>
    <col min="5377" max="5377" width="3.7109375" style="371" customWidth="1"/>
    <col min="5378" max="5390" width="11.7109375" style="371" customWidth="1"/>
    <col min="5391" max="5391" width="12.28515625" style="371" bestFit="1" customWidth="1"/>
    <col min="5392" max="5632" width="11.42578125" style="371"/>
    <col min="5633" max="5633" width="3.7109375" style="371" customWidth="1"/>
    <col min="5634" max="5646" width="11.7109375" style="371" customWidth="1"/>
    <col min="5647" max="5647" width="12.28515625" style="371" bestFit="1" customWidth="1"/>
    <col min="5648" max="5888" width="11.42578125" style="371"/>
    <col min="5889" max="5889" width="3.7109375" style="371" customWidth="1"/>
    <col min="5890" max="5902" width="11.7109375" style="371" customWidth="1"/>
    <col min="5903" max="5903" width="12.28515625" style="371" bestFit="1" customWidth="1"/>
    <col min="5904" max="6144" width="11.42578125" style="371"/>
    <col min="6145" max="6145" width="3.7109375" style="371" customWidth="1"/>
    <col min="6146" max="6158" width="11.7109375" style="371" customWidth="1"/>
    <col min="6159" max="6159" width="12.28515625" style="371" bestFit="1" customWidth="1"/>
    <col min="6160" max="6400" width="11.42578125" style="371"/>
    <col min="6401" max="6401" width="3.7109375" style="371" customWidth="1"/>
    <col min="6402" max="6414" width="11.7109375" style="371" customWidth="1"/>
    <col min="6415" max="6415" width="12.28515625" style="371" bestFit="1" customWidth="1"/>
    <col min="6416" max="6656" width="11.42578125" style="371"/>
    <col min="6657" max="6657" width="3.7109375" style="371" customWidth="1"/>
    <col min="6658" max="6670" width="11.7109375" style="371" customWidth="1"/>
    <col min="6671" max="6671" width="12.28515625" style="371" bestFit="1" customWidth="1"/>
    <col min="6672" max="6912" width="11.42578125" style="371"/>
    <col min="6913" max="6913" width="3.7109375" style="371" customWidth="1"/>
    <col min="6914" max="6926" width="11.7109375" style="371" customWidth="1"/>
    <col min="6927" max="6927" width="12.28515625" style="371" bestFit="1" customWidth="1"/>
    <col min="6928" max="7168" width="11.42578125" style="371"/>
    <col min="7169" max="7169" width="3.7109375" style="371" customWidth="1"/>
    <col min="7170" max="7182" width="11.7109375" style="371" customWidth="1"/>
    <col min="7183" max="7183" width="12.28515625" style="371" bestFit="1" customWidth="1"/>
    <col min="7184" max="7424" width="11.42578125" style="371"/>
    <col min="7425" max="7425" width="3.7109375" style="371" customWidth="1"/>
    <col min="7426" max="7438" width="11.7109375" style="371" customWidth="1"/>
    <col min="7439" max="7439" width="12.28515625" style="371" bestFit="1" customWidth="1"/>
    <col min="7440" max="7680" width="11.42578125" style="371"/>
    <col min="7681" max="7681" width="3.7109375" style="371" customWidth="1"/>
    <col min="7682" max="7694" width="11.7109375" style="371" customWidth="1"/>
    <col min="7695" max="7695" width="12.28515625" style="371" bestFit="1" customWidth="1"/>
    <col min="7696" max="7936" width="11.42578125" style="371"/>
    <col min="7937" max="7937" width="3.7109375" style="371" customWidth="1"/>
    <col min="7938" max="7950" width="11.7109375" style="371" customWidth="1"/>
    <col min="7951" max="7951" width="12.28515625" style="371" bestFit="1" customWidth="1"/>
    <col min="7952" max="8192" width="11.42578125" style="371"/>
    <col min="8193" max="8193" width="3.7109375" style="371" customWidth="1"/>
    <col min="8194" max="8206" width="11.7109375" style="371" customWidth="1"/>
    <col min="8207" max="8207" width="12.28515625" style="371" bestFit="1" customWidth="1"/>
    <col min="8208" max="8448" width="11.42578125" style="371"/>
    <col min="8449" max="8449" width="3.7109375" style="371" customWidth="1"/>
    <col min="8450" max="8462" width="11.7109375" style="371" customWidth="1"/>
    <col min="8463" max="8463" width="12.28515625" style="371" bestFit="1" customWidth="1"/>
    <col min="8464" max="8704" width="11.42578125" style="371"/>
    <col min="8705" max="8705" width="3.7109375" style="371" customWidth="1"/>
    <col min="8706" max="8718" width="11.7109375" style="371" customWidth="1"/>
    <col min="8719" max="8719" width="12.28515625" style="371" bestFit="1" customWidth="1"/>
    <col min="8720" max="8960" width="11.42578125" style="371"/>
    <col min="8961" max="8961" width="3.7109375" style="371" customWidth="1"/>
    <col min="8962" max="8974" width="11.7109375" style="371" customWidth="1"/>
    <col min="8975" max="8975" width="12.28515625" style="371" bestFit="1" customWidth="1"/>
    <col min="8976" max="9216" width="11.42578125" style="371"/>
    <col min="9217" max="9217" width="3.7109375" style="371" customWidth="1"/>
    <col min="9218" max="9230" width="11.7109375" style="371" customWidth="1"/>
    <col min="9231" max="9231" width="12.28515625" style="371" bestFit="1" customWidth="1"/>
    <col min="9232" max="9472" width="11.42578125" style="371"/>
    <col min="9473" max="9473" width="3.7109375" style="371" customWidth="1"/>
    <col min="9474" max="9486" width="11.7109375" style="371" customWidth="1"/>
    <col min="9487" max="9487" width="12.28515625" style="371" bestFit="1" customWidth="1"/>
    <col min="9488" max="9728" width="11.42578125" style="371"/>
    <col min="9729" max="9729" width="3.7109375" style="371" customWidth="1"/>
    <col min="9730" max="9742" width="11.7109375" style="371" customWidth="1"/>
    <col min="9743" max="9743" width="12.28515625" style="371" bestFit="1" customWidth="1"/>
    <col min="9744" max="9984" width="11.42578125" style="371"/>
    <col min="9985" max="9985" width="3.7109375" style="371" customWidth="1"/>
    <col min="9986" max="9998" width="11.7109375" style="371" customWidth="1"/>
    <col min="9999" max="9999" width="12.28515625" style="371" bestFit="1" customWidth="1"/>
    <col min="10000" max="10240" width="11.42578125" style="371"/>
    <col min="10241" max="10241" width="3.7109375" style="371" customWidth="1"/>
    <col min="10242" max="10254" width="11.7109375" style="371" customWidth="1"/>
    <col min="10255" max="10255" width="12.28515625" style="371" bestFit="1" customWidth="1"/>
    <col min="10256" max="10496" width="11.42578125" style="371"/>
    <col min="10497" max="10497" width="3.7109375" style="371" customWidth="1"/>
    <col min="10498" max="10510" width="11.7109375" style="371" customWidth="1"/>
    <col min="10511" max="10511" width="12.28515625" style="371" bestFit="1" customWidth="1"/>
    <col min="10512" max="10752" width="11.42578125" style="371"/>
    <col min="10753" max="10753" width="3.7109375" style="371" customWidth="1"/>
    <col min="10754" max="10766" width="11.7109375" style="371" customWidth="1"/>
    <col min="10767" max="10767" width="12.28515625" style="371" bestFit="1" customWidth="1"/>
    <col min="10768" max="11008" width="11.42578125" style="371"/>
    <col min="11009" max="11009" width="3.7109375" style="371" customWidth="1"/>
    <col min="11010" max="11022" width="11.7109375" style="371" customWidth="1"/>
    <col min="11023" max="11023" width="12.28515625" style="371" bestFit="1" customWidth="1"/>
    <col min="11024" max="11264" width="11.42578125" style="371"/>
    <col min="11265" max="11265" width="3.7109375" style="371" customWidth="1"/>
    <col min="11266" max="11278" width="11.7109375" style="371" customWidth="1"/>
    <col min="11279" max="11279" width="12.28515625" style="371" bestFit="1" customWidth="1"/>
    <col min="11280" max="11520" width="11.42578125" style="371"/>
    <col min="11521" max="11521" width="3.7109375" style="371" customWidth="1"/>
    <col min="11522" max="11534" width="11.7109375" style="371" customWidth="1"/>
    <col min="11535" max="11535" width="12.28515625" style="371" bestFit="1" customWidth="1"/>
    <col min="11536" max="11776" width="11.42578125" style="371"/>
    <col min="11777" max="11777" width="3.7109375" style="371" customWidth="1"/>
    <col min="11778" max="11790" width="11.7109375" style="371" customWidth="1"/>
    <col min="11791" max="11791" width="12.28515625" style="371" bestFit="1" customWidth="1"/>
    <col min="11792" max="12032" width="11.42578125" style="371"/>
    <col min="12033" max="12033" width="3.7109375" style="371" customWidth="1"/>
    <col min="12034" max="12046" width="11.7109375" style="371" customWidth="1"/>
    <col min="12047" max="12047" width="12.28515625" style="371" bestFit="1" customWidth="1"/>
    <col min="12048" max="12288" width="11.42578125" style="371"/>
    <col min="12289" max="12289" width="3.7109375" style="371" customWidth="1"/>
    <col min="12290" max="12302" width="11.7109375" style="371" customWidth="1"/>
    <col min="12303" max="12303" width="12.28515625" style="371" bestFit="1" customWidth="1"/>
    <col min="12304" max="12544" width="11.42578125" style="371"/>
    <col min="12545" max="12545" width="3.7109375" style="371" customWidth="1"/>
    <col min="12546" max="12558" width="11.7109375" style="371" customWidth="1"/>
    <col min="12559" max="12559" width="12.28515625" style="371" bestFit="1" customWidth="1"/>
    <col min="12560" max="12800" width="11.42578125" style="371"/>
    <col min="12801" max="12801" width="3.7109375" style="371" customWidth="1"/>
    <col min="12802" max="12814" width="11.7109375" style="371" customWidth="1"/>
    <col min="12815" max="12815" width="12.28515625" style="371" bestFit="1" customWidth="1"/>
    <col min="12816" max="13056" width="11.42578125" style="371"/>
    <col min="13057" max="13057" width="3.7109375" style="371" customWidth="1"/>
    <col min="13058" max="13070" width="11.7109375" style="371" customWidth="1"/>
    <col min="13071" max="13071" width="12.28515625" style="371" bestFit="1" customWidth="1"/>
    <col min="13072" max="13312" width="11.42578125" style="371"/>
    <col min="13313" max="13313" width="3.7109375" style="371" customWidth="1"/>
    <col min="13314" max="13326" width="11.7109375" style="371" customWidth="1"/>
    <col min="13327" max="13327" width="12.28515625" style="371" bestFit="1" customWidth="1"/>
    <col min="13328" max="13568" width="11.42578125" style="371"/>
    <col min="13569" max="13569" width="3.7109375" style="371" customWidth="1"/>
    <col min="13570" max="13582" width="11.7109375" style="371" customWidth="1"/>
    <col min="13583" max="13583" width="12.28515625" style="371" bestFit="1" customWidth="1"/>
    <col min="13584" max="13824" width="11.42578125" style="371"/>
    <col min="13825" max="13825" width="3.7109375" style="371" customWidth="1"/>
    <col min="13826" max="13838" width="11.7109375" style="371" customWidth="1"/>
    <col min="13839" max="13839" width="12.28515625" style="371" bestFit="1" customWidth="1"/>
    <col min="13840" max="14080" width="11.42578125" style="371"/>
    <col min="14081" max="14081" width="3.7109375" style="371" customWidth="1"/>
    <col min="14082" max="14094" width="11.7109375" style="371" customWidth="1"/>
    <col min="14095" max="14095" width="12.28515625" style="371" bestFit="1" customWidth="1"/>
    <col min="14096" max="14336" width="11.42578125" style="371"/>
    <col min="14337" max="14337" width="3.7109375" style="371" customWidth="1"/>
    <col min="14338" max="14350" width="11.7109375" style="371" customWidth="1"/>
    <col min="14351" max="14351" width="12.28515625" style="371" bestFit="1" customWidth="1"/>
    <col min="14352" max="14592" width="11.42578125" style="371"/>
    <col min="14593" max="14593" width="3.7109375" style="371" customWidth="1"/>
    <col min="14594" max="14606" width="11.7109375" style="371" customWidth="1"/>
    <col min="14607" max="14607" width="12.28515625" style="371" bestFit="1" customWidth="1"/>
    <col min="14608" max="14848" width="11.42578125" style="371"/>
    <col min="14849" max="14849" width="3.7109375" style="371" customWidth="1"/>
    <col min="14850" max="14862" width="11.7109375" style="371" customWidth="1"/>
    <col min="14863" max="14863" width="12.28515625" style="371" bestFit="1" customWidth="1"/>
    <col min="14864" max="15104" width="11.42578125" style="371"/>
    <col min="15105" max="15105" width="3.7109375" style="371" customWidth="1"/>
    <col min="15106" max="15118" width="11.7109375" style="371" customWidth="1"/>
    <col min="15119" max="15119" width="12.28515625" style="371" bestFit="1" customWidth="1"/>
    <col min="15120" max="15360" width="11.42578125" style="371"/>
    <col min="15361" max="15361" width="3.7109375" style="371" customWidth="1"/>
    <col min="15362" max="15374" width="11.7109375" style="371" customWidth="1"/>
    <col min="15375" max="15375" width="12.28515625" style="371" bestFit="1" customWidth="1"/>
    <col min="15376" max="15616" width="11.42578125" style="371"/>
    <col min="15617" max="15617" width="3.7109375" style="371" customWidth="1"/>
    <col min="15618" max="15630" width="11.7109375" style="371" customWidth="1"/>
    <col min="15631" max="15631" width="12.28515625" style="371" bestFit="1" customWidth="1"/>
    <col min="15632" max="15872" width="11.42578125" style="371"/>
    <col min="15873" max="15873" width="3.7109375" style="371" customWidth="1"/>
    <col min="15874" max="15886" width="11.7109375" style="371" customWidth="1"/>
    <col min="15887" max="15887" width="12.28515625" style="371" bestFit="1" customWidth="1"/>
    <col min="15888" max="16128" width="11.42578125" style="371"/>
    <col min="16129" max="16129" width="3.7109375" style="371" customWidth="1"/>
    <col min="16130" max="16142" width="11.7109375" style="371" customWidth="1"/>
    <col min="16143" max="16143" width="12.28515625" style="371" bestFit="1" customWidth="1"/>
    <col min="16144" max="16384" width="11.42578125" style="371"/>
  </cols>
  <sheetData>
    <row r="1" spans="1:19" s="868" customFormat="1" ht="15" customHeight="1" thickBot="1">
      <c r="A1" s="867">
        <v>3</v>
      </c>
      <c r="B1" s="867">
        <v>11</v>
      </c>
      <c r="C1" s="867">
        <v>11</v>
      </c>
      <c r="D1" s="867">
        <v>11</v>
      </c>
      <c r="E1" s="867">
        <v>11</v>
      </c>
      <c r="F1" s="867">
        <v>11</v>
      </c>
      <c r="G1" s="867">
        <v>11</v>
      </c>
      <c r="H1" s="867">
        <v>11</v>
      </c>
      <c r="I1" s="867">
        <v>11</v>
      </c>
      <c r="J1" s="867">
        <v>11</v>
      </c>
      <c r="K1" s="867">
        <v>11</v>
      </c>
      <c r="L1" s="867">
        <v>11</v>
      </c>
      <c r="M1" s="867">
        <v>11</v>
      </c>
      <c r="N1" s="867">
        <v>11</v>
      </c>
    </row>
    <row r="2" spans="1:19" s="869" customFormat="1" ht="18" customHeight="1">
      <c r="A2" s="1738" t="s">
        <v>117</v>
      </c>
      <c r="B2" s="1739"/>
      <c r="C2" s="1739"/>
      <c r="D2" s="1739"/>
      <c r="E2" s="1739"/>
      <c r="F2" s="1739"/>
      <c r="G2" s="1739"/>
      <c r="H2" s="1739"/>
      <c r="I2" s="1739"/>
      <c r="J2" s="1739"/>
      <c r="K2" s="1739"/>
      <c r="L2" s="1739"/>
      <c r="M2" s="1739"/>
      <c r="N2" s="1739"/>
    </row>
    <row r="3" spans="1:19" s="869" customFormat="1" ht="18" customHeight="1" thickBot="1">
      <c r="A3" s="1740"/>
      <c r="B3" s="1741"/>
      <c r="C3" s="1741"/>
      <c r="D3" s="1741"/>
      <c r="E3" s="1741"/>
      <c r="F3" s="1741"/>
      <c r="G3" s="1741"/>
      <c r="H3" s="1741"/>
      <c r="I3" s="1741"/>
      <c r="J3" s="1741"/>
      <c r="K3" s="1741"/>
      <c r="L3" s="1741"/>
      <c r="M3" s="1741"/>
      <c r="N3" s="1741"/>
    </row>
    <row r="4" spans="1:19" s="869" customFormat="1" ht="18" customHeight="1"/>
    <row r="5" spans="1:19" ht="18" customHeight="1" thickBot="1">
      <c r="A5" s="920"/>
      <c r="B5" s="937"/>
      <c r="C5" s="929"/>
      <c r="D5" s="929"/>
      <c r="E5" s="929"/>
      <c r="F5" s="929"/>
      <c r="G5" s="929"/>
      <c r="H5" s="929"/>
      <c r="I5" s="929"/>
      <c r="J5" s="929"/>
      <c r="K5" s="929"/>
      <c r="L5" s="929"/>
      <c r="M5" s="929"/>
      <c r="N5" s="929"/>
    </row>
    <row r="6" spans="1:19" ht="18" customHeight="1">
      <c r="A6" s="870" t="s">
        <v>29</v>
      </c>
      <c r="B6" s="1731" t="s">
        <v>342</v>
      </c>
      <c r="C6" s="1732"/>
      <c r="D6" s="1732"/>
      <c r="E6" s="1732"/>
      <c r="F6" s="1732"/>
      <c r="G6" s="1732"/>
      <c r="H6" s="1732"/>
      <c r="I6" s="1732"/>
      <c r="J6" s="1732"/>
      <c r="K6" s="1732"/>
      <c r="L6" s="1732"/>
      <c r="M6" s="1732"/>
      <c r="N6" s="1735">
        <v>10</v>
      </c>
      <c r="O6" s="876"/>
      <c r="P6" s="1501" t="s">
        <v>113</v>
      </c>
      <c r="Q6" s="1502"/>
      <c r="R6" s="1502"/>
      <c r="S6" s="1503"/>
    </row>
    <row r="7" spans="1:19" ht="18" customHeight="1">
      <c r="A7" s="1710"/>
      <c r="B7" s="1733"/>
      <c r="C7" s="1734"/>
      <c r="D7" s="1734"/>
      <c r="E7" s="1734"/>
      <c r="F7" s="1734"/>
      <c r="G7" s="1734"/>
      <c r="H7" s="1734"/>
      <c r="I7" s="1734"/>
      <c r="J7" s="1734"/>
      <c r="K7" s="1734"/>
      <c r="L7" s="1734"/>
      <c r="M7" s="1734"/>
      <c r="N7" s="1736"/>
      <c r="O7" s="876"/>
      <c r="P7" s="1504"/>
      <c r="Q7" s="1505"/>
      <c r="R7" s="1505"/>
      <c r="S7" s="1506"/>
    </row>
    <row r="8" spans="1:19" ht="18" customHeight="1">
      <c r="A8" s="1710"/>
      <c r="B8" s="871" t="s">
        <v>56</v>
      </c>
      <c r="C8" s="1711" t="s">
        <v>117</v>
      </c>
      <c r="D8" s="1711"/>
      <c r="E8" s="1711"/>
      <c r="F8" s="1711"/>
      <c r="G8" s="1711"/>
      <c r="H8" s="1711"/>
      <c r="I8" s="1711"/>
      <c r="J8" s="1711"/>
      <c r="K8" s="1711"/>
      <c r="L8" s="1711"/>
      <c r="M8" s="872"/>
      <c r="N8" s="873"/>
      <c r="O8" s="876"/>
      <c r="P8" s="1504"/>
      <c r="Q8" s="1505"/>
      <c r="R8" s="1505"/>
      <c r="S8" s="1506"/>
    </row>
    <row r="9" spans="1:19" ht="18" customHeight="1">
      <c r="A9" s="1710"/>
      <c r="B9" s="874" t="s">
        <v>51</v>
      </c>
      <c r="C9" s="1711"/>
      <c r="D9" s="1711"/>
      <c r="E9" s="1711"/>
      <c r="F9" s="1711"/>
      <c r="G9" s="1711"/>
      <c r="H9" s="1711"/>
      <c r="I9" s="1711"/>
      <c r="J9" s="1711"/>
      <c r="K9" s="1711"/>
      <c r="L9" s="1711"/>
      <c r="M9" s="454"/>
      <c r="N9" s="875" t="s">
        <v>55</v>
      </c>
      <c r="O9" s="876"/>
      <c r="P9" s="1504"/>
      <c r="Q9" s="1505"/>
      <c r="R9" s="1505"/>
      <c r="S9" s="1506"/>
    </row>
    <row r="10" spans="1:19" ht="18" customHeight="1">
      <c r="A10" s="1710"/>
      <c r="B10" s="1712">
        <f>C44</f>
        <v>3.33</v>
      </c>
      <c r="C10" s="1713" t="s">
        <v>36</v>
      </c>
      <c r="D10" s="877"/>
      <c r="E10" s="877"/>
      <c r="F10" s="877"/>
      <c r="G10" s="877"/>
      <c r="H10" s="877"/>
      <c r="I10" s="877"/>
      <c r="J10" s="877"/>
      <c r="K10" s="877"/>
      <c r="L10" s="877"/>
      <c r="M10" s="1714" t="s">
        <v>36</v>
      </c>
      <c r="N10" s="1715">
        <v>5</v>
      </c>
      <c r="O10" s="876"/>
      <c r="P10" s="1507"/>
      <c r="Q10" s="1508"/>
      <c r="R10" s="1508"/>
      <c r="S10" s="1509"/>
    </row>
    <row r="11" spans="1:19" ht="18" customHeight="1">
      <c r="A11" s="1710"/>
      <c r="B11" s="1712"/>
      <c r="C11" s="1713"/>
      <c r="D11" s="878"/>
      <c r="E11" s="878"/>
      <c r="F11" s="878"/>
      <c r="G11" s="878"/>
      <c r="H11" s="878"/>
      <c r="I11" s="878"/>
      <c r="J11" s="878"/>
      <c r="K11" s="878"/>
      <c r="L11" s="878"/>
      <c r="M11" s="1714"/>
      <c r="N11" s="1715"/>
      <c r="O11" s="876"/>
    </row>
    <row r="12" spans="1:19" ht="18" customHeight="1">
      <c r="A12" s="1710"/>
      <c r="B12" s="1716">
        <v>30</v>
      </c>
      <c r="C12" s="1717" t="s">
        <v>1009</v>
      </c>
      <c r="D12" s="879"/>
      <c r="E12" s="1718" t="s">
        <v>1010</v>
      </c>
      <c r="F12" s="1718"/>
      <c r="G12" s="1718"/>
      <c r="H12" s="1719">
        <f>B10/B12</f>
        <v>0.111</v>
      </c>
      <c r="I12" s="1719"/>
      <c r="J12" s="880"/>
      <c r="K12" s="880"/>
      <c r="L12" s="880"/>
      <c r="M12" s="1714" t="s">
        <v>1009</v>
      </c>
      <c r="N12" s="1720">
        <f>N10/H12</f>
        <v>45.045045045045043</v>
      </c>
      <c r="O12" s="876"/>
    </row>
    <row r="13" spans="1:19" ht="18" customHeight="1">
      <c r="A13" s="1710"/>
      <c r="B13" s="1716"/>
      <c r="C13" s="1717"/>
      <c r="D13" s="879"/>
      <c r="E13" s="1718"/>
      <c r="F13" s="1718"/>
      <c r="G13" s="1718"/>
      <c r="H13" s="1719"/>
      <c r="I13" s="1719"/>
      <c r="J13" s="880"/>
      <c r="K13" s="880"/>
      <c r="L13" s="880"/>
      <c r="M13" s="1714"/>
      <c r="N13" s="1720"/>
      <c r="O13" s="876"/>
    </row>
    <row r="14" spans="1:19" ht="18" customHeight="1">
      <c r="A14" s="1710"/>
      <c r="B14" s="881"/>
      <c r="C14" s="882"/>
      <c r="D14" s="882"/>
      <c r="E14" s="883"/>
      <c r="F14" s="884" t="s">
        <v>992</v>
      </c>
      <c r="G14" s="1721">
        <f ca="1">NOW()</f>
        <v>43029.407312268515</v>
      </c>
      <c r="H14" s="1721"/>
      <c r="I14" s="1721"/>
      <c r="J14" s="1721"/>
      <c r="K14" s="885"/>
      <c r="L14" s="885"/>
      <c r="M14" s="886"/>
      <c r="N14" s="887"/>
      <c r="O14" s="876"/>
    </row>
    <row r="15" spans="1:19" ht="18" customHeight="1">
      <c r="A15" s="1710"/>
      <c r="B15" s="1687"/>
      <c r="C15" s="1688"/>
      <c r="D15" s="1688"/>
      <c r="E15" s="1688"/>
      <c r="F15" s="1688"/>
      <c r="G15" s="1688"/>
      <c r="H15" s="1688"/>
      <c r="I15" s="1688"/>
      <c r="J15" s="1688"/>
      <c r="K15" s="1688"/>
      <c r="L15" s="1688"/>
      <c r="M15" s="1688"/>
      <c r="N15" s="1689"/>
      <c r="O15" s="876"/>
    </row>
    <row r="16" spans="1:19" ht="18" customHeight="1">
      <c r="A16" s="1710"/>
      <c r="B16" s="1737"/>
      <c r="C16" s="888" t="s">
        <v>51</v>
      </c>
      <c r="D16" s="889" t="s">
        <v>993</v>
      </c>
      <c r="E16" s="890"/>
      <c r="F16" s="891"/>
      <c r="G16" s="891"/>
      <c r="H16" s="891"/>
      <c r="I16" s="880"/>
      <c r="J16" s="892" t="s">
        <v>55</v>
      </c>
      <c r="K16" s="893" t="s">
        <v>1011</v>
      </c>
      <c r="L16" s="894"/>
      <c r="M16" s="894"/>
      <c r="N16" s="895"/>
      <c r="O16" s="876"/>
    </row>
    <row r="17" spans="1:24" ht="18" customHeight="1">
      <c r="A17" s="1710"/>
      <c r="B17" s="1737"/>
      <c r="C17" s="896" t="s">
        <v>41</v>
      </c>
      <c r="D17" s="894"/>
      <c r="E17" s="894"/>
      <c r="F17" s="894"/>
      <c r="G17" s="894"/>
      <c r="H17" s="894"/>
      <c r="I17" s="400"/>
      <c r="J17" s="897"/>
      <c r="K17" s="898"/>
      <c r="L17" s="898"/>
      <c r="M17" s="898"/>
      <c r="N17" s="899"/>
      <c r="O17" s="876"/>
    </row>
    <row r="18" spans="1:24" ht="18" customHeight="1">
      <c r="A18" s="1710"/>
      <c r="B18" s="1698" t="s">
        <v>198</v>
      </c>
      <c r="C18" s="1699"/>
      <c r="D18" s="1699"/>
      <c r="E18" s="1699"/>
      <c r="F18" s="1699"/>
      <c r="G18" s="1699"/>
      <c r="H18" s="1699"/>
      <c r="I18" s="1699"/>
      <c r="J18" s="1699"/>
      <c r="K18" s="1699"/>
      <c r="L18" s="1699"/>
      <c r="M18" s="1699"/>
      <c r="N18" s="1700"/>
      <c r="O18" s="876"/>
    </row>
    <row r="19" spans="1:24" ht="18" customHeight="1">
      <c r="A19" s="1710"/>
      <c r="B19" s="1698" t="s">
        <v>201</v>
      </c>
      <c r="C19" s="1699"/>
      <c r="D19" s="1699"/>
      <c r="E19" s="1699"/>
      <c r="F19" s="1699"/>
      <c r="G19" s="1699"/>
      <c r="H19" s="1699"/>
      <c r="I19" s="1699"/>
      <c r="J19" s="1699"/>
      <c r="K19" s="1699"/>
      <c r="L19" s="1699"/>
      <c r="M19" s="1699"/>
      <c r="N19" s="1700"/>
      <c r="O19" s="876"/>
    </row>
    <row r="20" spans="1:24" ht="18" customHeight="1">
      <c r="A20" s="1710"/>
      <c r="B20" s="1698" t="s">
        <v>202</v>
      </c>
      <c r="C20" s="1699"/>
      <c r="D20" s="1699"/>
      <c r="E20" s="1699"/>
      <c r="F20" s="1699"/>
      <c r="G20" s="1699"/>
      <c r="H20" s="1699"/>
      <c r="I20" s="1699"/>
      <c r="J20" s="1699"/>
      <c r="K20" s="1699"/>
      <c r="L20" s="1699"/>
      <c r="M20" s="1699"/>
      <c r="N20" s="1700"/>
      <c r="O20" s="876"/>
    </row>
    <row r="21" spans="1:24" ht="18" customHeight="1">
      <c r="A21" s="1710"/>
      <c r="B21" s="1701" t="s">
        <v>205</v>
      </c>
      <c r="C21" s="1702"/>
      <c r="D21" s="1702"/>
      <c r="E21" s="1702"/>
      <c r="F21" s="1702"/>
      <c r="G21" s="1702"/>
      <c r="H21" s="1702"/>
      <c r="I21" s="1702"/>
      <c r="J21" s="1702"/>
      <c r="K21" s="1702"/>
      <c r="L21" s="1702"/>
      <c r="M21" s="1702"/>
      <c r="N21" s="1703"/>
      <c r="O21" s="876"/>
      <c r="P21" s="1692" t="s">
        <v>1873</v>
      </c>
      <c r="Q21" s="1693"/>
      <c r="R21" s="1693"/>
      <c r="S21" s="1694"/>
    </row>
    <row r="22" spans="1:24" ht="18" customHeight="1">
      <c r="A22" s="1710"/>
      <c r="B22" s="1701"/>
      <c r="C22" s="1702"/>
      <c r="D22" s="1702"/>
      <c r="E22" s="1702"/>
      <c r="F22" s="1702"/>
      <c r="G22" s="1702"/>
      <c r="H22" s="1702"/>
      <c r="I22" s="1702"/>
      <c r="J22" s="1702"/>
      <c r="K22" s="1702"/>
      <c r="L22" s="1702"/>
      <c r="M22" s="1702"/>
      <c r="N22" s="1703"/>
      <c r="O22" s="876"/>
      <c r="P22" s="1531"/>
      <c r="Q22" s="1532"/>
      <c r="R22" s="1532"/>
      <c r="S22" s="1533"/>
    </row>
    <row r="23" spans="1:24" ht="18" customHeight="1">
      <c r="A23" s="1710"/>
      <c r="B23" s="1698" t="s">
        <v>209</v>
      </c>
      <c r="C23" s="1699"/>
      <c r="D23" s="1699"/>
      <c r="E23" s="1699"/>
      <c r="F23" s="1699"/>
      <c r="G23" s="1699"/>
      <c r="H23" s="1699"/>
      <c r="I23" s="1699"/>
      <c r="J23" s="1699"/>
      <c r="K23" s="1699"/>
      <c r="L23" s="1699"/>
      <c r="M23" s="1699"/>
      <c r="N23" s="1700"/>
      <c r="O23" s="876"/>
      <c r="P23" s="1531"/>
      <c r="Q23" s="1532"/>
      <c r="R23" s="1532"/>
      <c r="S23" s="1533"/>
    </row>
    <row r="24" spans="1:24" ht="18" customHeight="1">
      <c r="A24" s="1710"/>
      <c r="B24" s="1698" t="s">
        <v>210</v>
      </c>
      <c r="C24" s="1699"/>
      <c r="D24" s="1699"/>
      <c r="E24" s="1699"/>
      <c r="F24" s="1699"/>
      <c r="G24" s="1699"/>
      <c r="H24" s="1699"/>
      <c r="I24" s="1699"/>
      <c r="J24" s="1699"/>
      <c r="K24" s="1699"/>
      <c r="L24" s="1699"/>
      <c r="M24" s="1699"/>
      <c r="N24" s="1700"/>
      <c r="O24" s="876"/>
      <c r="P24" s="1531"/>
      <c r="Q24" s="1532"/>
      <c r="R24" s="1532"/>
      <c r="S24" s="1533"/>
    </row>
    <row r="25" spans="1:24" ht="18" customHeight="1">
      <c r="A25" s="1710"/>
      <c r="B25" s="1698" t="s">
        <v>213</v>
      </c>
      <c r="C25" s="1699"/>
      <c r="D25" s="1699"/>
      <c r="E25" s="1699"/>
      <c r="F25" s="1699"/>
      <c r="G25" s="1699"/>
      <c r="H25" s="1699"/>
      <c r="I25" s="1699"/>
      <c r="J25" s="1699"/>
      <c r="K25" s="1699"/>
      <c r="L25" s="1699"/>
      <c r="M25" s="1699"/>
      <c r="N25" s="1700"/>
      <c r="O25" s="876"/>
      <c r="P25" s="1531"/>
      <c r="Q25" s="1532"/>
      <c r="R25" s="1532"/>
      <c r="S25" s="1533"/>
    </row>
    <row r="26" spans="1:24" ht="18" customHeight="1">
      <c r="A26" s="1710"/>
      <c r="B26" s="1701" t="s">
        <v>216</v>
      </c>
      <c r="C26" s="1702"/>
      <c r="D26" s="1702"/>
      <c r="E26" s="1702"/>
      <c r="F26" s="1702"/>
      <c r="G26" s="1702"/>
      <c r="H26" s="1702"/>
      <c r="I26" s="1702"/>
      <c r="J26" s="1702"/>
      <c r="K26" s="1702"/>
      <c r="L26" s="1702"/>
      <c r="M26" s="1702"/>
      <c r="N26" s="1703"/>
      <c r="O26" s="876"/>
      <c r="P26" s="1531"/>
      <c r="Q26" s="1532"/>
      <c r="R26" s="1532"/>
      <c r="S26" s="1533"/>
    </row>
    <row r="27" spans="1:24" ht="18" customHeight="1">
      <c r="A27" s="1710"/>
      <c r="B27" s="1701"/>
      <c r="C27" s="1702"/>
      <c r="D27" s="1702"/>
      <c r="E27" s="1702"/>
      <c r="F27" s="1702"/>
      <c r="G27" s="1702"/>
      <c r="H27" s="1702"/>
      <c r="I27" s="1702"/>
      <c r="J27" s="1702"/>
      <c r="K27" s="1702"/>
      <c r="L27" s="1702"/>
      <c r="M27" s="1702"/>
      <c r="N27" s="1703"/>
      <c r="O27" s="876"/>
      <c r="P27" s="1531"/>
      <c r="Q27" s="1532"/>
      <c r="R27" s="1532"/>
      <c r="S27" s="1533"/>
    </row>
    <row r="28" spans="1:24" ht="18" customHeight="1">
      <c r="A28" s="1710"/>
      <c r="B28" s="1698" t="s">
        <v>218</v>
      </c>
      <c r="C28" s="1699"/>
      <c r="D28" s="1699"/>
      <c r="E28" s="1699"/>
      <c r="F28" s="1699"/>
      <c r="G28" s="1699"/>
      <c r="H28" s="1699"/>
      <c r="I28" s="1699"/>
      <c r="J28" s="1699"/>
      <c r="K28" s="1699"/>
      <c r="L28" s="1699"/>
      <c r="M28" s="1699"/>
      <c r="N28" s="1700"/>
      <c r="O28" s="876"/>
      <c r="P28" s="1695"/>
      <c r="Q28" s="1696"/>
      <c r="R28" s="1696"/>
      <c r="S28" s="1697"/>
    </row>
    <row r="29" spans="1:24" ht="18" customHeight="1">
      <c r="A29" s="1710"/>
      <c r="B29" s="900" t="s">
        <v>60</v>
      </c>
      <c r="C29" s="901" t="s">
        <v>36</v>
      </c>
      <c r="D29" s="901" t="s">
        <v>37</v>
      </c>
      <c r="E29" s="902"/>
      <c r="F29" s="902"/>
      <c r="G29" s="902"/>
      <c r="H29" s="901" t="s">
        <v>995</v>
      </c>
      <c r="I29" s="902"/>
      <c r="J29" s="902"/>
      <c r="K29" s="902"/>
      <c r="L29" s="902"/>
      <c r="M29" s="903" t="s">
        <v>990</v>
      </c>
      <c r="N29" s="938">
        <f>N12</f>
        <v>45.045045045045043</v>
      </c>
      <c r="O29" s="876"/>
    </row>
    <row r="30" spans="1:24" ht="18" customHeight="1">
      <c r="A30" s="1710"/>
      <c r="B30" s="1687"/>
      <c r="C30" s="1688"/>
      <c r="D30" s="1688"/>
      <c r="E30" s="1688"/>
      <c r="F30" s="1688"/>
      <c r="G30" s="1688"/>
      <c r="H30" s="1688"/>
      <c r="I30" s="1688"/>
      <c r="J30" s="1688"/>
      <c r="K30" s="1688"/>
      <c r="L30" s="1688"/>
      <c r="M30" s="1688"/>
      <c r="N30" s="1689"/>
      <c r="O30" s="876"/>
      <c r="P30" s="1674" t="s">
        <v>674</v>
      </c>
      <c r="Q30" s="1675"/>
      <c r="R30" s="1675"/>
      <c r="S30" s="1675"/>
      <c r="T30" s="1675"/>
      <c r="U30" s="1675"/>
      <c r="V30" s="1675"/>
      <c r="W30" s="1675"/>
      <c r="X30" s="1676"/>
    </row>
    <row r="31" spans="1:24" ht="18" customHeight="1">
      <c r="A31" s="1710"/>
      <c r="B31" s="905"/>
      <c r="C31" s="906">
        <v>1</v>
      </c>
      <c r="D31" s="907" t="s">
        <v>350</v>
      </c>
      <c r="E31" s="908"/>
      <c r="F31" s="876"/>
      <c r="G31" s="876"/>
      <c r="H31" s="909">
        <f>IF(ISBLANK(C31),0,IF(ISTEXT(C31),0,C31/C44))</f>
        <v>0.3003003003003003</v>
      </c>
      <c r="I31" s="876"/>
      <c r="J31" s="876"/>
      <c r="K31" s="876"/>
      <c r="L31" s="910" t="str">
        <f t="shared" ref="L31:L42" si="0">D31</f>
        <v>Farine de blé noir</v>
      </c>
      <c r="M31" s="911">
        <f>IF(ISTEXT(C31),0,IF(ISBLANK(C31),0,(C31/B10)*N10))</f>
        <v>1.5015015015015014</v>
      </c>
      <c r="N31" s="912">
        <f>IF(ISTEXT(B31),B31,IF(ISBLANK(B31),0,(B31/B10)*N10))</f>
        <v>0</v>
      </c>
      <c r="O31" s="876"/>
      <c r="P31" s="1665" t="s">
        <v>1903</v>
      </c>
      <c r="Q31" s="1666"/>
      <c r="R31" s="1666"/>
      <c r="S31" s="1666"/>
      <c r="T31" s="1666"/>
      <c r="U31" s="1666"/>
      <c r="V31" s="1666"/>
      <c r="W31" s="1666"/>
      <c r="X31" s="1677"/>
    </row>
    <row r="32" spans="1:24" ht="18" customHeight="1">
      <c r="A32" s="1710"/>
      <c r="B32" s="905">
        <v>1</v>
      </c>
      <c r="C32" s="906"/>
      <c r="D32" s="907" t="s">
        <v>352</v>
      </c>
      <c r="E32" s="908"/>
      <c r="F32" s="876"/>
      <c r="G32" s="876"/>
      <c r="H32" s="909">
        <f>IF(ISBLANK(C32),0,IF(ISTEXT(C32),0,C32/C44))</f>
        <v>0</v>
      </c>
      <c r="I32" s="876"/>
      <c r="J32" s="876"/>
      <c r="K32" s="876"/>
      <c r="L32" s="910" t="str">
        <f t="shared" si="0"/>
        <v>Seigle (poignée)</v>
      </c>
      <c r="M32" s="911">
        <f>IF(ISTEXT(C32),0,IF(ISBLANK(C32),0,(C32/B10)*N10))</f>
        <v>0</v>
      </c>
      <c r="N32" s="912">
        <f>IF(ISTEXT(B32),B32,IF(ISBLANK(B32),0,(B32/B10)*N10))</f>
        <v>1.5015015015015014</v>
      </c>
      <c r="O32" s="876"/>
      <c r="P32" s="1665"/>
      <c r="Q32" s="1666"/>
      <c r="R32" s="1666"/>
      <c r="S32" s="1666"/>
      <c r="T32" s="1666"/>
      <c r="U32" s="1666"/>
      <c r="V32" s="1666"/>
      <c r="W32" s="1666"/>
      <c r="X32" s="1677"/>
    </row>
    <row r="33" spans="1:24" ht="18" customHeight="1">
      <c r="A33" s="1710"/>
      <c r="B33" s="905">
        <v>2</v>
      </c>
      <c r="C33" s="906">
        <v>0.05</v>
      </c>
      <c r="D33" s="907" t="s">
        <v>67</v>
      </c>
      <c r="E33" s="908"/>
      <c r="F33" s="876"/>
      <c r="G33" s="876"/>
      <c r="H33" s="909">
        <f>IF(ISBLANK(C33),0,IF(ISTEXT(C33),0,C33/C44))</f>
        <v>1.5015015015015015E-2</v>
      </c>
      <c r="I33" s="876"/>
      <c r="J33" s="876"/>
      <c r="K33" s="876"/>
      <c r="L33" s="910" t="str">
        <f t="shared" si="0"/>
        <v>Œufs de 50g</v>
      </c>
      <c r="M33" s="911">
        <f>IF(ISTEXT(C33),0,IF(ISBLANK(C33),0,(C33/B10)*N10))</f>
        <v>7.5075075075075076E-2</v>
      </c>
      <c r="N33" s="912">
        <f>IF(ISTEXT(B33),B33,IF(ISBLANK(B33),0,(B33/B10)*N10))</f>
        <v>3.0030030030030028</v>
      </c>
      <c r="O33" s="876"/>
      <c r="P33" s="1665"/>
      <c r="Q33" s="1666"/>
      <c r="R33" s="1666"/>
      <c r="S33" s="1666"/>
      <c r="T33" s="1666"/>
      <c r="U33" s="1666"/>
      <c r="V33" s="1666"/>
      <c r="W33" s="1666"/>
      <c r="X33" s="1677"/>
    </row>
    <row r="34" spans="1:24" ht="18" customHeight="1">
      <c r="A34" s="1710"/>
      <c r="B34" s="905"/>
      <c r="C34" s="906">
        <v>0.03</v>
      </c>
      <c r="D34" s="907" t="s">
        <v>353</v>
      </c>
      <c r="E34" s="908"/>
      <c r="F34" s="876"/>
      <c r="G34" s="876"/>
      <c r="H34" s="909">
        <f>IF(ISBLANK(C34),0,IF(ISTEXT(C34),0,C34/C44))</f>
        <v>9.0090090090090089E-3</v>
      </c>
      <c r="I34" s="876"/>
      <c r="J34" s="876"/>
      <c r="K34" s="876"/>
      <c r="L34" s="910" t="str">
        <f t="shared" si="0"/>
        <v>Gros sel de Guérande</v>
      </c>
      <c r="M34" s="911">
        <f>IF(ISTEXT(C34),0,IF(ISBLANK(C34),0,(C34/B10)*N10))</f>
        <v>4.5045045045045043E-2</v>
      </c>
      <c r="N34" s="912">
        <f>IF(ISTEXT(B34),B34,IF(ISBLANK(B34),0,(B34/B10)*N10))</f>
        <v>0</v>
      </c>
      <c r="O34" s="876"/>
      <c r="P34" s="1678" t="s">
        <v>1904</v>
      </c>
      <c r="Q34" s="1679"/>
      <c r="R34" s="1679"/>
      <c r="S34" s="1679"/>
      <c r="T34" s="1679"/>
      <c r="U34" s="1679"/>
      <c r="V34" s="1679"/>
      <c r="W34" s="1679"/>
      <c r="X34" s="1680"/>
    </row>
    <row r="35" spans="1:24" ht="18" customHeight="1">
      <c r="A35" s="1710"/>
      <c r="B35" s="905"/>
      <c r="C35" s="906">
        <v>0.2</v>
      </c>
      <c r="D35" s="907" t="s">
        <v>354</v>
      </c>
      <c r="E35" s="908"/>
      <c r="F35" s="876"/>
      <c r="G35" s="876"/>
      <c r="H35" s="909">
        <f>IF(ISBLANK(C35),0,IF(ISTEXT(C35),0,C35/C44))</f>
        <v>6.006006006006006E-2</v>
      </c>
      <c r="I35" s="876"/>
      <c r="J35" s="876"/>
      <c r="K35" s="876"/>
      <c r="L35" s="910" t="str">
        <f t="shared" si="0"/>
        <v>Eau (détrempe)</v>
      </c>
      <c r="M35" s="911">
        <f>IF(ISTEXT(C35),0,IF(ISBLANK(C35),0,(C35/B10)*N10))</f>
        <v>0.3003003003003003</v>
      </c>
      <c r="N35" s="912">
        <f>IF(ISTEXT(B35),B35,IF(ISBLANK(B35),0,(B35/B10)*N10))</f>
        <v>0</v>
      </c>
      <c r="O35" s="876"/>
      <c r="P35" s="1678"/>
      <c r="Q35" s="1679"/>
      <c r="R35" s="1679"/>
      <c r="S35" s="1679"/>
      <c r="T35" s="1679"/>
      <c r="U35" s="1679"/>
      <c r="V35" s="1679"/>
      <c r="W35" s="1679"/>
      <c r="X35" s="1680"/>
    </row>
    <row r="36" spans="1:24" ht="18" customHeight="1">
      <c r="A36" s="1710"/>
      <c r="B36" s="905"/>
      <c r="C36" s="906">
        <v>0.8</v>
      </c>
      <c r="D36" s="907" t="s">
        <v>357</v>
      </c>
      <c r="E36" s="908"/>
      <c r="F36" s="876"/>
      <c r="G36" s="876"/>
      <c r="H36" s="909">
        <f>IF(ISBLANK(C36),0,IF(ISTEXT(C36),0,C36/C44))</f>
        <v>0.24024024024024024</v>
      </c>
      <c r="I36" s="876"/>
      <c r="J36" s="876"/>
      <c r="K36" s="876"/>
      <c r="L36" s="910" t="str">
        <f t="shared" si="0"/>
        <v>eau pour allonger</v>
      </c>
      <c r="M36" s="911">
        <f>IF(ISTEXT(C36),0,IF(ISBLANK(C36),0,(C36/B10)*N10))</f>
        <v>1.2012012012012012</v>
      </c>
      <c r="N36" s="912">
        <f>IF(ISTEXT(B36),B36,IF(ISBLANK(B36),0,(B36/B10)*N10))</f>
        <v>0</v>
      </c>
      <c r="O36" s="876"/>
      <c r="P36" s="1681" t="s">
        <v>1907</v>
      </c>
      <c r="Q36" s="1682"/>
      <c r="R36" s="1682"/>
      <c r="S36" s="1682"/>
      <c r="T36" s="1682"/>
      <c r="U36" s="1682"/>
      <c r="V36" s="1682"/>
      <c r="W36" s="1682"/>
      <c r="X36" s="1683"/>
    </row>
    <row r="37" spans="1:24" ht="18" customHeight="1">
      <c r="A37" s="1710"/>
      <c r="B37" s="905">
        <v>1</v>
      </c>
      <c r="C37" s="906"/>
      <c r="D37" s="907" t="s">
        <v>360</v>
      </c>
      <c r="E37" s="908"/>
      <c r="F37" s="876"/>
      <c r="G37" s="876"/>
      <c r="H37" s="909">
        <f>IF(ISBLANK(C37),0,IF(ISTEXT(C37),0,C37/C44))</f>
        <v>0</v>
      </c>
      <c r="I37" s="876"/>
      <c r="J37" s="876"/>
      <c r="K37" s="876"/>
      <c r="L37" s="910" t="str">
        <f t="shared" si="0"/>
        <v>Miel liquide (cuillère à soupe)</v>
      </c>
      <c r="M37" s="911">
        <f>IF(ISTEXT(C37),0,IF(ISBLANK(C37),0,(C37/B10)*N10))</f>
        <v>0</v>
      </c>
      <c r="N37" s="912">
        <f>IF(ISTEXT(B37),B37,IF(ISBLANK(B37),0,(B37/B10)*N10))</f>
        <v>1.5015015015015014</v>
      </c>
      <c r="O37" s="876"/>
      <c r="P37" s="1365"/>
      <c r="Q37" s="891"/>
      <c r="R37" s="47"/>
      <c r="S37" s="1664">
        <f>SUM(S41:T45)</f>
        <v>3.3783783783783781</v>
      </c>
      <c r="T37" s="1664"/>
      <c r="U37" s="1205" t="s">
        <v>1912</v>
      </c>
      <c r="V37" s="107"/>
      <c r="W37" s="107"/>
      <c r="X37" s="1366"/>
    </row>
    <row r="38" spans="1:24" ht="18" customHeight="1">
      <c r="A38" s="1710"/>
      <c r="B38" s="905"/>
      <c r="C38" s="906"/>
      <c r="D38" s="907"/>
      <c r="E38" s="908"/>
      <c r="F38" s="876"/>
      <c r="G38" s="876"/>
      <c r="H38" s="909">
        <f>IF(ISBLANK(C38),0,IF(ISTEXT(C38),0,C38/C44))</f>
        <v>0</v>
      </c>
      <c r="I38" s="876"/>
      <c r="J38" s="876"/>
      <c r="K38" s="876"/>
      <c r="L38" s="910">
        <f t="shared" si="0"/>
        <v>0</v>
      </c>
      <c r="M38" s="911">
        <f>IF(ISTEXT(C38),0,IF(ISBLANK(C38),0,(C38/B10)*N10))</f>
        <v>0</v>
      </c>
      <c r="N38" s="912">
        <f>IF(ISTEXT(B38),B38,IF(ISBLANK(B38),0,(B38/B10)*N10))</f>
        <v>0</v>
      </c>
      <c r="O38" s="876"/>
      <c r="P38" s="1665" t="s">
        <v>1911</v>
      </c>
      <c r="Q38" s="1666"/>
      <c r="R38" s="1666"/>
      <c r="S38" s="1666"/>
      <c r="T38" s="1367"/>
      <c r="U38" s="1667" t="s">
        <v>1918</v>
      </c>
      <c r="V38" s="1667"/>
      <c r="W38" s="1667"/>
      <c r="X38" s="1668"/>
    </row>
    <row r="39" spans="1:24" ht="18" customHeight="1">
      <c r="A39" s="1710"/>
      <c r="B39" s="905"/>
      <c r="C39" s="906"/>
      <c r="D39" s="1360" t="s">
        <v>358</v>
      </c>
      <c r="E39" s="908"/>
      <c r="F39" s="876"/>
      <c r="G39" s="876"/>
      <c r="H39" s="909">
        <f>IF(ISBLANK(C39),0,IF(ISTEXT(C39),0,C39/C44))</f>
        <v>0</v>
      </c>
      <c r="I39" s="876"/>
      <c r="J39" s="876"/>
      <c r="K39" s="876"/>
      <c r="L39" s="910" t="str">
        <f t="shared" si="0"/>
        <v>après 6H de repos</v>
      </c>
      <c r="M39" s="911">
        <f>IF(ISTEXT(C39),0,IF(ISBLANK(C39),0,(C39/B10)*N10))</f>
        <v>0</v>
      </c>
      <c r="N39" s="912">
        <f>IF(ISTEXT(B39),B39,IF(ISBLANK(B39),0,(B39/B10)*N10))</f>
        <v>0</v>
      </c>
      <c r="O39" s="876"/>
      <c r="P39" s="1665"/>
      <c r="Q39" s="1666"/>
      <c r="R39" s="1666"/>
      <c r="S39" s="1666"/>
      <c r="T39" s="1367"/>
      <c r="U39" s="1667"/>
      <c r="V39" s="1667"/>
      <c r="W39" s="1667"/>
      <c r="X39" s="1668"/>
    </row>
    <row r="40" spans="1:24" ht="18" customHeight="1">
      <c r="A40" s="1710"/>
      <c r="B40" s="905"/>
      <c r="C40" s="906"/>
      <c r="D40" s="907" t="s">
        <v>361</v>
      </c>
      <c r="E40" s="908"/>
      <c r="F40" s="876"/>
      <c r="G40" s="876"/>
      <c r="H40" s="909">
        <f>IF(ISBLANK(C40),0,IF(ISTEXT(C40),0,C40/C44))</f>
        <v>0</v>
      </c>
      <c r="I40" s="876"/>
      <c r="J40" s="876"/>
      <c r="K40" s="876"/>
      <c r="L40" s="910" t="str">
        <f t="shared" si="0"/>
        <v>ajouter</v>
      </c>
      <c r="M40" s="911">
        <f>IF(ISTEXT(C40),0,IF(ISBLANK(C40),0,(C40/B10)*N10))</f>
        <v>0</v>
      </c>
      <c r="N40" s="912">
        <f>IF(ISTEXT(B40),B40,IF(ISBLANK(B40),0,(B40/B10)*N10))</f>
        <v>0</v>
      </c>
      <c r="O40" s="876"/>
      <c r="P40" s="1368"/>
      <c r="Q40" s="1369"/>
      <c r="R40" s="1369"/>
      <c r="S40" s="1369"/>
      <c r="T40" s="1367"/>
      <c r="U40" s="1667"/>
      <c r="V40" s="1667"/>
      <c r="W40" s="1667"/>
      <c r="X40" s="1668"/>
    </row>
    <row r="41" spans="1:24" ht="18" customHeight="1">
      <c r="A41" s="1710"/>
      <c r="B41" s="905"/>
      <c r="C41" s="906">
        <v>1.25</v>
      </c>
      <c r="D41" s="907" t="s">
        <v>1902</v>
      </c>
      <c r="E41" s="908"/>
      <c r="F41" s="876"/>
      <c r="G41" s="876"/>
      <c r="H41" s="909">
        <f>IF(ISBLANK(C41),0,IF(ISTEXT(C41),0,C41/C44))</f>
        <v>0.37537537537537535</v>
      </c>
      <c r="I41" s="876"/>
      <c r="J41" s="876"/>
      <c r="K41" s="876"/>
      <c r="L41" s="910" t="str">
        <f t="shared" si="0"/>
        <v>eau après repos</v>
      </c>
      <c r="M41" s="911">
        <f>IF(ISTEXT(C41),0,IF(ISBLANK(C41),0,(C41/B10)*N10))</f>
        <v>1.8768768768768767</v>
      </c>
      <c r="N41" s="912">
        <f>IF(ISTEXT(B41),B41,IF(ISBLANK(B41),0,(B41/B10)*N10))</f>
        <v>0</v>
      </c>
      <c r="O41" s="876"/>
      <c r="P41" s="1373"/>
      <c r="Q41" s="1374"/>
      <c r="R41" s="47" t="s">
        <v>1905</v>
      </c>
      <c r="S41" s="1364">
        <f>M35</f>
        <v>0.3003003003003003</v>
      </c>
      <c r="T41" s="1362"/>
      <c r="U41" s="1669">
        <v>0.3</v>
      </c>
      <c r="V41" s="1669"/>
      <c r="W41" s="1376" t="str">
        <f>IF(S41=U41,"Ok",IF(S41&gt;U41,"moins","plus"))</f>
        <v>moins</v>
      </c>
      <c r="X41" s="1375">
        <f>IF(S41=U41,"",IF(S41&gt;U41,S41-U41,IF(U41&gt;S41,U41-S41)))</f>
        <v>3.0030030030031574E-4</v>
      </c>
    </row>
    <row r="42" spans="1:24" ht="18" customHeight="1">
      <c r="A42" s="1710"/>
      <c r="B42" s="905"/>
      <c r="C42" s="906"/>
      <c r="D42" s="907"/>
      <c r="E42" s="908"/>
      <c r="F42" s="876"/>
      <c r="G42" s="876"/>
      <c r="H42" s="909">
        <f>IF(ISBLANK(C42),0,IF(ISTEXT(C42),0,C42/C44))</f>
        <v>0</v>
      </c>
      <c r="I42" s="876"/>
      <c r="J42" s="876"/>
      <c r="K42" s="876"/>
      <c r="L42" s="910">
        <f t="shared" si="0"/>
        <v>0</v>
      </c>
      <c r="M42" s="911">
        <f>IF(ISTEXT(C42),0,IF(ISBLANK(C42),0,(C42/B10)*N10))</f>
        <v>0</v>
      </c>
      <c r="N42" s="912">
        <f>IF(ISTEXT(B42),B42,IF(ISBLANK(B42),0,(B42/B10)*N10))</f>
        <v>0</v>
      </c>
      <c r="P42" s="1373"/>
      <c r="Q42" s="1374"/>
      <c r="R42" s="47" t="s">
        <v>1917</v>
      </c>
      <c r="S42" s="1364">
        <f>M36</f>
        <v>1.2012012012012012</v>
      </c>
      <c r="T42" s="1362"/>
      <c r="U42" s="1669">
        <v>0.8</v>
      </c>
      <c r="V42" s="1669"/>
      <c r="W42" s="1376" t="str">
        <f>IF(S42=U42,"Ok",IF(S42&gt;U42,"moins","plus"))</f>
        <v>moins</v>
      </c>
      <c r="X42" s="1375">
        <f>IF(S42=U42,"",IF(S42&gt;U42,S42-U42,IF(U42&gt;S42,U42-S42)))</f>
        <v>0.40120120120120117</v>
      </c>
    </row>
    <row r="43" spans="1:24" ht="18" customHeight="1">
      <c r="A43" s="1710"/>
      <c r="B43" s="1687"/>
      <c r="C43" s="1688"/>
      <c r="D43" s="1688"/>
      <c r="E43" s="1688"/>
      <c r="F43" s="1688"/>
      <c r="G43" s="1688"/>
      <c r="H43" s="1688"/>
      <c r="I43" s="1688"/>
      <c r="J43" s="1688"/>
      <c r="K43" s="1688"/>
      <c r="L43" s="1688"/>
      <c r="M43" s="1688"/>
      <c r="N43" s="1689"/>
      <c r="O43" s="876"/>
      <c r="P43" s="1365"/>
      <c r="Q43" s="891"/>
      <c r="R43" s="1370"/>
      <c r="S43" s="107"/>
      <c r="T43" s="107"/>
      <c r="U43" s="1670" t="s">
        <v>1908</v>
      </c>
      <c r="V43" s="1670"/>
      <c r="W43" s="1670"/>
      <c r="X43" s="1671"/>
    </row>
    <row r="44" spans="1:24" ht="18" customHeight="1">
      <c r="A44" s="1710"/>
      <c r="B44" s="916"/>
      <c r="C44" s="917">
        <f>SUM(C30:C43)</f>
        <v>3.33</v>
      </c>
      <c r="D44" s="939"/>
      <c r="E44" s="939"/>
      <c r="F44" s="939"/>
      <c r="G44" s="939"/>
      <c r="H44" s="939"/>
      <c r="I44" s="939"/>
      <c r="J44" s="940" t="s">
        <v>364</v>
      </c>
      <c r="K44" s="918">
        <f>SUM(M31:M38)</f>
        <v>3.1231231231231229</v>
      </c>
      <c r="L44" s="939"/>
      <c r="M44" s="918">
        <f>SUM(M30:M43)</f>
        <v>5</v>
      </c>
      <c r="N44" s="919">
        <f>M44/N29</f>
        <v>0.111</v>
      </c>
      <c r="O44" s="876"/>
      <c r="P44" s="1672"/>
      <c r="Q44" s="1673"/>
      <c r="R44" s="1673"/>
      <c r="S44" s="1673"/>
      <c r="T44" s="891"/>
      <c r="U44" s="1670"/>
      <c r="V44" s="1670"/>
      <c r="W44" s="1670"/>
      <c r="X44" s="1671"/>
    </row>
    <row r="45" spans="1:24" ht="18" customHeight="1">
      <c r="A45" s="1710"/>
      <c r="B45" s="1722" t="str">
        <f ca="1">CELL("nomfichier")</f>
        <v>D:\1 UPRT SITE WEB\uprt.fr\re-recettes-jean-marc-catteau\re-catteau-galettes\[PC-les-galettes-repertoire.xlsx]Récap</v>
      </c>
      <c r="C45" s="1723"/>
      <c r="D45" s="1723"/>
      <c r="E45" s="1723"/>
      <c r="F45" s="1723"/>
      <c r="G45" s="1723"/>
      <c r="H45" s="1723"/>
      <c r="I45" s="1723"/>
      <c r="J45" s="1723"/>
      <c r="K45" s="1723"/>
      <c r="L45" s="1723"/>
      <c r="M45" s="1723"/>
      <c r="N45" s="1724"/>
      <c r="O45" s="876"/>
      <c r="P45" s="1365"/>
      <c r="Q45" s="891"/>
      <c r="R45" s="47" t="s">
        <v>1906</v>
      </c>
      <c r="S45" s="1364">
        <f>M41</f>
        <v>1.8768768768768767</v>
      </c>
      <c r="T45" s="1362"/>
      <c r="U45" s="1664">
        <f>S37-(U41+U42)</f>
        <v>2.278378378378378</v>
      </c>
      <c r="V45" s="1664"/>
      <c r="W45" s="1205" t="s">
        <v>1919</v>
      </c>
      <c r="X45" s="1179"/>
    </row>
    <row r="46" spans="1:24" ht="18" customHeight="1" thickBot="1">
      <c r="A46" s="1710"/>
      <c r="B46" s="1725" t="s">
        <v>99</v>
      </c>
      <c r="C46" s="1726"/>
      <c r="D46" s="1726"/>
      <c r="E46" s="1726"/>
      <c r="F46" s="1726"/>
      <c r="G46" s="1726"/>
      <c r="H46" s="1726"/>
      <c r="I46" s="1726"/>
      <c r="J46" s="1726"/>
      <c r="K46" s="1726"/>
      <c r="L46" s="1726"/>
      <c r="M46" s="1726"/>
      <c r="N46" s="1727"/>
      <c r="O46" s="876"/>
      <c r="P46" s="1371" t="s">
        <v>1915</v>
      </c>
      <c r="Q46" s="1372"/>
      <c r="R46" s="1372"/>
      <c r="S46" s="1372"/>
      <c r="T46" s="1372"/>
      <c r="U46" s="1237"/>
      <c r="V46" s="1237"/>
      <c r="W46" s="1237"/>
      <c r="X46" s="1238"/>
    </row>
    <row r="47" spans="1:24" ht="18" customHeight="1" thickBot="1">
      <c r="A47" s="920"/>
      <c r="B47" s="937"/>
      <c r="C47" s="929"/>
      <c r="D47" s="929"/>
      <c r="E47" s="929"/>
      <c r="F47" s="929"/>
      <c r="G47" s="929"/>
      <c r="H47" s="929"/>
      <c r="I47" s="929"/>
      <c r="J47" s="929"/>
      <c r="K47" s="929"/>
      <c r="L47" s="929"/>
      <c r="M47" s="929"/>
      <c r="N47" s="929"/>
      <c r="O47" s="876"/>
    </row>
    <row r="48" spans="1:24" ht="18" customHeight="1">
      <c r="A48" s="870" t="s">
        <v>29</v>
      </c>
      <c r="B48" s="1731" t="s">
        <v>344</v>
      </c>
      <c r="C48" s="1732"/>
      <c r="D48" s="1732"/>
      <c r="E48" s="1732"/>
      <c r="F48" s="1732"/>
      <c r="G48" s="1732"/>
      <c r="H48" s="1732"/>
      <c r="I48" s="1732"/>
      <c r="J48" s="1732"/>
      <c r="K48" s="1732"/>
      <c r="L48" s="1732"/>
      <c r="M48" s="1732"/>
      <c r="N48" s="1735">
        <v>11</v>
      </c>
    </row>
    <row r="49" spans="1:15" ht="18" customHeight="1">
      <c r="A49" s="1710"/>
      <c r="B49" s="1733"/>
      <c r="C49" s="1734"/>
      <c r="D49" s="1734"/>
      <c r="E49" s="1734"/>
      <c r="F49" s="1734"/>
      <c r="G49" s="1734"/>
      <c r="H49" s="1734"/>
      <c r="I49" s="1734"/>
      <c r="J49" s="1734"/>
      <c r="K49" s="1734"/>
      <c r="L49" s="1734"/>
      <c r="M49" s="1734"/>
      <c r="N49" s="1736"/>
    </row>
    <row r="50" spans="1:15" ht="18" customHeight="1">
      <c r="A50" s="1710"/>
      <c r="B50" s="871" t="s">
        <v>56</v>
      </c>
      <c r="C50" s="1711" t="s">
        <v>117</v>
      </c>
      <c r="D50" s="1711"/>
      <c r="E50" s="1711"/>
      <c r="F50" s="1711"/>
      <c r="G50" s="1711"/>
      <c r="H50" s="1711"/>
      <c r="I50" s="1711"/>
      <c r="J50" s="1711"/>
      <c r="K50" s="1711"/>
      <c r="L50" s="1711"/>
      <c r="M50" s="872"/>
      <c r="N50" s="873"/>
    </row>
    <row r="51" spans="1:15" ht="18" customHeight="1">
      <c r="A51" s="1710"/>
      <c r="B51" s="874" t="s">
        <v>51</v>
      </c>
      <c r="C51" s="1711"/>
      <c r="D51" s="1711"/>
      <c r="E51" s="1711"/>
      <c r="F51" s="1711"/>
      <c r="G51" s="1711"/>
      <c r="H51" s="1711"/>
      <c r="I51" s="1711"/>
      <c r="J51" s="1711"/>
      <c r="K51" s="1711"/>
      <c r="L51" s="1711"/>
      <c r="M51" s="454"/>
      <c r="N51" s="875" t="s">
        <v>55</v>
      </c>
      <c r="O51" s="876"/>
    </row>
    <row r="52" spans="1:15" ht="18" customHeight="1">
      <c r="A52" s="1710"/>
      <c r="B52" s="1712">
        <f>C86</f>
        <v>3.33</v>
      </c>
      <c r="C52" s="1713" t="s">
        <v>36</v>
      </c>
      <c r="D52" s="877"/>
      <c r="E52" s="877"/>
      <c r="F52" s="877"/>
      <c r="G52" s="877"/>
      <c r="H52" s="877"/>
      <c r="I52" s="877"/>
      <c r="J52" s="877"/>
      <c r="K52" s="877"/>
      <c r="L52" s="877"/>
      <c r="M52" s="1714" t="s">
        <v>36</v>
      </c>
      <c r="N52" s="1715">
        <v>5</v>
      </c>
      <c r="O52" s="876"/>
    </row>
    <row r="53" spans="1:15" ht="18" customHeight="1">
      <c r="A53" s="1710"/>
      <c r="B53" s="1712"/>
      <c r="C53" s="1713"/>
      <c r="D53" s="878"/>
      <c r="E53" s="878"/>
      <c r="F53" s="878"/>
      <c r="G53" s="878"/>
      <c r="H53" s="878"/>
      <c r="I53" s="878"/>
      <c r="J53" s="878"/>
      <c r="K53" s="878"/>
      <c r="L53" s="878"/>
      <c r="M53" s="1714"/>
      <c r="N53" s="1715"/>
      <c r="O53" s="876"/>
    </row>
    <row r="54" spans="1:15" ht="18" customHeight="1">
      <c r="A54" s="1710"/>
      <c r="B54" s="1716">
        <v>30</v>
      </c>
      <c r="C54" s="1717" t="s">
        <v>1009</v>
      </c>
      <c r="D54" s="879"/>
      <c r="E54" s="1718" t="s">
        <v>1010</v>
      </c>
      <c r="F54" s="1718"/>
      <c r="G54" s="1718"/>
      <c r="H54" s="1719">
        <f>B52/B54</f>
        <v>0.111</v>
      </c>
      <c r="I54" s="1719"/>
      <c r="J54" s="880"/>
      <c r="K54" s="880"/>
      <c r="L54" s="880"/>
      <c r="M54" s="1714" t="s">
        <v>1009</v>
      </c>
      <c r="N54" s="1720">
        <f>N52/H54</f>
        <v>45.045045045045043</v>
      </c>
      <c r="O54" s="876"/>
    </row>
    <row r="55" spans="1:15" ht="18" customHeight="1">
      <c r="A55" s="1710"/>
      <c r="B55" s="1716"/>
      <c r="C55" s="1717"/>
      <c r="D55" s="879"/>
      <c r="E55" s="1718"/>
      <c r="F55" s="1718"/>
      <c r="G55" s="1718"/>
      <c r="H55" s="1719"/>
      <c r="I55" s="1719"/>
      <c r="J55" s="880"/>
      <c r="K55" s="880"/>
      <c r="L55" s="880"/>
      <c r="M55" s="1714"/>
      <c r="N55" s="1720"/>
      <c r="O55" s="876"/>
    </row>
    <row r="56" spans="1:15" ht="18" customHeight="1">
      <c r="A56" s="1710"/>
      <c r="B56" s="881"/>
      <c r="C56" s="882"/>
      <c r="D56" s="882"/>
      <c r="E56" s="883"/>
      <c r="F56" s="884" t="s">
        <v>992</v>
      </c>
      <c r="G56" s="1721">
        <f ca="1">NOW()</f>
        <v>43029.407312268515</v>
      </c>
      <c r="H56" s="1721"/>
      <c r="I56" s="1721"/>
      <c r="J56" s="1721"/>
      <c r="K56" s="885"/>
      <c r="L56" s="885"/>
      <c r="M56" s="886"/>
      <c r="N56" s="887"/>
      <c r="O56" s="876"/>
    </row>
    <row r="57" spans="1:15" ht="18" customHeight="1">
      <c r="A57" s="1710"/>
      <c r="B57" s="1687"/>
      <c r="C57" s="1688"/>
      <c r="D57" s="1688"/>
      <c r="E57" s="1688"/>
      <c r="F57" s="1688"/>
      <c r="G57" s="1688"/>
      <c r="H57" s="1688"/>
      <c r="I57" s="1688"/>
      <c r="J57" s="1688"/>
      <c r="K57" s="1688"/>
      <c r="L57" s="1688"/>
      <c r="M57" s="1688"/>
      <c r="N57" s="1689"/>
      <c r="O57" s="876"/>
    </row>
    <row r="58" spans="1:15" ht="18" customHeight="1">
      <c r="A58" s="1710"/>
      <c r="B58" s="1737"/>
      <c r="C58" s="888" t="s">
        <v>51</v>
      </c>
      <c r="D58" s="889" t="s">
        <v>993</v>
      </c>
      <c r="E58" s="890"/>
      <c r="F58" s="891"/>
      <c r="G58" s="891"/>
      <c r="H58" s="891"/>
      <c r="I58" s="880"/>
      <c r="J58" s="892" t="s">
        <v>55</v>
      </c>
      <c r="K58" s="893" t="s">
        <v>1011</v>
      </c>
      <c r="L58" s="894"/>
      <c r="M58" s="894"/>
      <c r="N58" s="895"/>
      <c r="O58" s="876"/>
    </row>
    <row r="59" spans="1:15" ht="18" customHeight="1">
      <c r="A59" s="1710"/>
      <c r="B59" s="1737"/>
      <c r="C59" s="896" t="s">
        <v>41</v>
      </c>
      <c r="D59" s="894"/>
      <c r="E59" s="894"/>
      <c r="F59" s="894"/>
      <c r="G59" s="894"/>
      <c r="H59" s="894"/>
      <c r="I59" s="400"/>
      <c r="J59" s="897"/>
      <c r="K59" s="898"/>
      <c r="L59" s="898"/>
      <c r="M59" s="898"/>
      <c r="N59" s="899"/>
      <c r="O59" s="876"/>
    </row>
    <row r="60" spans="1:15" ht="18" customHeight="1">
      <c r="A60" s="1710"/>
      <c r="B60" s="1698" t="s">
        <v>199</v>
      </c>
      <c r="C60" s="1699"/>
      <c r="D60" s="1699"/>
      <c r="E60" s="1699"/>
      <c r="F60" s="1699"/>
      <c r="G60" s="1699"/>
      <c r="H60" s="1699"/>
      <c r="I60" s="1699"/>
      <c r="J60" s="1699"/>
      <c r="K60" s="1699"/>
      <c r="L60" s="1699"/>
      <c r="M60" s="1699"/>
      <c r="N60" s="1700"/>
      <c r="O60" s="876"/>
    </row>
    <row r="61" spans="1:15" ht="18" customHeight="1">
      <c r="A61" s="1710"/>
      <c r="B61" s="1698" t="s">
        <v>201</v>
      </c>
      <c r="C61" s="1699"/>
      <c r="D61" s="1699"/>
      <c r="E61" s="1699"/>
      <c r="F61" s="1699"/>
      <c r="G61" s="1699"/>
      <c r="H61" s="1699"/>
      <c r="I61" s="1699"/>
      <c r="J61" s="1699"/>
      <c r="K61" s="1699"/>
      <c r="L61" s="1699"/>
      <c r="M61" s="1699"/>
      <c r="N61" s="1700"/>
      <c r="O61" s="876"/>
    </row>
    <row r="62" spans="1:15" ht="18" customHeight="1">
      <c r="A62" s="1710"/>
      <c r="B62" s="1698" t="s">
        <v>203</v>
      </c>
      <c r="C62" s="1699"/>
      <c r="D62" s="1699"/>
      <c r="E62" s="1699"/>
      <c r="F62" s="1699"/>
      <c r="G62" s="1699"/>
      <c r="H62" s="1699"/>
      <c r="I62" s="1699"/>
      <c r="J62" s="1699"/>
      <c r="K62" s="1699"/>
      <c r="L62" s="1699"/>
      <c r="M62" s="1699"/>
      <c r="N62" s="1700"/>
      <c r="O62" s="876"/>
    </row>
    <row r="63" spans="1:15" ht="18" customHeight="1">
      <c r="A63" s="1710"/>
      <c r="B63" s="1701" t="s">
        <v>205</v>
      </c>
      <c r="C63" s="1702"/>
      <c r="D63" s="1702"/>
      <c r="E63" s="1702"/>
      <c r="F63" s="1702"/>
      <c r="G63" s="1702"/>
      <c r="H63" s="1702"/>
      <c r="I63" s="1702"/>
      <c r="J63" s="1702"/>
      <c r="K63" s="1702"/>
      <c r="L63" s="1702"/>
      <c r="M63" s="1702"/>
      <c r="N63" s="1703"/>
      <c r="O63" s="876"/>
    </row>
    <row r="64" spans="1:15" ht="18" customHeight="1">
      <c r="A64" s="1710"/>
      <c r="B64" s="1701"/>
      <c r="C64" s="1702"/>
      <c r="D64" s="1702"/>
      <c r="E64" s="1702"/>
      <c r="F64" s="1702"/>
      <c r="G64" s="1702"/>
      <c r="H64" s="1702"/>
      <c r="I64" s="1702"/>
      <c r="J64" s="1702"/>
      <c r="K64" s="1702"/>
      <c r="L64" s="1702"/>
      <c r="M64" s="1702"/>
      <c r="N64" s="1703"/>
      <c r="O64" s="876"/>
    </row>
    <row r="65" spans="1:24" ht="18" customHeight="1">
      <c r="A65" s="1710"/>
      <c r="B65" s="1698" t="s">
        <v>207</v>
      </c>
      <c r="C65" s="1699"/>
      <c r="D65" s="1699"/>
      <c r="E65" s="1699"/>
      <c r="F65" s="1699"/>
      <c r="G65" s="1699"/>
      <c r="H65" s="1699"/>
      <c r="I65" s="1699"/>
      <c r="J65" s="1699"/>
      <c r="K65" s="1699"/>
      <c r="L65" s="1699"/>
      <c r="M65" s="1699"/>
      <c r="N65" s="1700"/>
      <c r="O65" s="876"/>
    </row>
    <row r="66" spans="1:24" ht="18" customHeight="1">
      <c r="A66" s="1710"/>
      <c r="B66" s="1698" t="s">
        <v>210</v>
      </c>
      <c r="C66" s="1699"/>
      <c r="D66" s="1699"/>
      <c r="E66" s="1699"/>
      <c r="F66" s="1699"/>
      <c r="G66" s="1699"/>
      <c r="H66" s="1699"/>
      <c r="I66" s="1699"/>
      <c r="J66" s="1699"/>
      <c r="K66" s="1699"/>
      <c r="L66" s="1699"/>
      <c r="M66" s="1699"/>
      <c r="N66" s="1700"/>
      <c r="O66" s="876"/>
    </row>
    <row r="67" spans="1:24" ht="18" customHeight="1">
      <c r="A67" s="1710"/>
      <c r="B67" s="1698" t="s">
        <v>213</v>
      </c>
      <c r="C67" s="1699"/>
      <c r="D67" s="1699"/>
      <c r="E67" s="1699"/>
      <c r="F67" s="1699"/>
      <c r="G67" s="1699"/>
      <c r="H67" s="1699"/>
      <c r="I67" s="1699"/>
      <c r="J67" s="1699"/>
      <c r="K67" s="1699"/>
      <c r="L67" s="1699"/>
      <c r="M67" s="1699"/>
      <c r="N67" s="1700"/>
      <c r="O67" s="876"/>
    </row>
    <row r="68" spans="1:24" ht="18" customHeight="1">
      <c r="A68" s="1710"/>
      <c r="B68" s="1701" t="s">
        <v>216</v>
      </c>
      <c r="C68" s="1702"/>
      <c r="D68" s="1702"/>
      <c r="E68" s="1702"/>
      <c r="F68" s="1702"/>
      <c r="G68" s="1702"/>
      <c r="H68" s="1702"/>
      <c r="I68" s="1702"/>
      <c r="J68" s="1702"/>
      <c r="K68" s="1702"/>
      <c r="L68" s="1702"/>
      <c r="M68" s="1702"/>
      <c r="N68" s="1703"/>
      <c r="O68" s="876"/>
    </row>
    <row r="69" spans="1:24" ht="18" customHeight="1">
      <c r="A69" s="1710"/>
      <c r="B69" s="1701"/>
      <c r="C69" s="1702"/>
      <c r="D69" s="1702"/>
      <c r="E69" s="1702"/>
      <c r="F69" s="1702"/>
      <c r="G69" s="1702"/>
      <c r="H69" s="1702"/>
      <c r="I69" s="1702"/>
      <c r="J69" s="1702"/>
      <c r="K69" s="1702"/>
      <c r="L69" s="1702"/>
      <c r="M69" s="1702"/>
      <c r="N69" s="1703"/>
      <c r="O69" s="876"/>
    </row>
    <row r="70" spans="1:24" ht="18" customHeight="1">
      <c r="A70" s="1710"/>
      <c r="B70" s="1698" t="s">
        <v>218</v>
      </c>
      <c r="C70" s="1699"/>
      <c r="D70" s="1699"/>
      <c r="E70" s="1699"/>
      <c r="F70" s="1699"/>
      <c r="G70" s="1699"/>
      <c r="H70" s="1699"/>
      <c r="I70" s="1699"/>
      <c r="J70" s="1699"/>
      <c r="K70" s="1699"/>
      <c r="L70" s="1699"/>
      <c r="M70" s="1699"/>
      <c r="N70" s="1700"/>
      <c r="O70" s="876"/>
    </row>
    <row r="71" spans="1:24" ht="18" customHeight="1">
      <c r="A71" s="1710"/>
      <c r="B71" s="941"/>
      <c r="C71" s="876"/>
      <c r="D71" s="876"/>
      <c r="E71" s="876"/>
      <c r="F71" s="876"/>
      <c r="G71" s="876"/>
      <c r="H71" s="876"/>
      <c r="I71" s="876"/>
      <c r="J71" s="876"/>
      <c r="K71" s="876"/>
      <c r="L71" s="876"/>
      <c r="M71" s="876"/>
      <c r="N71" s="942"/>
      <c r="O71" s="876"/>
    </row>
    <row r="72" spans="1:24" ht="18" customHeight="1">
      <c r="A72" s="1710"/>
      <c r="B72" s="900" t="s">
        <v>60</v>
      </c>
      <c r="C72" s="901" t="s">
        <v>36</v>
      </c>
      <c r="D72" s="901" t="s">
        <v>37</v>
      </c>
      <c r="E72" s="902"/>
      <c r="F72" s="902"/>
      <c r="G72" s="902"/>
      <c r="H72" s="901" t="s">
        <v>995</v>
      </c>
      <c r="I72" s="902"/>
      <c r="J72" s="902"/>
      <c r="K72" s="902"/>
      <c r="L72" s="902"/>
      <c r="M72" s="903" t="s">
        <v>990</v>
      </c>
      <c r="N72" s="938">
        <f>N54</f>
        <v>45.045045045045043</v>
      </c>
      <c r="O72" s="876"/>
      <c r="P72" s="1674" t="s">
        <v>674</v>
      </c>
      <c r="Q72" s="1675"/>
      <c r="R72" s="1675"/>
      <c r="S72" s="1675"/>
      <c r="T72" s="1675"/>
      <c r="U72" s="1675"/>
      <c r="V72" s="1675"/>
      <c r="W72" s="1675"/>
      <c r="X72" s="1676"/>
    </row>
    <row r="73" spans="1:24" ht="18" customHeight="1">
      <c r="A73" s="1710"/>
      <c r="B73" s="1687"/>
      <c r="C73" s="1688"/>
      <c r="D73" s="1688"/>
      <c r="E73" s="1688"/>
      <c r="F73" s="1688"/>
      <c r="G73" s="1688"/>
      <c r="H73" s="1688"/>
      <c r="I73" s="1688"/>
      <c r="J73" s="1688"/>
      <c r="K73" s="1688"/>
      <c r="L73" s="1688"/>
      <c r="M73" s="1688"/>
      <c r="N73" s="1689"/>
      <c r="O73" s="876"/>
      <c r="P73" s="1665" t="s">
        <v>1903</v>
      </c>
      <c r="Q73" s="1666"/>
      <c r="R73" s="1666"/>
      <c r="S73" s="1666"/>
      <c r="T73" s="1666"/>
      <c r="U73" s="1666"/>
      <c r="V73" s="1666"/>
      <c r="W73" s="1666"/>
      <c r="X73" s="1677"/>
    </row>
    <row r="74" spans="1:24" ht="18" customHeight="1">
      <c r="A74" s="1710"/>
      <c r="B74" s="905"/>
      <c r="C74" s="906">
        <v>1</v>
      </c>
      <c r="D74" s="907" t="s">
        <v>350</v>
      </c>
      <c r="E74" s="908"/>
      <c r="F74" s="876"/>
      <c r="G74" s="876"/>
      <c r="H74" s="909">
        <f>IF(ISBLANK(C74),0,IF(ISTEXT(C74),0,C74/C86))</f>
        <v>0.3003003003003003</v>
      </c>
      <c r="I74" s="876"/>
      <c r="J74" s="876"/>
      <c r="K74" s="876"/>
      <c r="L74" s="910" t="str">
        <f t="shared" ref="L74:L84" si="1">D74</f>
        <v>Farine de blé noir</v>
      </c>
      <c r="M74" s="911">
        <f>IF(ISTEXT(C74),0,IF(ISBLANK(C74),0,(C74/B52)*N52))</f>
        <v>1.5015015015015014</v>
      </c>
      <c r="N74" s="912">
        <f>IF(ISTEXT(B74),B74,IF(ISBLANK(B74),0,(B74/B52)*N52))</f>
        <v>0</v>
      </c>
      <c r="O74" s="876"/>
      <c r="P74" s="1665"/>
      <c r="Q74" s="1666"/>
      <c r="R74" s="1666"/>
      <c r="S74" s="1666"/>
      <c r="T74" s="1666"/>
      <c r="U74" s="1666"/>
      <c r="V74" s="1666"/>
      <c r="W74" s="1666"/>
      <c r="X74" s="1677"/>
    </row>
    <row r="75" spans="1:24" ht="18" customHeight="1">
      <c r="A75" s="1710"/>
      <c r="B75" s="905">
        <v>1</v>
      </c>
      <c r="C75" s="906">
        <v>0.05</v>
      </c>
      <c r="D75" s="907" t="s">
        <v>67</v>
      </c>
      <c r="E75" s="908"/>
      <c r="F75" s="876"/>
      <c r="G75" s="876"/>
      <c r="H75" s="909">
        <f>IF(ISBLANK(C75),0,IF(ISTEXT(C75),0,C75/C86))</f>
        <v>1.5015015015015015E-2</v>
      </c>
      <c r="I75" s="876"/>
      <c r="J75" s="876"/>
      <c r="K75" s="876"/>
      <c r="L75" s="910" t="str">
        <f t="shared" si="1"/>
        <v>Œufs de 50g</v>
      </c>
      <c r="M75" s="911">
        <f>IF(ISTEXT(C75),0,IF(ISBLANK(C75),0,(C75/B52)*N52))</f>
        <v>7.5075075075075076E-2</v>
      </c>
      <c r="N75" s="912">
        <f>IF(ISTEXT(B75),B75,IF(ISBLANK(B75),0,(B75/B52)*N52))</f>
        <v>1.5015015015015014</v>
      </c>
      <c r="O75" s="876"/>
      <c r="P75" s="1665"/>
      <c r="Q75" s="1666"/>
      <c r="R75" s="1666"/>
      <c r="S75" s="1666"/>
      <c r="T75" s="1666"/>
      <c r="U75" s="1666"/>
      <c r="V75" s="1666"/>
      <c r="W75" s="1666"/>
      <c r="X75" s="1677"/>
    </row>
    <row r="76" spans="1:24" ht="18" customHeight="1">
      <c r="A76" s="1710"/>
      <c r="B76" s="905"/>
      <c r="C76" s="906">
        <v>0.03</v>
      </c>
      <c r="D76" s="907" t="s">
        <v>353</v>
      </c>
      <c r="E76" s="908"/>
      <c r="F76" s="876"/>
      <c r="G76" s="876"/>
      <c r="H76" s="909">
        <f>IF(ISBLANK(C76),0,IF(ISTEXT(C76),0,C76/C86))</f>
        <v>9.0090090090090089E-3</v>
      </c>
      <c r="I76" s="876"/>
      <c r="J76" s="876"/>
      <c r="K76" s="876"/>
      <c r="L76" s="910" t="str">
        <f t="shared" si="1"/>
        <v>Gros sel de Guérande</v>
      </c>
      <c r="M76" s="911">
        <f>IF(ISTEXT(C76),0,IF(ISBLANK(C76),0,(C76/B52)*N52))</f>
        <v>4.5045045045045043E-2</v>
      </c>
      <c r="N76" s="912">
        <f>IF(ISTEXT(B76),B76,IF(ISBLANK(B76),0,(B76/B52)*N52))</f>
        <v>0</v>
      </c>
      <c r="O76" s="876"/>
      <c r="P76" s="1678" t="s">
        <v>1904</v>
      </c>
      <c r="Q76" s="1679"/>
      <c r="R76" s="1679"/>
      <c r="S76" s="1679"/>
      <c r="T76" s="1679"/>
      <c r="U76" s="1679"/>
      <c r="V76" s="1679"/>
      <c r="W76" s="1679"/>
      <c r="X76" s="1680"/>
    </row>
    <row r="77" spans="1:24" ht="18" customHeight="1">
      <c r="A77" s="1710"/>
      <c r="B77" s="905"/>
      <c r="C77" s="906">
        <v>0.5</v>
      </c>
      <c r="D77" s="907" t="s">
        <v>354</v>
      </c>
      <c r="E77" s="908"/>
      <c r="F77" s="876"/>
      <c r="G77" s="876"/>
      <c r="H77" s="909">
        <f>IF(ISBLANK(C77),0,IF(ISTEXT(C77),0,C77/C86))</f>
        <v>0.15015015015015015</v>
      </c>
      <c r="I77" s="876"/>
      <c r="J77" s="876"/>
      <c r="K77" s="876"/>
      <c r="L77" s="910" t="str">
        <f t="shared" si="1"/>
        <v>Eau (détrempe)</v>
      </c>
      <c r="M77" s="911">
        <f>IF(ISTEXT(C77),0,IF(ISBLANK(C77),0,(C77/B52)*N52))</f>
        <v>0.75075075075075071</v>
      </c>
      <c r="N77" s="912">
        <f>IF(ISTEXT(B77),B77,IF(ISBLANK(B77),0,(B77/B52)*N52))</f>
        <v>0</v>
      </c>
      <c r="O77" s="876"/>
      <c r="P77" s="1678"/>
      <c r="Q77" s="1679"/>
      <c r="R77" s="1679"/>
      <c r="S77" s="1679"/>
      <c r="T77" s="1679"/>
      <c r="U77" s="1679"/>
      <c r="V77" s="1679"/>
      <c r="W77" s="1679"/>
      <c r="X77" s="1680"/>
    </row>
    <row r="78" spans="1:24" ht="18" customHeight="1">
      <c r="A78" s="1710"/>
      <c r="B78" s="905"/>
      <c r="C78" s="906">
        <v>0.5</v>
      </c>
      <c r="D78" s="907" t="s">
        <v>356</v>
      </c>
      <c r="E78" s="908"/>
      <c r="F78" s="876"/>
      <c r="G78" s="876"/>
      <c r="H78" s="909">
        <f>IF(ISBLANK(C78),0,IF(ISTEXT(C78),0,C78/C86))</f>
        <v>0.15015015015015015</v>
      </c>
      <c r="I78" s="876"/>
      <c r="J78" s="876"/>
      <c r="K78" s="876"/>
      <c r="L78" s="910" t="str">
        <f t="shared" si="1"/>
        <v>Cidre</v>
      </c>
      <c r="M78" s="911">
        <f>IF(ISTEXT(C78),0,IF(ISBLANK(C78),0,(C78/B52)*N52))</f>
        <v>0.75075075075075071</v>
      </c>
      <c r="N78" s="912">
        <f>IF(ISTEXT(B78),B78,IF(ISBLANK(B78),0,(B78/B52)*N52))</f>
        <v>0</v>
      </c>
      <c r="O78" s="876"/>
      <c r="P78" s="1681" t="s">
        <v>1907</v>
      </c>
      <c r="Q78" s="1682"/>
      <c r="R78" s="1682"/>
      <c r="S78" s="1682"/>
      <c r="T78" s="1682"/>
      <c r="U78" s="1682"/>
      <c r="V78" s="1682"/>
      <c r="W78" s="1682"/>
      <c r="X78" s="1683"/>
    </row>
    <row r="79" spans="1:24" ht="18" customHeight="1">
      <c r="A79" s="1710"/>
      <c r="B79" s="905"/>
      <c r="C79" s="906"/>
      <c r="D79" s="907"/>
      <c r="E79" s="908"/>
      <c r="F79" s="876"/>
      <c r="G79" s="876"/>
      <c r="H79" s="909">
        <f>IF(ISBLANK(C79),0,IF(ISTEXT(C79),0,C79/C86))</f>
        <v>0</v>
      </c>
      <c r="I79" s="876"/>
      <c r="J79" s="876"/>
      <c r="K79" s="876"/>
      <c r="L79" s="910">
        <f t="shared" si="1"/>
        <v>0</v>
      </c>
      <c r="M79" s="911">
        <f>IF(ISTEXT(C79),0,IF(ISBLANK(C79),0,(C79/B52)*N52))</f>
        <v>0</v>
      </c>
      <c r="N79" s="912">
        <f>IF(ISTEXT(B79),B79,IF(ISBLANK(B79),0,(B79/B52)*N52))</f>
        <v>0</v>
      </c>
      <c r="O79" s="876"/>
      <c r="P79" s="1365"/>
      <c r="Q79" s="891"/>
      <c r="R79" s="47"/>
      <c r="S79" s="1664">
        <f>SUM(S83:T87)</f>
        <v>3.3783783783783781</v>
      </c>
      <c r="T79" s="1664"/>
      <c r="U79" s="1205" t="s">
        <v>1912</v>
      </c>
      <c r="V79" s="107"/>
      <c r="W79" s="107"/>
      <c r="X79" s="1366"/>
    </row>
    <row r="80" spans="1:24" ht="18" customHeight="1">
      <c r="A80" s="1710"/>
      <c r="B80" s="905"/>
      <c r="C80" s="906"/>
      <c r="D80" s="907" t="s">
        <v>358</v>
      </c>
      <c r="E80" s="908"/>
      <c r="F80" s="876"/>
      <c r="G80" s="876"/>
      <c r="H80" s="909">
        <f>IF(ISBLANK(C80),0,IF(ISTEXT(C80),0,C80/C86))</f>
        <v>0</v>
      </c>
      <c r="I80" s="876"/>
      <c r="J80" s="876"/>
      <c r="K80" s="876"/>
      <c r="L80" s="910" t="str">
        <f t="shared" si="1"/>
        <v>après 6H de repos</v>
      </c>
      <c r="M80" s="911">
        <f>IF(ISTEXT(C80),0,IF(ISBLANK(C80),0,(C80/B52)*N52))</f>
        <v>0</v>
      </c>
      <c r="N80" s="912">
        <f>IF(ISTEXT(B80),B80,IF(ISBLANK(B80),0,(B80/B52)*N52))</f>
        <v>0</v>
      </c>
      <c r="O80" s="876"/>
      <c r="P80" s="1665" t="s">
        <v>1911</v>
      </c>
      <c r="Q80" s="1666"/>
      <c r="R80" s="1666"/>
      <c r="S80" s="1666"/>
      <c r="T80" s="1367"/>
      <c r="U80" s="1667" t="s">
        <v>1913</v>
      </c>
      <c r="V80" s="1667"/>
      <c r="W80" s="1667"/>
      <c r="X80" s="1668"/>
    </row>
    <row r="81" spans="1:24" ht="18" customHeight="1">
      <c r="A81" s="1710"/>
      <c r="B81" s="905"/>
      <c r="C81" s="906"/>
      <c r="D81" s="907" t="s">
        <v>361</v>
      </c>
      <c r="E81" s="908"/>
      <c r="F81" s="876"/>
      <c r="G81" s="876"/>
      <c r="H81" s="909">
        <f>IF(ISBLANK(C81),0,IF(ISTEXT(C81),0,C81/C86))</f>
        <v>0</v>
      </c>
      <c r="I81" s="876"/>
      <c r="J81" s="876"/>
      <c r="K81" s="876"/>
      <c r="L81" s="910" t="str">
        <f t="shared" si="1"/>
        <v>ajouter</v>
      </c>
      <c r="M81" s="911">
        <f>IF(ISTEXT(C81),0,IF(ISBLANK(C81),0,(C81/B52)*N52))</f>
        <v>0</v>
      </c>
      <c r="N81" s="912">
        <f>IF(ISTEXT(B81),B81,IF(ISBLANK(B81),0,(B81/B52)*N52))</f>
        <v>0</v>
      </c>
      <c r="P81" s="1665"/>
      <c r="Q81" s="1666"/>
      <c r="R81" s="1666"/>
      <c r="S81" s="1666"/>
      <c r="T81" s="1367"/>
      <c r="U81" s="1667"/>
      <c r="V81" s="1667"/>
      <c r="W81" s="1667"/>
      <c r="X81" s="1668"/>
    </row>
    <row r="82" spans="1:24" ht="18" customHeight="1">
      <c r="A82" s="1710"/>
      <c r="B82" s="905"/>
      <c r="C82" s="906">
        <v>1.25</v>
      </c>
      <c r="D82" s="907" t="s">
        <v>1902</v>
      </c>
      <c r="E82" s="908"/>
      <c r="F82" s="876"/>
      <c r="G82" s="876"/>
      <c r="H82" s="909">
        <f>IF(ISBLANK(C82),0,IF(ISTEXT(C82),0,C82/C86))</f>
        <v>0.37537537537537535</v>
      </c>
      <c r="I82" s="876"/>
      <c r="J82" s="876"/>
      <c r="K82" s="876"/>
      <c r="L82" s="910" t="str">
        <f t="shared" si="1"/>
        <v>eau après repos</v>
      </c>
      <c r="M82" s="911">
        <f>IF(ISTEXT(C82),0,IF(ISBLANK(C82),0,(C82/B52)*N52))</f>
        <v>1.8768768768768767</v>
      </c>
      <c r="N82" s="912">
        <f>IF(ISTEXT(B82),B82,IF(ISBLANK(B82),0,(B82/B52)*N52))</f>
        <v>0</v>
      </c>
      <c r="O82" s="876"/>
      <c r="P82" s="1368"/>
      <c r="Q82" s="1369"/>
      <c r="R82" s="1369"/>
      <c r="S82" s="1369"/>
      <c r="T82" s="1367"/>
      <c r="U82" s="1667"/>
      <c r="V82" s="1667"/>
      <c r="W82" s="1667"/>
      <c r="X82" s="1668"/>
    </row>
    <row r="83" spans="1:24" ht="18" customHeight="1">
      <c r="A83" s="1710"/>
      <c r="B83" s="905"/>
      <c r="C83" s="906"/>
      <c r="D83" s="907"/>
      <c r="E83" s="908"/>
      <c r="F83" s="876"/>
      <c r="G83" s="876"/>
      <c r="H83" s="909">
        <f>IF(ISBLANK(C83),0,IF(ISTEXT(C83),0,C83/C86))</f>
        <v>0</v>
      </c>
      <c r="I83" s="876"/>
      <c r="J83" s="876"/>
      <c r="K83" s="876"/>
      <c r="L83" s="910">
        <f t="shared" si="1"/>
        <v>0</v>
      </c>
      <c r="M83" s="911">
        <f>IF(ISTEXT(C83),0,IF(ISBLANK(C83),0,(C83/B52)*N52))</f>
        <v>0</v>
      </c>
      <c r="N83" s="912">
        <f>IF(ISTEXT(B83),B83,IF(ISBLANK(B83),0,(B83/B52)*N52))</f>
        <v>0</v>
      </c>
      <c r="O83" s="876"/>
      <c r="P83" s="1373"/>
      <c r="Q83" s="1374"/>
      <c r="R83" s="47" t="s">
        <v>1905</v>
      </c>
      <c r="S83" s="1364">
        <f>M77</f>
        <v>0.75075075075075071</v>
      </c>
      <c r="T83" s="1362"/>
      <c r="U83" s="1669">
        <v>0.7</v>
      </c>
      <c r="V83" s="1669"/>
      <c r="W83" s="1376" t="str">
        <f>IF(S83=U83,"Ok",IF(S83&gt;U83,"moins","plus"))</f>
        <v>moins</v>
      </c>
      <c r="X83" s="1375">
        <f>IF(S83=U83,"",IF(S83&gt;U83,S83-U83,IF(U83&gt;S83,U83-S83)))</f>
        <v>5.075075075075075E-2</v>
      </c>
    </row>
    <row r="84" spans="1:24" ht="18" customHeight="1">
      <c r="A84" s="1710"/>
      <c r="B84" s="905"/>
      <c r="C84" s="906"/>
      <c r="D84" s="907"/>
      <c r="E84" s="908"/>
      <c r="F84" s="876"/>
      <c r="G84" s="876"/>
      <c r="H84" s="909">
        <f>IF(ISBLANK(C84),0,IF(ISTEXT(C84),0,C84/C86))</f>
        <v>0</v>
      </c>
      <c r="I84" s="876"/>
      <c r="J84" s="876"/>
      <c r="K84" s="876"/>
      <c r="L84" s="910">
        <f t="shared" si="1"/>
        <v>0</v>
      </c>
      <c r="M84" s="911">
        <f>IF(ISTEXT(C84),0,IF(ISBLANK(C84),0,(C84/B52)*N52))</f>
        <v>0</v>
      </c>
      <c r="N84" s="912">
        <f>IF(ISTEXT(B84),B84,IF(ISBLANK(B84),0,(B84/B52)*N52))</f>
        <v>0</v>
      </c>
      <c r="O84" s="876"/>
      <c r="P84" s="1373"/>
      <c r="Q84" s="1374"/>
      <c r="R84" s="47" t="s">
        <v>1916</v>
      </c>
      <c r="S84" s="1364">
        <f>M78</f>
        <v>0.75075075075075071</v>
      </c>
      <c r="T84" s="1362"/>
      <c r="U84" s="1669">
        <v>0.5</v>
      </c>
      <c r="V84" s="1669"/>
      <c r="W84" s="1376" t="str">
        <f>IF(S84=U84,"Ok",IF(S84&gt;U84,"moins","plus"))</f>
        <v>moins</v>
      </c>
      <c r="X84" s="1375">
        <f>IF(S84=U84,"",IF(S84&gt;U84,S84-U84,IF(U84&gt;S84,U84-S84)))</f>
        <v>0.25075075075075071</v>
      </c>
    </row>
    <row r="85" spans="1:24" ht="18" customHeight="1">
      <c r="A85" s="1710"/>
      <c r="B85" s="1687"/>
      <c r="C85" s="1688"/>
      <c r="D85" s="1688"/>
      <c r="E85" s="1688"/>
      <c r="F85" s="1688"/>
      <c r="G85" s="1688"/>
      <c r="H85" s="1688"/>
      <c r="I85" s="1688"/>
      <c r="J85" s="1688"/>
      <c r="K85" s="1688"/>
      <c r="L85" s="1688"/>
      <c r="M85" s="1688"/>
      <c r="N85" s="1689"/>
      <c r="O85" s="876"/>
      <c r="P85" s="1365"/>
      <c r="Q85" s="891"/>
      <c r="R85" s="1370"/>
      <c r="S85" s="107"/>
      <c r="T85" s="107"/>
      <c r="U85" s="1670" t="s">
        <v>1908</v>
      </c>
      <c r="V85" s="1670"/>
      <c r="W85" s="1670"/>
      <c r="X85" s="1671"/>
    </row>
    <row r="86" spans="1:24" ht="18" customHeight="1">
      <c r="A86" s="1710"/>
      <c r="B86" s="916"/>
      <c r="C86" s="917">
        <f>SUM(C73:C85)</f>
        <v>3.33</v>
      </c>
      <c r="D86" s="939"/>
      <c r="E86" s="939"/>
      <c r="F86" s="939"/>
      <c r="G86" s="939"/>
      <c r="H86" s="939"/>
      <c r="I86" s="939"/>
      <c r="J86" s="940" t="s">
        <v>364</v>
      </c>
      <c r="K86" s="918">
        <f>SUM(M74:M79)</f>
        <v>3.1231231231231229</v>
      </c>
      <c r="L86" s="939"/>
      <c r="M86" s="918">
        <f>SUM(M73:M85)</f>
        <v>5</v>
      </c>
      <c r="N86" s="919">
        <f>M86/N72</f>
        <v>0.111</v>
      </c>
      <c r="O86" s="876"/>
      <c r="P86" s="1672"/>
      <c r="Q86" s="1673"/>
      <c r="R86" s="1673"/>
      <c r="S86" s="1673"/>
      <c r="T86" s="891"/>
      <c r="U86" s="1670"/>
      <c r="V86" s="1670"/>
      <c r="W86" s="1670"/>
      <c r="X86" s="1671"/>
    </row>
    <row r="87" spans="1:24" ht="18" customHeight="1">
      <c r="A87" s="1710"/>
      <c r="B87" s="1722" t="str">
        <f ca="1">CELL("nomfichier")</f>
        <v>D:\1 UPRT SITE WEB\uprt.fr\re-recettes-jean-marc-catteau\re-catteau-galettes\[PC-les-galettes-repertoire.xlsx]Récap</v>
      </c>
      <c r="C87" s="1723"/>
      <c r="D87" s="1723"/>
      <c r="E87" s="1723"/>
      <c r="F87" s="1723"/>
      <c r="G87" s="1723"/>
      <c r="H87" s="1723"/>
      <c r="I87" s="1723"/>
      <c r="J87" s="1723"/>
      <c r="K87" s="1723"/>
      <c r="L87" s="1723"/>
      <c r="M87" s="1723"/>
      <c r="N87" s="1724"/>
      <c r="O87" s="876"/>
      <c r="P87" s="1365"/>
      <c r="Q87" s="891"/>
      <c r="R87" s="47" t="s">
        <v>1906</v>
      </c>
      <c r="S87" s="1364">
        <f>M82</f>
        <v>1.8768768768768767</v>
      </c>
      <c r="T87" s="1362"/>
      <c r="U87" s="1664">
        <f>S79-(U83+U84)</f>
        <v>2.1783783783783779</v>
      </c>
      <c r="V87" s="1664"/>
      <c r="W87" s="1205" t="s">
        <v>1919</v>
      </c>
      <c r="X87" s="1179"/>
    </row>
    <row r="88" spans="1:24" ht="18" customHeight="1" thickBot="1">
      <c r="A88" s="1710"/>
      <c r="B88" s="1725" t="s">
        <v>99</v>
      </c>
      <c r="C88" s="1726"/>
      <c r="D88" s="1726"/>
      <c r="E88" s="1726"/>
      <c r="F88" s="1726"/>
      <c r="G88" s="1726"/>
      <c r="H88" s="1726"/>
      <c r="I88" s="1726"/>
      <c r="J88" s="1726"/>
      <c r="K88" s="1726"/>
      <c r="L88" s="1726"/>
      <c r="M88" s="1726"/>
      <c r="N88" s="1727"/>
      <c r="O88" s="876"/>
      <c r="P88" s="1371" t="s">
        <v>1915</v>
      </c>
      <c r="Q88" s="1372"/>
      <c r="R88" s="1372"/>
      <c r="S88" s="1372"/>
      <c r="T88" s="1372"/>
      <c r="U88" s="1237"/>
      <c r="V88" s="1237"/>
      <c r="W88" s="1237"/>
      <c r="X88" s="1238"/>
    </row>
    <row r="89" spans="1:24" ht="18" customHeight="1" thickBot="1">
      <c r="A89" s="920"/>
      <c r="B89" s="937"/>
      <c r="C89" s="929"/>
      <c r="D89" s="929"/>
      <c r="E89" s="929"/>
      <c r="F89" s="929"/>
      <c r="G89" s="929"/>
      <c r="H89" s="929"/>
      <c r="I89" s="929"/>
      <c r="J89" s="929"/>
      <c r="K89" s="929"/>
      <c r="L89" s="929"/>
      <c r="M89" s="929"/>
      <c r="N89" s="929"/>
      <c r="O89" s="876"/>
    </row>
    <row r="90" spans="1:24" ht="18" customHeight="1">
      <c r="A90" s="870" t="s">
        <v>29</v>
      </c>
      <c r="B90" s="1731" t="s">
        <v>346</v>
      </c>
      <c r="C90" s="1732"/>
      <c r="D90" s="1732"/>
      <c r="E90" s="1732"/>
      <c r="F90" s="1732"/>
      <c r="G90" s="1732"/>
      <c r="H90" s="1732"/>
      <c r="I90" s="1732"/>
      <c r="J90" s="1732"/>
      <c r="K90" s="1732"/>
      <c r="L90" s="1732"/>
      <c r="M90" s="1732"/>
      <c r="N90" s="1735">
        <v>12</v>
      </c>
      <c r="O90" s="876"/>
    </row>
    <row r="91" spans="1:24" ht="18" customHeight="1">
      <c r="A91" s="1710"/>
      <c r="B91" s="1733"/>
      <c r="C91" s="1734"/>
      <c r="D91" s="1734"/>
      <c r="E91" s="1734"/>
      <c r="F91" s="1734"/>
      <c r="G91" s="1734"/>
      <c r="H91" s="1734"/>
      <c r="I91" s="1734"/>
      <c r="J91" s="1734"/>
      <c r="K91" s="1734"/>
      <c r="L91" s="1734"/>
      <c r="M91" s="1734"/>
      <c r="N91" s="1736"/>
      <c r="O91" s="876"/>
    </row>
    <row r="92" spans="1:24" ht="18" customHeight="1">
      <c r="A92" s="1710"/>
      <c r="B92" s="871" t="s">
        <v>56</v>
      </c>
      <c r="C92" s="1711" t="s">
        <v>117</v>
      </c>
      <c r="D92" s="1711"/>
      <c r="E92" s="1711"/>
      <c r="F92" s="1711"/>
      <c r="G92" s="1711"/>
      <c r="H92" s="1711"/>
      <c r="I92" s="1711"/>
      <c r="J92" s="1711"/>
      <c r="K92" s="1711"/>
      <c r="L92" s="1711"/>
      <c r="M92" s="872"/>
      <c r="N92" s="873"/>
      <c r="O92" s="876"/>
    </row>
    <row r="93" spans="1:24" ht="18" customHeight="1">
      <c r="A93" s="1710"/>
      <c r="B93" s="874" t="s">
        <v>51</v>
      </c>
      <c r="C93" s="1711"/>
      <c r="D93" s="1711"/>
      <c r="E93" s="1711"/>
      <c r="F93" s="1711"/>
      <c r="G93" s="1711"/>
      <c r="H93" s="1711"/>
      <c r="I93" s="1711"/>
      <c r="J93" s="1711"/>
      <c r="K93" s="1711"/>
      <c r="L93" s="1711"/>
      <c r="M93" s="454"/>
      <c r="N93" s="875" t="s">
        <v>55</v>
      </c>
      <c r="O93" s="876"/>
    </row>
    <row r="94" spans="1:24" ht="18" customHeight="1">
      <c r="A94" s="1710"/>
      <c r="B94" s="1712">
        <f>C126</f>
        <v>3.33</v>
      </c>
      <c r="C94" s="1713" t="s">
        <v>36</v>
      </c>
      <c r="D94" s="877"/>
      <c r="E94" s="877"/>
      <c r="F94" s="877"/>
      <c r="G94" s="877"/>
      <c r="H94" s="877"/>
      <c r="I94" s="877"/>
      <c r="J94" s="877"/>
      <c r="K94" s="877"/>
      <c r="L94" s="877"/>
      <c r="M94" s="1714" t="s">
        <v>36</v>
      </c>
      <c r="N94" s="1715">
        <v>5</v>
      </c>
      <c r="O94" s="876"/>
    </row>
    <row r="95" spans="1:24" ht="18" customHeight="1">
      <c r="A95" s="1710"/>
      <c r="B95" s="1712"/>
      <c r="C95" s="1713"/>
      <c r="D95" s="878"/>
      <c r="E95" s="878"/>
      <c r="F95" s="878"/>
      <c r="G95" s="878"/>
      <c r="H95" s="878"/>
      <c r="I95" s="878"/>
      <c r="J95" s="878"/>
      <c r="K95" s="878"/>
      <c r="L95" s="878"/>
      <c r="M95" s="1714"/>
      <c r="N95" s="1715"/>
      <c r="O95" s="876"/>
    </row>
    <row r="96" spans="1:24" ht="18" customHeight="1">
      <c r="A96" s="1710"/>
      <c r="B96" s="1716">
        <v>30</v>
      </c>
      <c r="C96" s="1717" t="s">
        <v>1009</v>
      </c>
      <c r="D96" s="879"/>
      <c r="E96" s="1718" t="s">
        <v>1010</v>
      </c>
      <c r="F96" s="1718"/>
      <c r="G96" s="1718"/>
      <c r="H96" s="1719">
        <f>B94/B96</f>
        <v>0.111</v>
      </c>
      <c r="I96" s="1719"/>
      <c r="J96" s="880"/>
      <c r="K96" s="880"/>
      <c r="L96" s="880"/>
      <c r="M96" s="1714" t="s">
        <v>1009</v>
      </c>
      <c r="N96" s="1720">
        <f>N94/H96</f>
        <v>45.045045045045043</v>
      </c>
      <c r="O96" s="876"/>
    </row>
    <row r="97" spans="1:24" ht="18" customHeight="1">
      <c r="A97" s="1710"/>
      <c r="B97" s="1716"/>
      <c r="C97" s="1717"/>
      <c r="D97" s="879"/>
      <c r="E97" s="1718"/>
      <c r="F97" s="1718"/>
      <c r="G97" s="1718"/>
      <c r="H97" s="1719"/>
      <c r="I97" s="1719"/>
      <c r="J97" s="880"/>
      <c r="K97" s="880"/>
      <c r="L97" s="880"/>
      <c r="M97" s="1714"/>
      <c r="N97" s="1720"/>
      <c r="O97" s="876"/>
    </row>
    <row r="98" spans="1:24" ht="18" customHeight="1">
      <c r="A98" s="1710"/>
      <c r="B98" s="881"/>
      <c r="C98" s="882"/>
      <c r="D98" s="882"/>
      <c r="E98" s="883"/>
      <c r="F98" s="884" t="s">
        <v>992</v>
      </c>
      <c r="G98" s="1721">
        <f ca="1">NOW()</f>
        <v>43029.407312268515</v>
      </c>
      <c r="H98" s="1721"/>
      <c r="I98" s="1721"/>
      <c r="J98" s="1721"/>
      <c r="K98" s="885"/>
      <c r="L98" s="885"/>
      <c r="M98" s="886"/>
      <c r="N98" s="887"/>
      <c r="O98" s="876"/>
    </row>
    <row r="99" spans="1:24" ht="18" customHeight="1">
      <c r="A99" s="1710"/>
      <c r="B99" s="1687"/>
      <c r="C99" s="1688"/>
      <c r="D99" s="1688"/>
      <c r="E99" s="1688"/>
      <c r="F99" s="1688"/>
      <c r="G99" s="1688"/>
      <c r="H99" s="1688"/>
      <c r="I99" s="1688"/>
      <c r="J99" s="1688"/>
      <c r="K99" s="1688"/>
      <c r="L99" s="1688"/>
      <c r="M99" s="1688"/>
      <c r="N99" s="1689"/>
      <c r="O99" s="876"/>
    </row>
    <row r="100" spans="1:24" ht="18" customHeight="1">
      <c r="A100" s="1710"/>
      <c r="B100" s="1691"/>
      <c r="C100" s="888" t="s">
        <v>51</v>
      </c>
      <c r="D100" s="889" t="s">
        <v>993</v>
      </c>
      <c r="E100" s="890"/>
      <c r="F100" s="891"/>
      <c r="G100" s="891"/>
      <c r="H100" s="891"/>
      <c r="I100" s="880"/>
      <c r="J100" s="892" t="s">
        <v>55</v>
      </c>
      <c r="K100" s="893" t="s">
        <v>1011</v>
      </c>
      <c r="L100" s="894"/>
      <c r="M100" s="894"/>
      <c r="N100" s="895"/>
      <c r="O100" s="876"/>
    </row>
    <row r="101" spans="1:24" ht="18" customHeight="1">
      <c r="A101" s="1710"/>
      <c r="B101" s="1691"/>
      <c r="C101" s="896" t="s">
        <v>41</v>
      </c>
      <c r="D101" s="894"/>
      <c r="E101" s="894"/>
      <c r="F101" s="894"/>
      <c r="G101" s="894"/>
      <c r="H101" s="894"/>
      <c r="I101" s="400"/>
      <c r="J101" s="897"/>
      <c r="K101" s="898"/>
      <c r="L101" s="898"/>
      <c r="M101" s="898"/>
      <c r="N101" s="899"/>
      <c r="O101" s="876"/>
    </row>
    <row r="102" spans="1:24" ht="18" customHeight="1">
      <c r="A102" s="1710"/>
      <c r="B102" s="1698"/>
      <c r="C102" s="1699"/>
      <c r="D102" s="1699"/>
      <c r="E102" s="1699"/>
      <c r="F102" s="1699"/>
      <c r="G102" s="1699"/>
      <c r="H102" s="1699"/>
      <c r="I102" s="1699"/>
      <c r="J102" s="1699"/>
      <c r="K102" s="1699"/>
      <c r="L102" s="1699"/>
      <c r="M102" s="1699"/>
      <c r="N102" s="1700"/>
      <c r="O102" s="876"/>
    </row>
    <row r="103" spans="1:24" ht="18" customHeight="1">
      <c r="A103" s="1710"/>
      <c r="B103" s="1698" t="s">
        <v>200</v>
      </c>
      <c r="C103" s="1699"/>
      <c r="D103" s="1699"/>
      <c r="E103" s="1699"/>
      <c r="F103" s="1699"/>
      <c r="G103" s="1699"/>
      <c r="H103" s="1699"/>
      <c r="I103" s="1699"/>
      <c r="J103" s="1699"/>
      <c r="K103" s="1699"/>
      <c r="L103" s="1699"/>
      <c r="M103" s="1699"/>
      <c r="N103" s="1700"/>
      <c r="O103" s="876"/>
    </row>
    <row r="104" spans="1:24" ht="18" customHeight="1">
      <c r="A104" s="1710"/>
      <c r="B104" s="1698" t="s">
        <v>201</v>
      </c>
      <c r="C104" s="1699"/>
      <c r="D104" s="1699"/>
      <c r="E104" s="1699"/>
      <c r="F104" s="1699"/>
      <c r="G104" s="1699"/>
      <c r="H104" s="1699"/>
      <c r="I104" s="1699"/>
      <c r="J104" s="1699"/>
      <c r="K104" s="1699"/>
      <c r="L104" s="1699"/>
      <c r="M104" s="1699"/>
      <c r="N104" s="1700"/>
      <c r="O104" s="876"/>
    </row>
    <row r="105" spans="1:24" ht="18" customHeight="1">
      <c r="A105" s="1710"/>
      <c r="B105" s="1701" t="s">
        <v>206</v>
      </c>
      <c r="C105" s="1702"/>
      <c r="D105" s="1702"/>
      <c r="E105" s="1702"/>
      <c r="F105" s="1702"/>
      <c r="G105" s="1702"/>
      <c r="H105" s="1702"/>
      <c r="I105" s="1702"/>
      <c r="J105" s="1702"/>
      <c r="K105" s="1702"/>
      <c r="L105" s="1702"/>
      <c r="M105" s="1702"/>
      <c r="N105" s="1703"/>
      <c r="O105" s="876"/>
    </row>
    <row r="106" spans="1:24" ht="18" customHeight="1">
      <c r="A106" s="1710"/>
      <c r="B106" s="1701"/>
      <c r="C106" s="1702"/>
      <c r="D106" s="1702"/>
      <c r="E106" s="1702"/>
      <c r="F106" s="1702"/>
      <c r="G106" s="1702"/>
      <c r="H106" s="1702"/>
      <c r="I106" s="1702"/>
      <c r="J106" s="1702"/>
      <c r="K106" s="1702"/>
      <c r="L106" s="1702"/>
      <c r="M106" s="1702"/>
      <c r="N106" s="1703"/>
      <c r="O106" s="876"/>
    </row>
    <row r="107" spans="1:24" ht="18" customHeight="1">
      <c r="A107" s="1710"/>
      <c r="B107" s="1698" t="s">
        <v>208</v>
      </c>
      <c r="C107" s="1699"/>
      <c r="D107" s="1699"/>
      <c r="E107" s="1699"/>
      <c r="F107" s="1699"/>
      <c r="G107" s="1699"/>
      <c r="H107" s="1699"/>
      <c r="I107" s="1699"/>
      <c r="J107" s="1699"/>
      <c r="K107" s="1699"/>
      <c r="L107" s="1699"/>
      <c r="M107" s="1699"/>
      <c r="N107" s="1700"/>
      <c r="O107" s="876"/>
    </row>
    <row r="108" spans="1:24" ht="18" customHeight="1">
      <c r="A108" s="1710"/>
      <c r="B108" s="1698" t="s">
        <v>211</v>
      </c>
      <c r="C108" s="1699"/>
      <c r="D108" s="1699"/>
      <c r="E108" s="1699"/>
      <c r="F108" s="1699"/>
      <c r="G108" s="1699"/>
      <c r="H108" s="1699"/>
      <c r="I108" s="1699"/>
      <c r="J108" s="1699"/>
      <c r="K108" s="1699"/>
      <c r="L108" s="1699"/>
      <c r="M108" s="1699"/>
      <c r="N108" s="1700"/>
      <c r="O108" s="876"/>
    </row>
    <row r="109" spans="1:24" ht="18" customHeight="1">
      <c r="A109" s="1710"/>
      <c r="B109" s="1698" t="s">
        <v>214</v>
      </c>
      <c r="C109" s="1699"/>
      <c r="D109" s="1699"/>
      <c r="E109" s="1699"/>
      <c r="F109" s="1699"/>
      <c r="G109" s="1699"/>
      <c r="H109" s="1699"/>
      <c r="I109" s="1699"/>
      <c r="J109" s="1699"/>
      <c r="K109" s="1699"/>
      <c r="L109" s="1699"/>
      <c r="M109" s="1699"/>
      <c r="N109" s="1700"/>
      <c r="O109" s="876"/>
    </row>
    <row r="110" spans="1:24" ht="18" customHeight="1">
      <c r="A110" s="1710"/>
      <c r="B110" s="1701" t="s">
        <v>1012</v>
      </c>
      <c r="C110" s="1702"/>
      <c r="D110" s="1702"/>
      <c r="E110" s="1702"/>
      <c r="F110" s="1702"/>
      <c r="G110" s="1702"/>
      <c r="H110" s="1702"/>
      <c r="I110" s="1702"/>
      <c r="J110" s="1702"/>
      <c r="K110" s="1702"/>
      <c r="L110" s="1702"/>
      <c r="M110" s="1702"/>
      <c r="N110" s="1703"/>
      <c r="O110" s="876"/>
    </row>
    <row r="111" spans="1:24" ht="18" customHeight="1">
      <c r="A111" s="1710"/>
      <c r="B111" s="1701"/>
      <c r="C111" s="1702"/>
      <c r="D111" s="1702"/>
      <c r="E111" s="1702"/>
      <c r="F111" s="1702"/>
      <c r="G111" s="1702"/>
      <c r="H111" s="1702"/>
      <c r="I111" s="1702"/>
      <c r="J111" s="1702"/>
      <c r="K111" s="1702"/>
      <c r="L111" s="1702"/>
      <c r="M111" s="1702"/>
      <c r="N111" s="1703"/>
      <c r="O111" s="876"/>
    </row>
    <row r="112" spans="1:24" ht="18" customHeight="1">
      <c r="A112" s="1710"/>
      <c r="B112" s="1698" t="s">
        <v>219</v>
      </c>
      <c r="C112" s="1699"/>
      <c r="D112" s="1699"/>
      <c r="E112" s="1699"/>
      <c r="F112" s="1699"/>
      <c r="G112" s="1699"/>
      <c r="H112" s="1699"/>
      <c r="I112" s="1699"/>
      <c r="J112" s="1699"/>
      <c r="K112" s="1699"/>
      <c r="L112" s="1699"/>
      <c r="M112" s="1699"/>
      <c r="N112" s="1700"/>
      <c r="O112" s="876"/>
      <c r="P112" s="1674" t="s">
        <v>674</v>
      </c>
      <c r="Q112" s="1675"/>
      <c r="R112" s="1675"/>
      <c r="S112" s="1675"/>
      <c r="T112" s="1675"/>
      <c r="U112" s="1675"/>
      <c r="V112" s="1675"/>
      <c r="W112" s="1675"/>
      <c r="X112" s="1676"/>
    </row>
    <row r="113" spans="1:24" ht="18" customHeight="1">
      <c r="A113" s="1710"/>
      <c r="B113" s="1698"/>
      <c r="C113" s="1699"/>
      <c r="D113" s="1699"/>
      <c r="E113" s="1699"/>
      <c r="F113" s="1699"/>
      <c r="G113" s="1699"/>
      <c r="H113" s="1699"/>
      <c r="I113" s="1699"/>
      <c r="J113" s="1699"/>
      <c r="K113" s="1699"/>
      <c r="L113" s="1699"/>
      <c r="M113" s="1699"/>
      <c r="N113" s="1700"/>
      <c r="O113" s="876"/>
      <c r="P113" s="1665" t="s">
        <v>1903</v>
      </c>
      <c r="Q113" s="1666"/>
      <c r="R113" s="1666"/>
      <c r="S113" s="1666"/>
      <c r="T113" s="1666"/>
      <c r="U113" s="1666"/>
      <c r="V113" s="1666"/>
      <c r="W113" s="1666"/>
      <c r="X113" s="1677"/>
    </row>
    <row r="114" spans="1:24" ht="18" customHeight="1">
      <c r="A114" s="1710"/>
      <c r="B114" s="900" t="s">
        <v>60</v>
      </c>
      <c r="C114" s="901" t="s">
        <v>36</v>
      </c>
      <c r="D114" s="901" t="s">
        <v>37</v>
      </c>
      <c r="E114" s="902"/>
      <c r="F114" s="902"/>
      <c r="G114" s="902"/>
      <c r="H114" s="901" t="s">
        <v>995</v>
      </c>
      <c r="I114" s="902"/>
      <c r="J114" s="902"/>
      <c r="K114" s="902"/>
      <c r="L114" s="902"/>
      <c r="M114" s="903" t="s">
        <v>990</v>
      </c>
      <c r="N114" s="938">
        <f>N96</f>
        <v>45.045045045045043</v>
      </c>
      <c r="O114" s="876"/>
      <c r="P114" s="1665"/>
      <c r="Q114" s="1666"/>
      <c r="R114" s="1666"/>
      <c r="S114" s="1666"/>
      <c r="T114" s="1666"/>
      <c r="U114" s="1666"/>
      <c r="V114" s="1666"/>
      <c r="W114" s="1666"/>
      <c r="X114" s="1677"/>
    </row>
    <row r="115" spans="1:24" ht="18" customHeight="1">
      <c r="A115" s="1710"/>
      <c r="B115" s="1687"/>
      <c r="C115" s="1688"/>
      <c r="D115" s="1688"/>
      <c r="E115" s="1688"/>
      <c r="F115" s="1688"/>
      <c r="G115" s="1688"/>
      <c r="H115" s="1688"/>
      <c r="I115" s="1688"/>
      <c r="J115" s="1688"/>
      <c r="K115" s="1688"/>
      <c r="L115" s="1688"/>
      <c r="M115" s="1688"/>
      <c r="N115" s="1689"/>
      <c r="O115" s="876"/>
      <c r="P115" s="1665"/>
      <c r="Q115" s="1666"/>
      <c r="R115" s="1666"/>
      <c r="S115" s="1666"/>
      <c r="T115" s="1666"/>
      <c r="U115" s="1666"/>
      <c r="V115" s="1666"/>
      <c r="W115" s="1666"/>
      <c r="X115" s="1677"/>
    </row>
    <row r="116" spans="1:24" ht="18" customHeight="1">
      <c r="A116" s="1710"/>
      <c r="B116" s="905"/>
      <c r="C116" s="906">
        <v>1</v>
      </c>
      <c r="D116" s="907" t="s">
        <v>350</v>
      </c>
      <c r="E116" s="908"/>
      <c r="F116" s="876"/>
      <c r="G116" s="876"/>
      <c r="H116" s="909">
        <f>IF(ISBLANK(C116),0,IF(ISTEXT(C116),0,C116/C126))</f>
        <v>0.3003003003003003</v>
      </c>
      <c r="I116" s="876"/>
      <c r="J116" s="876"/>
      <c r="K116" s="876"/>
      <c r="L116" s="910" t="str">
        <f t="shared" ref="L116:L124" si="2">D116</f>
        <v>Farine de blé noir</v>
      </c>
      <c r="M116" s="911">
        <f>IF(ISTEXT(C116),0,IF(ISBLANK(C116),0,(C116/B94)*N94))</f>
        <v>1.5015015015015014</v>
      </c>
      <c r="N116" s="912">
        <f>IF(ISTEXT(B116),B116,IF(ISBLANK(B116),0,(B116/B94)*N94))</f>
        <v>0</v>
      </c>
      <c r="O116" s="876"/>
      <c r="P116" s="1678" t="s">
        <v>1904</v>
      </c>
      <c r="Q116" s="1679"/>
      <c r="R116" s="1679"/>
      <c r="S116" s="1679"/>
      <c r="T116" s="1679"/>
      <c r="U116" s="1679"/>
      <c r="V116" s="1679"/>
      <c r="W116" s="1679"/>
      <c r="X116" s="1680"/>
    </row>
    <row r="117" spans="1:24" ht="18" customHeight="1">
      <c r="A117" s="1710"/>
      <c r="B117" s="905">
        <v>1</v>
      </c>
      <c r="C117" s="906">
        <v>0.05</v>
      </c>
      <c r="D117" s="907" t="s">
        <v>67</v>
      </c>
      <c r="E117" s="908"/>
      <c r="F117" s="876"/>
      <c r="G117" s="876"/>
      <c r="H117" s="909">
        <f>IF(ISBLANK(C117),0,IF(ISTEXT(C117),0,C117/C126))</f>
        <v>1.5015015015015015E-2</v>
      </c>
      <c r="I117" s="876"/>
      <c r="J117" s="876"/>
      <c r="K117" s="876"/>
      <c r="L117" s="910" t="str">
        <f t="shared" si="2"/>
        <v>Œufs de 50g</v>
      </c>
      <c r="M117" s="911">
        <f>IF(ISTEXT(C117),0,IF(ISBLANK(C117),0,(C117/B94)*N94))</f>
        <v>7.5075075075075076E-2</v>
      </c>
      <c r="N117" s="912">
        <f>IF(ISTEXT(B117),B117,IF(ISBLANK(B117),0,(B117/B94)*N94))</f>
        <v>1.5015015015015014</v>
      </c>
      <c r="O117" s="876"/>
      <c r="P117" s="1678"/>
      <c r="Q117" s="1679"/>
      <c r="R117" s="1679"/>
      <c r="S117" s="1679"/>
      <c r="T117" s="1679"/>
      <c r="U117" s="1679"/>
      <c r="V117" s="1679"/>
      <c r="W117" s="1679"/>
      <c r="X117" s="1680"/>
    </row>
    <row r="118" spans="1:24" ht="18" customHeight="1">
      <c r="A118" s="1710"/>
      <c r="B118" s="905"/>
      <c r="C118" s="906">
        <v>0.03</v>
      </c>
      <c r="D118" s="907" t="s">
        <v>353</v>
      </c>
      <c r="E118" s="908"/>
      <c r="F118" s="876"/>
      <c r="G118" s="876"/>
      <c r="H118" s="909">
        <f>IF(ISBLANK(C118),0,IF(ISTEXT(C118),0,C118/C126))</f>
        <v>9.0090090090090089E-3</v>
      </c>
      <c r="I118" s="876"/>
      <c r="J118" s="876"/>
      <c r="K118" s="876"/>
      <c r="L118" s="910" t="str">
        <f t="shared" si="2"/>
        <v>Gros sel de Guérande</v>
      </c>
      <c r="M118" s="911">
        <f>IF(ISTEXT(C118),0,IF(ISBLANK(C118),0,(C118/B94)*N94))</f>
        <v>4.5045045045045043E-2</v>
      </c>
      <c r="N118" s="912">
        <f>IF(ISTEXT(B118),B118,IF(ISBLANK(B118),0,(B118/B94)*N94))</f>
        <v>0</v>
      </c>
      <c r="O118" s="876"/>
      <c r="P118" s="1681" t="s">
        <v>1907</v>
      </c>
      <c r="Q118" s="1682"/>
      <c r="R118" s="1682"/>
      <c r="S118" s="1682"/>
      <c r="T118" s="1682"/>
      <c r="U118" s="1682"/>
      <c r="V118" s="1682"/>
      <c r="W118" s="1682"/>
      <c r="X118" s="1683"/>
    </row>
    <row r="119" spans="1:24" ht="18" customHeight="1">
      <c r="A119" s="1710"/>
      <c r="B119" s="905"/>
      <c r="C119" s="906">
        <v>1</v>
      </c>
      <c r="D119" s="907" t="s">
        <v>355</v>
      </c>
      <c r="E119" s="908"/>
      <c r="F119" s="876"/>
      <c r="G119" s="876"/>
      <c r="H119" s="909">
        <f>IF(ISBLANK(C119),0,IF(ISTEXT(C119),0,C119/C126))</f>
        <v>0.3003003003003003</v>
      </c>
      <c r="I119" s="876"/>
      <c r="J119" s="876"/>
      <c r="K119" s="876"/>
      <c r="L119" s="910" t="str">
        <f t="shared" si="2"/>
        <v>Lait</v>
      </c>
      <c r="M119" s="911">
        <f>IF(ISTEXT(C119),0,IF(ISBLANK(C119),0,(C119/B94)*N94))</f>
        <v>1.5015015015015014</v>
      </c>
      <c r="N119" s="912">
        <f>IF(ISTEXT(B119),B119,IF(ISBLANK(B119),0,(B119/B94)*N94))</f>
        <v>0</v>
      </c>
      <c r="P119" s="1365"/>
      <c r="Q119" s="891"/>
      <c r="R119" s="47"/>
      <c r="S119" s="1664">
        <f>SUM(S123:T127)</f>
        <v>3.3783783783783781</v>
      </c>
      <c r="T119" s="1664"/>
      <c r="U119" s="1205" t="s">
        <v>1912</v>
      </c>
      <c r="V119" s="107"/>
      <c r="W119" s="107"/>
      <c r="X119" s="1366"/>
    </row>
    <row r="120" spans="1:24" ht="18" customHeight="1">
      <c r="A120" s="1710"/>
      <c r="B120" s="905"/>
      <c r="C120" s="906"/>
      <c r="D120" s="907"/>
      <c r="E120" s="908"/>
      <c r="F120" s="876"/>
      <c r="G120" s="876"/>
      <c r="H120" s="909">
        <f>IF(ISBLANK(C120),0,IF(ISTEXT(C120),0,C120/C126))</f>
        <v>0</v>
      </c>
      <c r="I120" s="876"/>
      <c r="J120" s="876"/>
      <c r="K120" s="876"/>
      <c r="L120" s="910">
        <f t="shared" si="2"/>
        <v>0</v>
      </c>
      <c r="M120" s="911">
        <f>IF(ISTEXT(C120),0,IF(ISBLANK(C120),0,(C120/B94)*N94))</f>
        <v>0</v>
      </c>
      <c r="N120" s="912">
        <f>IF(ISTEXT(B120),B120,IF(ISBLANK(B120),0,(B120/B94)*N94))</f>
        <v>0</v>
      </c>
      <c r="O120" s="876"/>
      <c r="P120" s="1665" t="s">
        <v>1911</v>
      </c>
      <c r="Q120" s="1666"/>
      <c r="R120" s="1666"/>
      <c r="S120" s="1666"/>
      <c r="T120" s="1367"/>
      <c r="U120" s="1667" t="s">
        <v>1913</v>
      </c>
      <c r="V120" s="1667"/>
      <c r="W120" s="1667"/>
      <c r="X120" s="1668"/>
    </row>
    <row r="121" spans="1:24" ht="18" customHeight="1">
      <c r="A121" s="1710"/>
      <c r="B121" s="905"/>
      <c r="C121" s="906"/>
      <c r="D121" s="907" t="s">
        <v>358</v>
      </c>
      <c r="E121" s="908"/>
      <c r="F121" s="876"/>
      <c r="G121" s="876"/>
      <c r="H121" s="909">
        <f>IF(ISBLANK(C121),0,IF(ISTEXT(C121),0,C121/C126))</f>
        <v>0</v>
      </c>
      <c r="I121" s="876"/>
      <c r="J121" s="876"/>
      <c r="K121" s="876"/>
      <c r="L121" s="910" t="str">
        <f t="shared" si="2"/>
        <v>après 6H de repos</v>
      </c>
      <c r="M121" s="911">
        <f>IF(ISTEXT(C121),0,IF(ISBLANK(C121),0,(C121/B94)*N94))</f>
        <v>0</v>
      </c>
      <c r="N121" s="912">
        <f>IF(ISTEXT(B121),B121,IF(ISBLANK(B121),0,(B121/B94)*N94))</f>
        <v>0</v>
      </c>
      <c r="O121" s="876"/>
      <c r="P121" s="1665"/>
      <c r="Q121" s="1666"/>
      <c r="R121" s="1666"/>
      <c r="S121" s="1666"/>
      <c r="T121" s="1367"/>
      <c r="U121" s="1667"/>
      <c r="V121" s="1667"/>
      <c r="W121" s="1667"/>
      <c r="X121" s="1668"/>
    </row>
    <row r="122" spans="1:24" ht="18" customHeight="1">
      <c r="A122" s="1710"/>
      <c r="B122" s="905"/>
      <c r="C122" s="906"/>
      <c r="D122" s="907" t="s">
        <v>361</v>
      </c>
      <c r="E122" s="908"/>
      <c r="F122" s="876"/>
      <c r="G122" s="876"/>
      <c r="H122" s="909">
        <f>IF(ISBLANK(C122),0,IF(ISTEXT(C122),0,C122/C126))</f>
        <v>0</v>
      </c>
      <c r="I122" s="876"/>
      <c r="J122" s="876"/>
      <c r="K122" s="876"/>
      <c r="L122" s="910" t="str">
        <f t="shared" si="2"/>
        <v>ajouter</v>
      </c>
      <c r="M122" s="911">
        <f>IF(ISTEXT(C122),0,IF(ISBLANK(C122),0,(C122/B94)*N94))</f>
        <v>0</v>
      </c>
      <c r="N122" s="912">
        <f>IF(ISTEXT(B122),B122,IF(ISBLANK(B122),0,(B122/B94)*N94))</f>
        <v>0</v>
      </c>
      <c r="O122" s="876"/>
      <c r="P122" s="1368"/>
      <c r="Q122" s="1369"/>
      <c r="R122" s="1369"/>
      <c r="S122" s="1369"/>
      <c r="T122" s="1367"/>
      <c r="U122" s="1667"/>
      <c r="V122" s="1667"/>
      <c r="W122" s="1667"/>
      <c r="X122" s="1668"/>
    </row>
    <row r="123" spans="1:24" ht="18" customHeight="1">
      <c r="A123" s="1710"/>
      <c r="B123" s="905"/>
      <c r="C123" s="906">
        <v>1.25</v>
      </c>
      <c r="D123" s="907" t="s">
        <v>1902</v>
      </c>
      <c r="E123" s="908"/>
      <c r="F123" s="876"/>
      <c r="G123" s="876"/>
      <c r="H123" s="909">
        <f>IF(ISBLANK(C123),0,IF(ISTEXT(C123),0,C123/C126))</f>
        <v>0.37537537537537535</v>
      </c>
      <c r="I123" s="876"/>
      <c r="J123" s="876"/>
      <c r="K123" s="876"/>
      <c r="L123" s="910" t="str">
        <f t="shared" si="2"/>
        <v>eau après repos</v>
      </c>
      <c r="M123" s="911">
        <f>IF(ISTEXT(C123),0,IF(ISBLANK(C123),0,(C123/B94)*N94))</f>
        <v>1.8768768768768767</v>
      </c>
      <c r="N123" s="912">
        <f>IF(ISTEXT(B123),B123,IF(ISBLANK(B123),0,(B123/B94)*N94))</f>
        <v>0</v>
      </c>
      <c r="O123" s="876"/>
      <c r="P123" s="1373"/>
      <c r="Q123" s="1374"/>
      <c r="R123" s="1379" t="s">
        <v>1905</v>
      </c>
      <c r="S123" s="1377"/>
      <c r="T123" s="1380"/>
      <c r="U123" s="1684"/>
      <c r="V123" s="1684"/>
      <c r="W123" s="1381" t="str">
        <f>IF(S123=U123,"Ok",IF(S123&gt;U123,"moins","plus"))</f>
        <v>Ok</v>
      </c>
      <c r="X123" s="1378" t="str">
        <f>IF(S123=U123,"",IF(S123&gt;U123,S123-U123,IF(U123&gt;S123,U123-S123)))</f>
        <v/>
      </c>
    </row>
    <row r="124" spans="1:24" ht="18" customHeight="1">
      <c r="A124" s="1710"/>
      <c r="B124" s="905"/>
      <c r="C124" s="906"/>
      <c r="D124" s="907"/>
      <c r="E124" s="908"/>
      <c r="F124" s="876"/>
      <c r="G124" s="876"/>
      <c r="H124" s="909">
        <f>IF(ISBLANK(C124),0,IF(ISTEXT(C124),0,C124/C126))</f>
        <v>0</v>
      </c>
      <c r="I124" s="876"/>
      <c r="J124" s="876"/>
      <c r="K124" s="876"/>
      <c r="L124" s="910">
        <f t="shared" si="2"/>
        <v>0</v>
      </c>
      <c r="M124" s="911">
        <f>IF(ISTEXT(C124),0,IF(ISBLANK(C124),0,(C124/B94)*N94))</f>
        <v>0</v>
      </c>
      <c r="N124" s="912">
        <f>IF(ISTEXT(B124),B124,IF(ISBLANK(B124),0,(B124/B94)*N94))</f>
        <v>0</v>
      </c>
      <c r="O124" s="876"/>
      <c r="P124" s="1373"/>
      <c r="Q124" s="1374"/>
      <c r="R124" s="47" t="s">
        <v>1920</v>
      </c>
      <c r="S124" s="1364">
        <f>M119</f>
        <v>1.5015015015015014</v>
      </c>
      <c r="T124" s="1362"/>
      <c r="U124" s="1669">
        <v>1</v>
      </c>
      <c r="V124" s="1669"/>
      <c r="W124" s="1376" t="str">
        <f>IF(S124=U124,"Ok",IF(S124&gt;U124,"moins","plus"))</f>
        <v>moins</v>
      </c>
      <c r="X124" s="1375">
        <f>IF(S124=U124,"",IF(S124&gt;U124,S124-U124,IF(U124&gt;S124,U124-S124)))</f>
        <v>0.50150150150150141</v>
      </c>
    </row>
    <row r="125" spans="1:24" ht="18" customHeight="1">
      <c r="A125" s="1710"/>
      <c r="B125" s="1687"/>
      <c r="C125" s="1688"/>
      <c r="D125" s="1688"/>
      <c r="E125" s="1688"/>
      <c r="F125" s="1688"/>
      <c r="G125" s="1688"/>
      <c r="H125" s="1688"/>
      <c r="I125" s="1688"/>
      <c r="J125" s="1688"/>
      <c r="K125" s="1688"/>
      <c r="L125" s="1688"/>
      <c r="M125" s="1688"/>
      <c r="N125" s="1689"/>
      <c r="O125" s="876"/>
      <c r="P125" s="1365"/>
      <c r="Q125" s="891"/>
      <c r="R125" s="1370"/>
      <c r="S125" s="107"/>
      <c r="T125" s="107"/>
      <c r="U125" s="1670" t="s">
        <v>1908</v>
      </c>
      <c r="V125" s="1670"/>
      <c r="W125" s="1670"/>
      <c r="X125" s="1671"/>
    </row>
    <row r="126" spans="1:24" ht="18" customHeight="1">
      <c r="A126" s="1710"/>
      <c r="B126" s="916"/>
      <c r="C126" s="917">
        <f>SUM(C115:C125)</f>
        <v>3.33</v>
      </c>
      <c r="D126" s="939"/>
      <c r="E126" s="939"/>
      <c r="F126" s="939"/>
      <c r="G126" s="939"/>
      <c r="H126" s="939"/>
      <c r="I126" s="939"/>
      <c r="J126" s="940" t="s">
        <v>364</v>
      </c>
      <c r="K126" s="918">
        <f>SUM(M116:M120)</f>
        <v>3.1231231231231229</v>
      </c>
      <c r="L126" s="939"/>
      <c r="M126" s="918">
        <f>SUM(M115:M125)</f>
        <v>5</v>
      </c>
      <c r="N126" s="919">
        <f>M126/N114</f>
        <v>0.111</v>
      </c>
      <c r="O126" s="876"/>
      <c r="P126" s="1672"/>
      <c r="Q126" s="1673"/>
      <c r="R126" s="1673"/>
      <c r="S126" s="1673"/>
      <c r="T126" s="891"/>
      <c r="U126" s="1670"/>
      <c r="V126" s="1670"/>
      <c r="W126" s="1670"/>
      <c r="X126" s="1671"/>
    </row>
    <row r="127" spans="1:24" ht="18" customHeight="1">
      <c r="A127" s="1710"/>
      <c r="B127" s="1722" t="str">
        <f ca="1">CELL("nomfichier")</f>
        <v>D:\1 UPRT SITE WEB\uprt.fr\re-recettes-jean-marc-catteau\re-catteau-galettes\[PC-les-galettes-repertoire.xlsx]Récap</v>
      </c>
      <c r="C127" s="1723"/>
      <c r="D127" s="1723"/>
      <c r="E127" s="1723"/>
      <c r="F127" s="1723"/>
      <c r="G127" s="1723"/>
      <c r="H127" s="1723"/>
      <c r="I127" s="1723"/>
      <c r="J127" s="1723"/>
      <c r="K127" s="1723"/>
      <c r="L127" s="1723"/>
      <c r="M127" s="1723"/>
      <c r="N127" s="1724"/>
      <c r="O127" s="876"/>
      <c r="P127" s="1365"/>
      <c r="Q127" s="891"/>
      <c r="R127" s="47" t="s">
        <v>1906</v>
      </c>
      <c r="S127" s="1364">
        <f>M123</f>
        <v>1.8768768768768767</v>
      </c>
      <c r="T127" s="1362"/>
      <c r="U127" s="1664">
        <f>S119-(U123+U124)</f>
        <v>2.3783783783783781</v>
      </c>
      <c r="V127" s="1664"/>
      <c r="W127" s="1205" t="s">
        <v>1919</v>
      </c>
      <c r="X127" s="1179"/>
    </row>
    <row r="128" spans="1:24" ht="18" customHeight="1" thickBot="1">
      <c r="A128" s="1710"/>
      <c r="B128" s="1725" t="s">
        <v>99</v>
      </c>
      <c r="C128" s="1726"/>
      <c r="D128" s="1726"/>
      <c r="E128" s="1726"/>
      <c r="F128" s="1726"/>
      <c r="G128" s="1726"/>
      <c r="H128" s="1726"/>
      <c r="I128" s="1726"/>
      <c r="J128" s="1726"/>
      <c r="K128" s="1726"/>
      <c r="L128" s="1726"/>
      <c r="M128" s="1726"/>
      <c r="N128" s="1727"/>
      <c r="O128" s="876"/>
      <c r="P128" s="1371" t="s">
        <v>1915</v>
      </c>
      <c r="Q128" s="1372"/>
      <c r="R128" s="1372"/>
      <c r="S128" s="1372"/>
      <c r="T128" s="1372"/>
      <c r="U128" s="1237"/>
      <c r="V128" s="1237"/>
      <c r="W128" s="1237"/>
      <c r="X128" s="1238"/>
    </row>
    <row r="129" spans="1:15" ht="18" customHeight="1" thickBot="1">
      <c r="A129" s="920"/>
      <c r="B129" s="937"/>
      <c r="C129" s="929"/>
      <c r="D129" s="929"/>
      <c r="E129" s="929"/>
      <c r="F129" s="929"/>
      <c r="G129" s="929"/>
      <c r="H129" s="929"/>
      <c r="I129" s="929"/>
      <c r="J129" s="929"/>
      <c r="K129" s="929"/>
      <c r="L129" s="929"/>
      <c r="M129" s="929"/>
      <c r="N129" s="929"/>
      <c r="O129" s="876"/>
    </row>
    <row r="130" spans="1:15" ht="18" customHeight="1">
      <c r="A130" s="870" t="s">
        <v>29</v>
      </c>
      <c r="B130" s="1731" t="s">
        <v>365</v>
      </c>
      <c r="C130" s="1732"/>
      <c r="D130" s="1732"/>
      <c r="E130" s="1732"/>
      <c r="F130" s="1732"/>
      <c r="G130" s="1732"/>
      <c r="H130" s="1732"/>
      <c r="I130" s="1732"/>
      <c r="J130" s="1732"/>
      <c r="K130" s="1732"/>
      <c r="L130" s="1732"/>
      <c r="M130" s="1732"/>
      <c r="N130" s="1735">
        <v>13</v>
      </c>
      <c r="O130" s="876"/>
    </row>
    <row r="131" spans="1:15" ht="18" customHeight="1">
      <c r="A131" s="1710"/>
      <c r="B131" s="1733"/>
      <c r="C131" s="1734"/>
      <c r="D131" s="1734"/>
      <c r="E131" s="1734"/>
      <c r="F131" s="1734"/>
      <c r="G131" s="1734"/>
      <c r="H131" s="1734"/>
      <c r="I131" s="1734"/>
      <c r="J131" s="1734"/>
      <c r="K131" s="1734"/>
      <c r="L131" s="1734"/>
      <c r="M131" s="1734"/>
      <c r="N131" s="1736"/>
      <c r="O131" s="876"/>
    </row>
    <row r="132" spans="1:15" ht="18" customHeight="1">
      <c r="A132" s="1710"/>
      <c r="B132" s="871" t="s">
        <v>56</v>
      </c>
      <c r="C132" s="1711" t="s">
        <v>117</v>
      </c>
      <c r="D132" s="1711"/>
      <c r="E132" s="1711"/>
      <c r="F132" s="1711"/>
      <c r="G132" s="1711"/>
      <c r="H132" s="1711"/>
      <c r="I132" s="1711"/>
      <c r="J132" s="1711"/>
      <c r="K132" s="1711"/>
      <c r="L132" s="1711"/>
      <c r="M132" s="872"/>
      <c r="N132" s="873"/>
      <c r="O132" s="876"/>
    </row>
    <row r="133" spans="1:15" ht="18" customHeight="1">
      <c r="A133" s="1710"/>
      <c r="B133" s="874" t="s">
        <v>51</v>
      </c>
      <c r="C133" s="1711"/>
      <c r="D133" s="1711"/>
      <c r="E133" s="1711"/>
      <c r="F133" s="1711"/>
      <c r="G133" s="1711"/>
      <c r="H133" s="1711"/>
      <c r="I133" s="1711"/>
      <c r="J133" s="1711"/>
      <c r="K133" s="1711"/>
      <c r="L133" s="1711"/>
      <c r="M133" s="454"/>
      <c r="N133" s="875" t="s">
        <v>55</v>
      </c>
      <c r="O133" s="876"/>
    </row>
    <row r="134" spans="1:15" ht="18" customHeight="1">
      <c r="A134" s="1710"/>
      <c r="B134" s="1712">
        <f>+C169</f>
        <v>3.48</v>
      </c>
      <c r="C134" s="1713" t="s">
        <v>36</v>
      </c>
      <c r="D134" s="877"/>
      <c r="E134" s="877"/>
      <c r="F134" s="877"/>
      <c r="G134" s="877"/>
      <c r="H134" s="877"/>
      <c r="I134" s="877"/>
      <c r="J134" s="877"/>
      <c r="K134" s="877"/>
      <c r="L134" s="877"/>
      <c r="M134" s="1714" t="s">
        <v>36</v>
      </c>
      <c r="N134" s="1715">
        <v>5</v>
      </c>
      <c r="O134" s="876"/>
    </row>
    <row r="135" spans="1:15" ht="18" customHeight="1">
      <c r="A135" s="1710"/>
      <c r="B135" s="1712"/>
      <c r="C135" s="1713"/>
      <c r="D135" s="878"/>
      <c r="E135" s="878"/>
      <c r="F135" s="878"/>
      <c r="G135" s="878"/>
      <c r="H135" s="878"/>
      <c r="I135" s="878"/>
      <c r="J135" s="878"/>
      <c r="K135" s="878"/>
      <c r="L135" s="878"/>
      <c r="M135" s="1714"/>
      <c r="N135" s="1715"/>
      <c r="O135" s="876"/>
    </row>
    <row r="136" spans="1:15" ht="18" customHeight="1">
      <c r="A136" s="1710"/>
      <c r="B136" s="1716">
        <v>30</v>
      </c>
      <c r="C136" s="1717" t="s">
        <v>1009</v>
      </c>
      <c r="D136" s="879"/>
      <c r="E136" s="1718" t="s">
        <v>1010</v>
      </c>
      <c r="F136" s="1718"/>
      <c r="G136" s="1718"/>
      <c r="H136" s="1719">
        <f>B134/B136</f>
        <v>0.11600000000000001</v>
      </c>
      <c r="I136" s="1719"/>
      <c r="J136" s="880"/>
      <c r="K136" s="880"/>
      <c r="L136" s="880"/>
      <c r="M136" s="1714" t="s">
        <v>1009</v>
      </c>
      <c r="N136" s="1720">
        <f>N134/H136</f>
        <v>43.103448275862064</v>
      </c>
      <c r="O136" s="876"/>
    </row>
    <row r="137" spans="1:15" ht="18" customHeight="1">
      <c r="A137" s="1710"/>
      <c r="B137" s="1716"/>
      <c r="C137" s="1717"/>
      <c r="D137" s="879"/>
      <c r="E137" s="1718"/>
      <c r="F137" s="1718"/>
      <c r="G137" s="1718"/>
      <c r="H137" s="1719"/>
      <c r="I137" s="1719"/>
      <c r="J137" s="880"/>
      <c r="K137" s="880"/>
      <c r="L137" s="880"/>
      <c r="M137" s="1714"/>
      <c r="N137" s="1720"/>
      <c r="O137" s="876"/>
    </row>
    <row r="138" spans="1:15" ht="18" customHeight="1">
      <c r="A138" s="1710"/>
      <c r="B138" s="881"/>
      <c r="C138" s="882"/>
      <c r="D138" s="882"/>
      <c r="E138" s="883"/>
      <c r="F138" s="884" t="s">
        <v>992</v>
      </c>
      <c r="G138" s="1721">
        <f ca="1">NOW()</f>
        <v>43029.407312268515</v>
      </c>
      <c r="H138" s="1721"/>
      <c r="I138" s="1721"/>
      <c r="J138" s="1721"/>
      <c r="K138" s="885"/>
      <c r="L138" s="885"/>
      <c r="M138" s="886"/>
      <c r="N138" s="887"/>
      <c r="O138" s="876"/>
    </row>
    <row r="139" spans="1:15" ht="18" customHeight="1">
      <c r="A139" s="1710"/>
      <c r="B139" s="1687"/>
      <c r="C139" s="1688"/>
      <c r="D139" s="1688"/>
      <c r="E139" s="1688"/>
      <c r="F139" s="1688"/>
      <c r="G139" s="1688"/>
      <c r="H139" s="1688"/>
      <c r="I139" s="1688"/>
      <c r="J139" s="1688"/>
      <c r="K139" s="1688"/>
      <c r="L139" s="1688"/>
      <c r="M139" s="1688"/>
      <c r="N139" s="1689"/>
      <c r="O139" s="876"/>
    </row>
    <row r="140" spans="1:15" ht="18" customHeight="1">
      <c r="A140" s="1710"/>
      <c r="B140" s="1691"/>
      <c r="C140" s="888" t="s">
        <v>51</v>
      </c>
      <c r="D140" s="889" t="s">
        <v>993</v>
      </c>
      <c r="E140" s="890"/>
      <c r="F140" s="891"/>
      <c r="G140" s="891"/>
      <c r="H140" s="891"/>
      <c r="I140" s="880"/>
      <c r="J140" s="892" t="s">
        <v>55</v>
      </c>
      <c r="K140" s="893" t="s">
        <v>1011</v>
      </c>
      <c r="L140" s="894"/>
      <c r="M140" s="894"/>
      <c r="N140" s="895"/>
      <c r="O140" s="876"/>
    </row>
    <row r="141" spans="1:15" ht="18" customHeight="1">
      <c r="A141" s="1710"/>
      <c r="B141" s="1691"/>
      <c r="C141" s="896" t="s">
        <v>41</v>
      </c>
      <c r="D141" s="894"/>
      <c r="E141" s="894"/>
      <c r="F141" s="894"/>
      <c r="G141" s="894"/>
      <c r="H141" s="894"/>
      <c r="I141" s="400"/>
      <c r="J141" s="897"/>
      <c r="K141" s="898"/>
      <c r="L141" s="898"/>
      <c r="M141" s="898"/>
      <c r="N141" s="899"/>
      <c r="O141" s="876"/>
    </row>
    <row r="142" spans="1:15" ht="18" customHeight="1">
      <c r="A142" s="1710"/>
      <c r="B142" s="1698"/>
      <c r="C142" s="1699"/>
      <c r="D142" s="1699"/>
      <c r="E142" s="1699"/>
      <c r="F142" s="1699"/>
      <c r="G142" s="1699"/>
      <c r="H142" s="1699"/>
      <c r="I142" s="1699"/>
      <c r="J142" s="1699"/>
      <c r="K142" s="1699"/>
      <c r="L142" s="1699"/>
      <c r="M142" s="1699"/>
      <c r="N142" s="1700"/>
      <c r="O142" s="876"/>
    </row>
    <row r="143" spans="1:15" ht="18" customHeight="1">
      <c r="A143" s="1710"/>
      <c r="B143" s="1698" t="s">
        <v>220</v>
      </c>
      <c r="C143" s="1699"/>
      <c r="D143" s="1699"/>
      <c r="E143" s="1699"/>
      <c r="F143" s="1699"/>
      <c r="G143" s="1699"/>
      <c r="H143" s="1699"/>
      <c r="I143" s="1699"/>
      <c r="J143" s="1699"/>
      <c r="K143" s="1699"/>
      <c r="L143" s="1699"/>
      <c r="M143" s="1699"/>
      <c r="N143" s="1700"/>
      <c r="O143" s="876"/>
    </row>
    <row r="144" spans="1:15" ht="18" customHeight="1">
      <c r="A144" s="1710"/>
      <c r="B144" s="1698" t="s">
        <v>201</v>
      </c>
      <c r="C144" s="1699"/>
      <c r="D144" s="1699"/>
      <c r="E144" s="1699"/>
      <c r="F144" s="1699"/>
      <c r="G144" s="1699"/>
      <c r="H144" s="1699"/>
      <c r="I144" s="1699"/>
      <c r="J144" s="1699"/>
      <c r="K144" s="1699"/>
      <c r="L144" s="1699"/>
      <c r="M144" s="1699"/>
      <c r="N144" s="1700"/>
      <c r="O144" s="876"/>
    </row>
    <row r="145" spans="1:24" ht="18" customHeight="1">
      <c r="A145" s="1710"/>
      <c r="B145" s="1698" t="s">
        <v>222</v>
      </c>
      <c r="C145" s="1699"/>
      <c r="D145" s="1699"/>
      <c r="E145" s="1699"/>
      <c r="F145" s="1699"/>
      <c r="G145" s="1699"/>
      <c r="H145" s="1699"/>
      <c r="I145" s="1699"/>
      <c r="J145" s="1699"/>
      <c r="K145" s="1699"/>
      <c r="L145" s="1699"/>
      <c r="M145" s="1699"/>
      <c r="N145" s="1700"/>
      <c r="O145" s="876"/>
    </row>
    <row r="146" spans="1:24" ht="18" customHeight="1">
      <c r="A146" s="1710"/>
      <c r="B146" s="1701" t="s">
        <v>205</v>
      </c>
      <c r="C146" s="1702"/>
      <c r="D146" s="1702"/>
      <c r="E146" s="1702"/>
      <c r="F146" s="1702"/>
      <c r="G146" s="1702"/>
      <c r="H146" s="1702"/>
      <c r="I146" s="1702"/>
      <c r="J146" s="1702"/>
      <c r="K146" s="1702"/>
      <c r="L146" s="1702"/>
      <c r="M146" s="1702"/>
      <c r="N146" s="1703"/>
      <c r="O146" s="876"/>
    </row>
    <row r="147" spans="1:24" ht="18" customHeight="1">
      <c r="A147" s="1710"/>
      <c r="B147" s="1701"/>
      <c r="C147" s="1702"/>
      <c r="D147" s="1702"/>
      <c r="E147" s="1702"/>
      <c r="F147" s="1702"/>
      <c r="G147" s="1702"/>
      <c r="H147" s="1702"/>
      <c r="I147" s="1702"/>
      <c r="J147" s="1702"/>
      <c r="K147" s="1702"/>
      <c r="L147" s="1702"/>
      <c r="M147" s="1702"/>
      <c r="N147" s="1703"/>
      <c r="O147" s="876"/>
    </row>
    <row r="148" spans="1:24" ht="18" customHeight="1">
      <c r="A148" s="1710"/>
      <c r="B148" s="1698" t="s">
        <v>207</v>
      </c>
      <c r="C148" s="1699"/>
      <c r="D148" s="1699"/>
      <c r="E148" s="1699"/>
      <c r="F148" s="1699"/>
      <c r="G148" s="1699"/>
      <c r="H148" s="1699"/>
      <c r="I148" s="1699"/>
      <c r="J148" s="1699"/>
      <c r="K148" s="1699"/>
      <c r="L148" s="1699"/>
      <c r="M148" s="1699"/>
      <c r="N148" s="1700"/>
      <c r="O148" s="876"/>
    </row>
    <row r="149" spans="1:24" ht="18" customHeight="1">
      <c r="A149" s="1710"/>
      <c r="B149" s="1698" t="s">
        <v>210</v>
      </c>
      <c r="C149" s="1699"/>
      <c r="D149" s="1699"/>
      <c r="E149" s="1699"/>
      <c r="F149" s="1699"/>
      <c r="G149" s="1699"/>
      <c r="H149" s="1699"/>
      <c r="I149" s="1699"/>
      <c r="J149" s="1699"/>
      <c r="K149" s="1699"/>
      <c r="L149" s="1699"/>
      <c r="M149" s="1699"/>
      <c r="N149" s="1700"/>
      <c r="O149" s="876"/>
    </row>
    <row r="150" spans="1:24" ht="18" customHeight="1">
      <c r="A150" s="1710"/>
      <c r="B150" s="1698" t="s">
        <v>213</v>
      </c>
      <c r="C150" s="1699"/>
      <c r="D150" s="1699"/>
      <c r="E150" s="1699"/>
      <c r="F150" s="1699"/>
      <c r="G150" s="1699"/>
      <c r="H150" s="1699"/>
      <c r="I150" s="1699"/>
      <c r="J150" s="1699"/>
      <c r="K150" s="1699"/>
      <c r="L150" s="1699"/>
      <c r="M150" s="1699"/>
      <c r="N150" s="1700"/>
      <c r="O150" s="876"/>
    </row>
    <row r="151" spans="1:24" ht="18" customHeight="1">
      <c r="A151" s="1710"/>
      <c r="B151" s="1701" t="s">
        <v>216</v>
      </c>
      <c r="C151" s="1702"/>
      <c r="D151" s="1702"/>
      <c r="E151" s="1702"/>
      <c r="F151" s="1702"/>
      <c r="G151" s="1702"/>
      <c r="H151" s="1702"/>
      <c r="I151" s="1702"/>
      <c r="J151" s="1702"/>
      <c r="K151" s="1702"/>
      <c r="L151" s="1702"/>
      <c r="M151" s="1702"/>
      <c r="N151" s="1703"/>
      <c r="O151" s="876"/>
    </row>
    <row r="152" spans="1:24" ht="18" customHeight="1">
      <c r="A152" s="1710"/>
      <c r="B152" s="1701"/>
      <c r="C152" s="1702"/>
      <c r="D152" s="1702"/>
      <c r="E152" s="1702"/>
      <c r="F152" s="1702"/>
      <c r="G152" s="1702"/>
      <c r="H152" s="1702"/>
      <c r="I152" s="1702"/>
      <c r="J152" s="1702"/>
      <c r="K152" s="1702"/>
      <c r="L152" s="1702"/>
      <c r="M152" s="1702"/>
      <c r="N152" s="1703"/>
      <c r="O152" s="876"/>
    </row>
    <row r="153" spans="1:24" ht="18" customHeight="1">
      <c r="A153" s="1710"/>
      <c r="B153" s="1698" t="s">
        <v>218</v>
      </c>
      <c r="C153" s="1699"/>
      <c r="D153" s="1699"/>
      <c r="E153" s="1699"/>
      <c r="F153" s="1699"/>
      <c r="G153" s="1699"/>
      <c r="H153" s="1699"/>
      <c r="I153" s="1699"/>
      <c r="J153" s="1699"/>
      <c r="K153" s="1699"/>
      <c r="L153" s="1699"/>
      <c r="M153" s="1699"/>
      <c r="N153" s="1700"/>
      <c r="O153" s="876"/>
    </row>
    <row r="154" spans="1:24" ht="18" customHeight="1">
      <c r="A154" s="1710"/>
      <c r="B154" s="1698"/>
      <c r="C154" s="1699"/>
      <c r="D154" s="1699"/>
      <c r="E154" s="1699"/>
      <c r="F154" s="1699"/>
      <c r="G154" s="1699"/>
      <c r="H154" s="1699"/>
      <c r="I154" s="1699"/>
      <c r="J154" s="1699"/>
      <c r="K154" s="1699"/>
      <c r="L154" s="1699"/>
      <c r="M154" s="1699"/>
      <c r="N154" s="1700"/>
      <c r="O154" s="876"/>
    </row>
    <row r="155" spans="1:24" ht="18" customHeight="1">
      <c r="A155" s="1710"/>
      <c r="B155" s="900" t="s">
        <v>60</v>
      </c>
      <c r="C155" s="901" t="s">
        <v>36</v>
      </c>
      <c r="D155" s="901" t="s">
        <v>37</v>
      </c>
      <c r="E155" s="902"/>
      <c r="F155" s="902"/>
      <c r="G155" s="902"/>
      <c r="H155" s="901" t="s">
        <v>995</v>
      </c>
      <c r="I155" s="902"/>
      <c r="J155" s="902"/>
      <c r="K155" s="902"/>
      <c r="L155" s="902"/>
      <c r="M155" s="903" t="s">
        <v>990</v>
      </c>
      <c r="N155" s="938">
        <f>N136</f>
        <v>43.103448275862064</v>
      </c>
      <c r="O155" s="876"/>
      <c r="P155" s="1674" t="s">
        <v>674</v>
      </c>
      <c r="Q155" s="1675"/>
      <c r="R155" s="1675"/>
      <c r="S155" s="1675"/>
      <c r="T155" s="1675"/>
      <c r="U155" s="1675"/>
      <c r="V155" s="1675"/>
      <c r="W155" s="1675"/>
      <c r="X155" s="1676"/>
    </row>
    <row r="156" spans="1:24" ht="18" customHeight="1">
      <c r="A156" s="1710"/>
      <c r="B156" s="1687"/>
      <c r="C156" s="1688"/>
      <c r="D156" s="1688"/>
      <c r="E156" s="1688"/>
      <c r="F156" s="1688"/>
      <c r="G156" s="1688"/>
      <c r="H156" s="1688"/>
      <c r="I156" s="1688"/>
      <c r="J156" s="1688"/>
      <c r="K156" s="1688"/>
      <c r="L156" s="1688"/>
      <c r="M156" s="1688"/>
      <c r="N156" s="1689"/>
      <c r="O156" s="876"/>
      <c r="P156" s="1665" t="s">
        <v>1903</v>
      </c>
      <c r="Q156" s="1666"/>
      <c r="R156" s="1666"/>
      <c r="S156" s="1666"/>
      <c r="T156" s="1666"/>
      <c r="U156" s="1666"/>
      <c r="V156" s="1666"/>
      <c r="W156" s="1666"/>
      <c r="X156" s="1677"/>
    </row>
    <row r="157" spans="1:24" ht="18" customHeight="1">
      <c r="A157" s="1710"/>
      <c r="B157" s="905"/>
      <c r="C157" s="906">
        <v>0.75</v>
      </c>
      <c r="D157" s="907" t="s">
        <v>350</v>
      </c>
      <c r="E157" s="908"/>
      <c r="F157" s="876"/>
      <c r="G157" s="876"/>
      <c r="H157" s="909">
        <f>IF(ISBLANK(C157),0,IF(ISTEXT(C157),0,C157/C169))</f>
        <v>0.21551724137931036</v>
      </c>
      <c r="I157" s="876"/>
      <c r="J157" s="876"/>
      <c r="K157" s="876"/>
      <c r="L157" s="910" t="str">
        <f t="shared" ref="L157:L167" si="3">D157</f>
        <v>Farine de blé noir</v>
      </c>
      <c r="M157" s="911">
        <f>IF(ISTEXT(C157),0,IF(ISBLANK(C157),0,(C157/B134)*N134))</f>
        <v>1.0775862068965518</v>
      </c>
      <c r="N157" s="912">
        <f>IF(ISTEXT(B157),B157,IF(ISBLANK(B157),0,(B157/B134)*N134))</f>
        <v>0</v>
      </c>
      <c r="O157" s="876"/>
      <c r="P157" s="1665"/>
      <c r="Q157" s="1666"/>
      <c r="R157" s="1666"/>
      <c r="S157" s="1666"/>
      <c r="T157" s="1666"/>
      <c r="U157" s="1666"/>
      <c r="V157" s="1666"/>
      <c r="W157" s="1666"/>
      <c r="X157" s="1677"/>
    </row>
    <row r="158" spans="1:24" ht="18" customHeight="1">
      <c r="A158" s="1710"/>
      <c r="B158" s="905"/>
      <c r="C158" s="906">
        <v>0.25</v>
      </c>
      <c r="D158" s="907" t="s">
        <v>372</v>
      </c>
      <c r="E158" s="908"/>
      <c r="F158" s="876"/>
      <c r="G158" s="876"/>
      <c r="H158" s="909">
        <f>IF(ISBLANK(C158),0,IF(ISTEXT(C158),0,C158/C169))</f>
        <v>7.183908045977011E-2</v>
      </c>
      <c r="I158" s="876"/>
      <c r="J158" s="876"/>
      <c r="K158" s="876"/>
      <c r="L158" s="910" t="str">
        <f t="shared" si="3"/>
        <v>Farine de froment</v>
      </c>
      <c r="M158" s="911">
        <f>IF(ISTEXT(C158),0,IF(ISBLANK(C158),0,(C158/B134)*N134))</f>
        <v>0.35919540229885055</v>
      </c>
      <c r="N158" s="912">
        <f>IF(ISTEXT(B158),B158,IF(ISBLANK(B158),0,(B158/B134)*N134))</f>
        <v>0</v>
      </c>
      <c r="O158" s="876"/>
      <c r="P158" s="1665"/>
      <c r="Q158" s="1666"/>
      <c r="R158" s="1666"/>
      <c r="S158" s="1666"/>
      <c r="T158" s="1666"/>
      <c r="U158" s="1666"/>
      <c r="V158" s="1666"/>
      <c r="W158" s="1666"/>
      <c r="X158" s="1677"/>
    </row>
    <row r="159" spans="1:24" ht="18" customHeight="1">
      <c r="A159" s="1710"/>
      <c r="B159" s="905">
        <v>4</v>
      </c>
      <c r="C159" s="906">
        <v>0.2</v>
      </c>
      <c r="D159" s="907" t="s">
        <v>67</v>
      </c>
      <c r="E159" s="908"/>
      <c r="F159" s="876"/>
      <c r="G159" s="876"/>
      <c r="H159" s="909">
        <f>IF(ISBLANK(C159),0,IF(ISTEXT(C159),0,C159/C169))</f>
        <v>5.7471264367816098E-2</v>
      </c>
      <c r="I159" s="876"/>
      <c r="J159" s="876"/>
      <c r="K159" s="876"/>
      <c r="L159" s="910" t="str">
        <f t="shared" si="3"/>
        <v>Œufs de 50g</v>
      </c>
      <c r="M159" s="911">
        <f>IF(ISTEXT(C159),0,IF(ISBLANK(C159),0,(C159/B134)*N134))</f>
        <v>0.2873563218390805</v>
      </c>
      <c r="N159" s="912">
        <f>IF(ISTEXT(B159),B159,IF(ISBLANK(B159),0,(B159/B134)*N134))</f>
        <v>5.7471264367816088</v>
      </c>
      <c r="P159" s="1678" t="s">
        <v>1904</v>
      </c>
      <c r="Q159" s="1679"/>
      <c r="R159" s="1679"/>
      <c r="S159" s="1679"/>
      <c r="T159" s="1679"/>
      <c r="U159" s="1679"/>
      <c r="V159" s="1679"/>
      <c r="W159" s="1679"/>
      <c r="X159" s="1680"/>
    </row>
    <row r="160" spans="1:24" ht="18" customHeight="1">
      <c r="A160" s="1710"/>
      <c r="B160" s="905"/>
      <c r="C160" s="906">
        <v>0.03</v>
      </c>
      <c r="D160" s="907" t="s">
        <v>353</v>
      </c>
      <c r="E160" s="908"/>
      <c r="F160" s="876"/>
      <c r="G160" s="876"/>
      <c r="H160" s="909">
        <f>IF(ISBLANK(C160),0,IF(ISTEXT(C160),0,C160/C169))</f>
        <v>8.6206896551724137E-3</v>
      </c>
      <c r="I160" s="876"/>
      <c r="J160" s="876"/>
      <c r="K160" s="876"/>
      <c r="L160" s="910" t="str">
        <f t="shared" si="3"/>
        <v>Gros sel de Guérande</v>
      </c>
      <c r="M160" s="911">
        <f>IF(ISTEXT(C160),0,IF(ISBLANK(C160),0,(C160/B134)*N134))</f>
        <v>4.3103448275862072E-2</v>
      </c>
      <c r="N160" s="912">
        <f>IF(ISTEXT(B160),B160,IF(ISBLANK(B160),0,(B160/B134)*N134))</f>
        <v>0</v>
      </c>
      <c r="O160" s="876"/>
      <c r="P160" s="1678"/>
      <c r="Q160" s="1679"/>
      <c r="R160" s="1679"/>
      <c r="S160" s="1679"/>
      <c r="T160" s="1679"/>
      <c r="U160" s="1679"/>
      <c r="V160" s="1679"/>
      <c r="W160" s="1679"/>
      <c r="X160" s="1680"/>
    </row>
    <row r="161" spans="1:24" ht="18" customHeight="1">
      <c r="A161" s="1710"/>
      <c r="B161" s="905"/>
      <c r="C161" s="906">
        <v>0.2</v>
      </c>
      <c r="D161" s="907" t="s">
        <v>374</v>
      </c>
      <c r="E161" s="908"/>
      <c r="F161" s="876"/>
      <c r="G161" s="876"/>
      <c r="H161" s="909">
        <f>IF(ISBLANK(C161),0,IF(ISTEXT(C161),0,C161/C169))</f>
        <v>5.7471264367816098E-2</v>
      </c>
      <c r="I161" s="876"/>
      <c r="J161" s="876"/>
      <c r="K161" s="876"/>
      <c r="L161" s="910" t="str">
        <f t="shared" si="3"/>
        <v>Lait (détrempe)</v>
      </c>
      <c r="M161" s="911">
        <f>IF(ISTEXT(C161),0,IF(ISBLANK(C161),0,(C161/B134)*N134))</f>
        <v>0.2873563218390805</v>
      </c>
      <c r="N161" s="912">
        <f>IF(ISTEXT(B161),B161,IF(ISBLANK(B161),0,(B161/B134)*N134))</f>
        <v>0</v>
      </c>
      <c r="O161" s="876"/>
      <c r="P161" s="1681" t="s">
        <v>1907</v>
      </c>
      <c r="Q161" s="1682"/>
      <c r="R161" s="1682"/>
      <c r="S161" s="1682"/>
      <c r="T161" s="1682"/>
      <c r="U161" s="1682"/>
      <c r="V161" s="1682"/>
      <c r="W161" s="1682"/>
      <c r="X161" s="1683"/>
    </row>
    <row r="162" spans="1:24" ht="18" customHeight="1">
      <c r="A162" s="1710"/>
      <c r="B162" s="905"/>
      <c r="C162" s="906">
        <v>0.8</v>
      </c>
      <c r="D162" s="907" t="s">
        <v>376</v>
      </c>
      <c r="E162" s="908"/>
      <c r="F162" s="876"/>
      <c r="G162" s="876"/>
      <c r="H162" s="909">
        <f>IF(ISBLANK(C162),0,IF(ISTEXT(C162),0,C162/C169))</f>
        <v>0.22988505747126439</v>
      </c>
      <c r="I162" s="876"/>
      <c r="J162" s="876"/>
      <c r="K162" s="876"/>
      <c r="L162" s="910" t="str">
        <f t="shared" si="3"/>
        <v>Lait (complément)</v>
      </c>
      <c r="M162" s="911">
        <f>IF(ISTEXT(C162),0,IF(ISBLANK(C162),0,(C162/B134)*N134))</f>
        <v>1.149425287356322</v>
      </c>
      <c r="N162" s="912">
        <f>IF(ISTEXT(B162),B162,IF(ISBLANK(B162),0,(B162/B134)*N134))</f>
        <v>0</v>
      </c>
      <c r="O162" s="876"/>
      <c r="P162" s="1365"/>
      <c r="Q162" s="891"/>
      <c r="R162" s="47"/>
      <c r="S162" s="1664">
        <f>SUM(S166:T170)</f>
        <v>3.2327586206896552</v>
      </c>
      <c r="T162" s="1664"/>
      <c r="U162" s="1205" t="s">
        <v>1912</v>
      </c>
      <c r="V162" s="107"/>
      <c r="W162" s="107"/>
      <c r="X162" s="1366"/>
    </row>
    <row r="163" spans="1:24" ht="18" customHeight="1">
      <c r="A163" s="1710"/>
      <c r="B163" s="905"/>
      <c r="C163" s="906"/>
      <c r="D163" s="907"/>
      <c r="E163" s="908"/>
      <c r="F163" s="876"/>
      <c r="G163" s="876"/>
      <c r="H163" s="909">
        <f>IF(ISBLANK(C163),0,IF(ISTEXT(C163),0,C163/C169))</f>
        <v>0</v>
      </c>
      <c r="I163" s="876"/>
      <c r="J163" s="876"/>
      <c r="K163" s="876"/>
      <c r="L163" s="910">
        <f t="shared" si="3"/>
        <v>0</v>
      </c>
      <c r="M163" s="911">
        <f>IF(ISTEXT(C163),0,IF(ISBLANK(C163),0,(C163/B134)*N134))</f>
        <v>0</v>
      </c>
      <c r="N163" s="912">
        <f>IF(ISTEXT(B163),B163,IF(ISBLANK(B163),0,(B163/B134)*N134))</f>
        <v>0</v>
      </c>
      <c r="O163" s="876"/>
      <c r="P163" s="1665" t="s">
        <v>1911</v>
      </c>
      <c r="Q163" s="1666"/>
      <c r="R163" s="1666"/>
      <c r="S163" s="1666"/>
      <c r="T163" s="1367"/>
      <c r="U163" s="1667" t="s">
        <v>1913</v>
      </c>
      <c r="V163" s="1667"/>
      <c r="W163" s="1667"/>
      <c r="X163" s="1668"/>
    </row>
    <row r="164" spans="1:24" ht="18" customHeight="1">
      <c r="A164" s="1710"/>
      <c r="B164" s="905"/>
      <c r="C164" s="906"/>
      <c r="D164" s="907" t="s">
        <v>358</v>
      </c>
      <c r="E164" s="908"/>
      <c r="F164" s="876"/>
      <c r="G164" s="876"/>
      <c r="H164" s="909">
        <f>IF(ISBLANK(C164),0,IF(ISTEXT(C164),0,C164/C169))</f>
        <v>0</v>
      </c>
      <c r="I164" s="876"/>
      <c r="J164" s="876"/>
      <c r="K164" s="876"/>
      <c r="L164" s="910" t="str">
        <f t="shared" si="3"/>
        <v>après 6H de repos</v>
      </c>
      <c r="M164" s="911">
        <f>IF(ISTEXT(C164),0,IF(ISBLANK(C164),0,(C164/B134)*N134))</f>
        <v>0</v>
      </c>
      <c r="N164" s="912">
        <f>IF(ISTEXT(B164),B164,IF(ISBLANK(B164),0,(B164/B134)*N134))</f>
        <v>0</v>
      </c>
      <c r="O164" s="876"/>
      <c r="P164" s="1665"/>
      <c r="Q164" s="1666"/>
      <c r="R164" s="1666"/>
      <c r="S164" s="1666"/>
      <c r="T164" s="1367"/>
      <c r="U164" s="1667"/>
      <c r="V164" s="1667"/>
      <c r="W164" s="1667"/>
      <c r="X164" s="1668"/>
    </row>
    <row r="165" spans="1:24" ht="18" customHeight="1">
      <c r="A165" s="1710"/>
      <c r="B165" s="905"/>
      <c r="C165" s="906"/>
      <c r="D165" s="907" t="s">
        <v>361</v>
      </c>
      <c r="E165" s="908"/>
      <c r="F165" s="876"/>
      <c r="G165" s="876"/>
      <c r="H165" s="909">
        <f>IF(ISBLANK(C165),0,IF(ISTEXT(C165),0,C165/C169))</f>
        <v>0</v>
      </c>
      <c r="I165" s="876"/>
      <c r="J165" s="876"/>
      <c r="K165" s="876"/>
      <c r="L165" s="910" t="str">
        <f t="shared" si="3"/>
        <v>ajouter</v>
      </c>
      <c r="M165" s="911">
        <f>IF(ISTEXT(C165),0,IF(ISBLANK(C165),0,(C165/B134)*N134))</f>
        <v>0</v>
      </c>
      <c r="N165" s="912">
        <f>IF(ISTEXT(B165),B165,IF(ISBLANK(B165),0,(B165/B134)*N134))</f>
        <v>0</v>
      </c>
      <c r="O165" s="876"/>
      <c r="P165" s="1368"/>
      <c r="Q165" s="1369"/>
      <c r="R165" s="1369"/>
      <c r="S165" s="1369"/>
      <c r="T165" s="1367"/>
      <c r="U165" s="1667"/>
      <c r="V165" s="1667"/>
      <c r="W165" s="1667"/>
      <c r="X165" s="1668"/>
    </row>
    <row r="166" spans="1:24" ht="18" customHeight="1">
      <c r="A166" s="1710"/>
      <c r="B166" s="905"/>
      <c r="C166" s="906">
        <v>1.25</v>
      </c>
      <c r="D166" s="907" t="s">
        <v>1902</v>
      </c>
      <c r="E166" s="908"/>
      <c r="F166" s="876"/>
      <c r="G166" s="876"/>
      <c r="H166" s="909">
        <f>IF(ISBLANK(C166),0,IF(ISTEXT(C166),0,C166/C169))</f>
        <v>0.35919540229885055</v>
      </c>
      <c r="I166" s="876"/>
      <c r="J166" s="876"/>
      <c r="K166" s="876"/>
      <c r="L166" s="910" t="str">
        <f t="shared" si="3"/>
        <v>eau après repos</v>
      </c>
      <c r="M166" s="911">
        <f>IF(ISTEXT(C166),0,IF(ISBLANK(C166),0,(C166/B134)*N134))</f>
        <v>1.7959770114942528</v>
      </c>
      <c r="N166" s="912">
        <f>IF(ISTEXT(B166),B166,IF(ISBLANK(B166),0,(B166/B134)*N134))</f>
        <v>0</v>
      </c>
      <c r="O166" s="876"/>
      <c r="P166" s="1373"/>
      <c r="Q166" s="1374"/>
      <c r="R166" s="47" t="str">
        <f>L161</f>
        <v>Lait (détrempe)</v>
      </c>
      <c r="S166" s="1364">
        <f>M161</f>
        <v>0.2873563218390805</v>
      </c>
      <c r="T166" s="1380"/>
      <c r="U166" s="1669">
        <v>0.3</v>
      </c>
      <c r="V166" s="1669"/>
      <c r="W166" s="1376" t="str">
        <f>IF(S166=U166,"Ok",IF(S166&gt;U166,"moins","plus"))</f>
        <v>plus</v>
      </c>
      <c r="X166" s="1375">
        <f>IF(S166=U166,"",IF(S166&gt;U166,S166-U166,IF(U166&gt;S166,U166-S166)))</f>
        <v>1.2643678160919491E-2</v>
      </c>
    </row>
    <row r="167" spans="1:24" ht="18" customHeight="1">
      <c r="A167" s="1710"/>
      <c r="B167" s="905"/>
      <c r="C167" s="906"/>
      <c r="D167" s="907"/>
      <c r="E167" s="908"/>
      <c r="F167" s="876"/>
      <c r="G167" s="876"/>
      <c r="H167" s="909">
        <f>IF(ISBLANK(C167),0,IF(ISTEXT(C167),0,C167/C169))</f>
        <v>0</v>
      </c>
      <c r="I167" s="876"/>
      <c r="J167" s="876"/>
      <c r="K167" s="876"/>
      <c r="L167" s="910">
        <f t="shared" si="3"/>
        <v>0</v>
      </c>
      <c r="M167" s="911">
        <f>IF(ISTEXT(C167),0,IF(ISBLANK(C167),0,(C167/B134)*N134))</f>
        <v>0</v>
      </c>
      <c r="N167" s="912">
        <f>IF(ISTEXT(B167),B167,IF(ISBLANK(B167),0,(B167/B134)*N134))</f>
        <v>0</v>
      </c>
      <c r="O167" s="876"/>
      <c r="P167" s="1373"/>
      <c r="Q167" s="1374"/>
      <c r="R167" s="47" t="str">
        <f>L162</f>
        <v>Lait (complément)</v>
      </c>
      <c r="S167" s="1364">
        <f>M162</f>
        <v>1.149425287356322</v>
      </c>
      <c r="T167" s="1362"/>
      <c r="U167" s="1669">
        <v>1</v>
      </c>
      <c r="V167" s="1669"/>
      <c r="W167" s="1376" t="str">
        <f>IF(S167=U167,"Ok",IF(S167&gt;U167,"moins","plus"))</f>
        <v>moins</v>
      </c>
      <c r="X167" s="1375">
        <f>IF(S167=U167,"",IF(S167&gt;U167,S167-U167,IF(U167&gt;S167,U167-S167)))</f>
        <v>0.14942528735632199</v>
      </c>
    </row>
    <row r="168" spans="1:24" ht="18" customHeight="1">
      <c r="A168" s="1710"/>
      <c r="B168" s="1687"/>
      <c r="C168" s="1688"/>
      <c r="D168" s="1688"/>
      <c r="E168" s="1688"/>
      <c r="F168" s="1688"/>
      <c r="G168" s="1688"/>
      <c r="H168" s="1688"/>
      <c r="I168" s="1688"/>
      <c r="J168" s="1688"/>
      <c r="K168" s="1688"/>
      <c r="L168" s="1688"/>
      <c r="M168" s="1688"/>
      <c r="N168" s="1689"/>
      <c r="O168" s="876"/>
      <c r="P168" s="1365"/>
      <c r="Q168" s="891"/>
      <c r="R168" s="1370"/>
      <c r="S168" s="107"/>
      <c r="T168" s="107"/>
      <c r="U168" s="1670" t="s">
        <v>1908</v>
      </c>
      <c r="V168" s="1670"/>
      <c r="W168" s="1670"/>
      <c r="X168" s="1671"/>
    </row>
    <row r="169" spans="1:24" ht="18" customHeight="1">
      <c r="A169" s="1710"/>
      <c r="B169" s="916"/>
      <c r="C169" s="917">
        <f>SUM(C156:C168)</f>
        <v>3.48</v>
      </c>
      <c r="D169" s="1690" t="s">
        <v>999</v>
      </c>
      <c r="E169" s="1690"/>
      <c r="F169" s="1690"/>
      <c r="G169" s="1690"/>
      <c r="H169" s="1690"/>
      <c r="I169" s="1690"/>
      <c r="J169" s="1690"/>
      <c r="K169" s="1690"/>
      <c r="L169" s="1690"/>
      <c r="M169" s="918">
        <f>SUM(M156:M168)</f>
        <v>5</v>
      </c>
      <c r="N169" s="919">
        <f>M169/N155</f>
        <v>0.11600000000000002</v>
      </c>
      <c r="O169" s="876"/>
      <c r="P169" s="1672"/>
      <c r="Q169" s="1673"/>
      <c r="R169" s="1673"/>
      <c r="S169" s="1673"/>
      <c r="T169" s="891"/>
      <c r="U169" s="1670"/>
      <c r="V169" s="1670"/>
      <c r="W169" s="1670"/>
      <c r="X169" s="1671"/>
    </row>
    <row r="170" spans="1:24" ht="18" customHeight="1">
      <c r="A170" s="1710"/>
      <c r="B170" s="1722" t="str">
        <f ca="1">CELL("nomfichier")</f>
        <v>D:\1 UPRT SITE WEB\uprt.fr\re-recettes-jean-marc-catteau\re-catteau-galettes\[PC-les-galettes-repertoire.xlsx]Récap</v>
      </c>
      <c r="C170" s="1723"/>
      <c r="D170" s="1723"/>
      <c r="E170" s="1723"/>
      <c r="F170" s="1723"/>
      <c r="G170" s="1723"/>
      <c r="H170" s="1723"/>
      <c r="I170" s="1723"/>
      <c r="J170" s="1723"/>
      <c r="K170" s="1723"/>
      <c r="L170" s="1723"/>
      <c r="M170" s="1723"/>
      <c r="N170" s="1724"/>
      <c r="O170" s="876"/>
      <c r="P170" s="1365"/>
      <c r="Q170" s="891"/>
      <c r="R170" s="47" t="s">
        <v>1906</v>
      </c>
      <c r="S170" s="1364">
        <f>M166</f>
        <v>1.7959770114942528</v>
      </c>
      <c r="T170" s="1362"/>
      <c r="U170" s="1664">
        <f>S162-(U166+U167)</f>
        <v>1.9327586206896552</v>
      </c>
      <c r="V170" s="1664"/>
      <c r="W170" s="1205" t="s">
        <v>1919</v>
      </c>
      <c r="X170" s="1179"/>
    </row>
    <row r="171" spans="1:24" ht="18" customHeight="1" thickBot="1">
      <c r="A171" s="1710"/>
      <c r="B171" s="1725" t="s">
        <v>99</v>
      </c>
      <c r="C171" s="1726"/>
      <c r="D171" s="1726"/>
      <c r="E171" s="1726"/>
      <c r="F171" s="1726"/>
      <c r="G171" s="1726"/>
      <c r="H171" s="1726"/>
      <c r="I171" s="1726"/>
      <c r="J171" s="1726"/>
      <c r="K171" s="1726"/>
      <c r="L171" s="1726"/>
      <c r="M171" s="1726"/>
      <c r="N171" s="1727"/>
      <c r="O171" s="876"/>
      <c r="P171" s="1371" t="s">
        <v>1915</v>
      </c>
      <c r="Q171" s="1372"/>
      <c r="R171" s="1372"/>
      <c r="S171" s="1372"/>
      <c r="T171" s="1372"/>
      <c r="U171" s="1237"/>
      <c r="V171" s="1237"/>
      <c r="W171" s="1237"/>
      <c r="X171" s="1238"/>
    </row>
    <row r="172" spans="1:24" ht="18" customHeight="1" thickBot="1">
      <c r="A172" s="920"/>
      <c r="B172" s="937"/>
      <c r="C172" s="929"/>
      <c r="D172" s="929"/>
      <c r="E172" s="929"/>
      <c r="F172" s="929"/>
      <c r="G172" s="929"/>
      <c r="H172" s="929"/>
      <c r="I172" s="929"/>
      <c r="J172" s="929"/>
      <c r="K172" s="929"/>
      <c r="L172" s="929"/>
      <c r="M172" s="929"/>
      <c r="N172" s="929"/>
      <c r="O172" s="876"/>
    </row>
    <row r="173" spans="1:24" ht="18" customHeight="1">
      <c r="A173" s="870" t="s">
        <v>29</v>
      </c>
      <c r="B173" s="1731" t="s">
        <v>367</v>
      </c>
      <c r="C173" s="1732"/>
      <c r="D173" s="1732"/>
      <c r="E173" s="1732"/>
      <c r="F173" s="1732"/>
      <c r="G173" s="1732"/>
      <c r="H173" s="1732"/>
      <c r="I173" s="1732"/>
      <c r="J173" s="1732"/>
      <c r="K173" s="1732"/>
      <c r="L173" s="1732"/>
      <c r="M173" s="1732"/>
      <c r="N173" s="1735">
        <v>14</v>
      </c>
      <c r="O173" s="876"/>
    </row>
    <row r="174" spans="1:24" ht="18" customHeight="1">
      <c r="A174" s="1710"/>
      <c r="B174" s="1733"/>
      <c r="C174" s="1734"/>
      <c r="D174" s="1734"/>
      <c r="E174" s="1734"/>
      <c r="F174" s="1734"/>
      <c r="G174" s="1734"/>
      <c r="H174" s="1734"/>
      <c r="I174" s="1734"/>
      <c r="J174" s="1734"/>
      <c r="K174" s="1734"/>
      <c r="L174" s="1734"/>
      <c r="M174" s="1734"/>
      <c r="N174" s="1736"/>
      <c r="O174" s="876"/>
    </row>
    <row r="175" spans="1:24" ht="18" customHeight="1">
      <c r="A175" s="1710"/>
      <c r="B175" s="871" t="s">
        <v>56</v>
      </c>
      <c r="C175" s="1711" t="s">
        <v>117</v>
      </c>
      <c r="D175" s="1711"/>
      <c r="E175" s="1711"/>
      <c r="F175" s="1711"/>
      <c r="G175" s="1711"/>
      <c r="H175" s="1711"/>
      <c r="I175" s="1711"/>
      <c r="J175" s="1711"/>
      <c r="K175" s="1711"/>
      <c r="L175" s="1711"/>
      <c r="M175" s="872"/>
      <c r="N175" s="873"/>
      <c r="O175" s="876"/>
    </row>
    <row r="176" spans="1:24" ht="18" customHeight="1">
      <c r="A176" s="1710"/>
      <c r="B176" s="874" t="s">
        <v>51</v>
      </c>
      <c r="C176" s="1711"/>
      <c r="D176" s="1711"/>
      <c r="E176" s="1711"/>
      <c r="F176" s="1711"/>
      <c r="G176" s="1711"/>
      <c r="H176" s="1711"/>
      <c r="I176" s="1711"/>
      <c r="J176" s="1711"/>
      <c r="K176" s="1711"/>
      <c r="L176" s="1711"/>
      <c r="M176" s="454"/>
      <c r="N176" s="875" t="s">
        <v>55</v>
      </c>
      <c r="O176" s="876"/>
    </row>
    <row r="177" spans="1:15" ht="18" customHeight="1">
      <c r="A177" s="1710"/>
      <c r="B177" s="1712">
        <f>+C210</f>
        <v>3.33</v>
      </c>
      <c r="C177" s="1713" t="s">
        <v>36</v>
      </c>
      <c r="D177" s="877"/>
      <c r="E177" s="877"/>
      <c r="F177" s="877"/>
      <c r="G177" s="877"/>
      <c r="H177" s="877"/>
      <c r="I177" s="877"/>
      <c r="J177" s="877"/>
      <c r="K177" s="877"/>
      <c r="L177" s="877"/>
      <c r="M177" s="1714" t="s">
        <v>36</v>
      </c>
      <c r="N177" s="1715">
        <v>5</v>
      </c>
      <c r="O177" s="876"/>
    </row>
    <row r="178" spans="1:15" ht="18" customHeight="1">
      <c r="A178" s="1710"/>
      <c r="B178" s="1712"/>
      <c r="C178" s="1713"/>
      <c r="D178" s="878"/>
      <c r="E178" s="878"/>
      <c r="F178" s="878"/>
      <c r="G178" s="878"/>
      <c r="H178" s="878"/>
      <c r="I178" s="878"/>
      <c r="J178" s="878"/>
      <c r="K178" s="878"/>
      <c r="L178" s="878"/>
      <c r="M178" s="1714"/>
      <c r="N178" s="1715"/>
      <c r="O178" s="876"/>
    </row>
    <row r="179" spans="1:15" ht="18" customHeight="1">
      <c r="A179" s="1710"/>
      <c r="B179" s="1716">
        <v>30</v>
      </c>
      <c r="C179" s="1717" t="s">
        <v>1009</v>
      </c>
      <c r="D179" s="879"/>
      <c r="E179" s="1718" t="s">
        <v>1010</v>
      </c>
      <c r="F179" s="1718"/>
      <c r="G179" s="1718"/>
      <c r="H179" s="1719">
        <f>B177/B179</f>
        <v>0.111</v>
      </c>
      <c r="I179" s="1719"/>
      <c r="J179" s="880"/>
      <c r="K179" s="880"/>
      <c r="L179" s="880"/>
      <c r="M179" s="1714" t="s">
        <v>1009</v>
      </c>
      <c r="N179" s="1720">
        <f>N177/H179</f>
        <v>45.045045045045043</v>
      </c>
      <c r="O179" s="876"/>
    </row>
    <row r="180" spans="1:15" ht="18" customHeight="1">
      <c r="A180" s="1710"/>
      <c r="B180" s="1716"/>
      <c r="C180" s="1717"/>
      <c r="D180" s="879"/>
      <c r="E180" s="1718"/>
      <c r="F180" s="1718"/>
      <c r="G180" s="1718"/>
      <c r="H180" s="1719"/>
      <c r="I180" s="1719"/>
      <c r="J180" s="880"/>
      <c r="K180" s="880"/>
      <c r="L180" s="880"/>
      <c r="M180" s="1714"/>
      <c r="N180" s="1720"/>
      <c r="O180" s="876"/>
    </row>
    <row r="181" spans="1:15" ht="18" customHeight="1">
      <c r="A181" s="1710"/>
      <c r="B181" s="881"/>
      <c r="C181" s="882"/>
      <c r="D181" s="882"/>
      <c r="E181" s="883"/>
      <c r="F181" s="884" t="s">
        <v>992</v>
      </c>
      <c r="G181" s="1721">
        <f ca="1">NOW()</f>
        <v>43029.407312268515</v>
      </c>
      <c r="H181" s="1721"/>
      <c r="I181" s="1721"/>
      <c r="J181" s="1721"/>
      <c r="K181" s="885"/>
      <c r="L181" s="885"/>
      <c r="M181" s="886"/>
      <c r="N181" s="887"/>
      <c r="O181" s="876"/>
    </row>
    <row r="182" spans="1:15" ht="18" customHeight="1">
      <c r="A182" s="1710"/>
      <c r="B182" s="1687"/>
      <c r="C182" s="1688"/>
      <c r="D182" s="1688"/>
      <c r="E182" s="1688"/>
      <c r="F182" s="1688"/>
      <c r="G182" s="1688"/>
      <c r="H182" s="1688"/>
      <c r="I182" s="1688"/>
      <c r="J182" s="1688"/>
      <c r="K182" s="1688"/>
      <c r="L182" s="1688"/>
      <c r="M182" s="1688"/>
      <c r="N182" s="1689"/>
      <c r="O182" s="876"/>
    </row>
    <row r="183" spans="1:15" ht="18" customHeight="1">
      <c r="A183" s="1710"/>
      <c r="B183" s="1691"/>
      <c r="C183" s="888" t="s">
        <v>51</v>
      </c>
      <c r="D183" s="889" t="s">
        <v>993</v>
      </c>
      <c r="E183" s="890"/>
      <c r="F183" s="891"/>
      <c r="G183" s="891"/>
      <c r="H183" s="891"/>
      <c r="I183" s="880"/>
      <c r="J183" s="892" t="s">
        <v>55</v>
      </c>
      <c r="K183" s="893" t="s">
        <v>1011</v>
      </c>
      <c r="L183" s="894"/>
      <c r="M183" s="894"/>
      <c r="N183" s="895"/>
      <c r="O183" s="876"/>
    </row>
    <row r="184" spans="1:15" ht="18" customHeight="1">
      <c r="A184" s="1710"/>
      <c r="B184" s="1691"/>
      <c r="C184" s="896" t="s">
        <v>41</v>
      </c>
      <c r="D184" s="894"/>
      <c r="E184" s="894"/>
      <c r="F184" s="894"/>
      <c r="G184" s="894"/>
      <c r="H184" s="894"/>
      <c r="I184" s="400"/>
      <c r="J184" s="897"/>
      <c r="K184" s="898"/>
      <c r="L184" s="898"/>
      <c r="M184" s="898"/>
      <c r="N184" s="899"/>
      <c r="O184" s="876"/>
    </row>
    <row r="185" spans="1:15" ht="18" customHeight="1">
      <c r="A185" s="1710"/>
      <c r="B185" s="1698"/>
      <c r="C185" s="1699"/>
      <c r="D185" s="1699"/>
      <c r="E185" s="1699"/>
      <c r="F185" s="1699"/>
      <c r="G185" s="1699"/>
      <c r="H185" s="1699"/>
      <c r="I185" s="1699"/>
      <c r="J185" s="1699"/>
      <c r="K185" s="1699"/>
      <c r="L185" s="1699"/>
      <c r="M185" s="1699"/>
      <c r="N185" s="1700"/>
      <c r="O185" s="876"/>
    </row>
    <row r="186" spans="1:15" ht="18" customHeight="1">
      <c r="A186" s="1710"/>
      <c r="B186" s="1698" t="s">
        <v>221</v>
      </c>
      <c r="C186" s="1699"/>
      <c r="D186" s="1699"/>
      <c r="E186" s="1699"/>
      <c r="F186" s="1699"/>
      <c r="G186" s="1699"/>
      <c r="H186" s="1699"/>
      <c r="I186" s="1699"/>
      <c r="J186" s="1699"/>
      <c r="K186" s="1699"/>
      <c r="L186" s="1699"/>
      <c r="M186" s="1699"/>
      <c r="N186" s="1700"/>
      <c r="O186" s="876"/>
    </row>
    <row r="187" spans="1:15" ht="18" customHeight="1">
      <c r="A187" s="1710"/>
      <c r="B187" s="1698" t="s">
        <v>201</v>
      </c>
      <c r="C187" s="1699"/>
      <c r="D187" s="1699"/>
      <c r="E187" s="1699"/>
      <c r="F187" s="1699"/>
      <c r="G187" s="1699"/>
      <c r="H187" s="1699"/>
      <c r="I187" s="1699"/>
      <c r="J187" s="1699"/>
      <c r="K187" s="1699"/>
      <c r="L187" s="1699"/>
      <c r="M187" s="1699"/>
      <c r="N187" s="1700"/>
      <c r="O187" s="876"/>
    </row>
    <row r="188" spans="1:15" ht="18" customHeight="1">
      <c r="A188" s="1710"/>
      <c r="B188" s="1698" t="s">
        <v>223</v>
      </c>
      <c r="C188" s="1699"/>
      <c r="D188" s="1699"/>
      <c r="E188" s="1699"/>
      <c r="F188" s="1699"/>
      <c r="G188" s="1699"/>
      <c r="H188" s="1699"/>
      <c r="I188" s="1699"/>
      <c r="J188" s="1699"/>
      <c r="K188" s="1699"/>
      <c r="L188" s="1699"/>
      <c r="M188" s="1699"/>
      <c r="N188" s="1700"/>
      <c r="O188" s="876"/>
    </row>
    <row r="189" spans="1:15" ht="18" customHeight="1">
      <c r="A189" s="1710"/>
      <c r="B189" s="1701" t="s">
        <v>205</v>
      </c>
      <c r="C189" s="1702"/>
      <c r="D189" s="1702"/>
      <c r="E189" s="1702"/>
      <c r="F189" s="1702"/>
      <c r="G189" s="1702"/>
      <c r="H189" s="1702"/>
      <c r="I189" s="1702"/>
      <c r="J189" s="1702"/>
      <c r="K189" s="1702"/>
      <c r="L189" s="1702"/>
      <c r="M189" s="1702"/>
      <c r="N189" s="1703"/>
      <c r="O189" s="876"/>
    </row>
    <row r="190" spans="1:15" ht="18" customHeight="1">
      <c r="A190" s="1710"/>
      <c r="B190" s="1701"/>
      <c r="C190" s="1702"/>
      <c r="D190" s="1702"/>
      <c r="E190" s="1702"/>
      <c r="F190" s="1702"/>
      <c r="G190" s="1702"/>
      <c r="H190" s="1702"/>
      <c r="I190" s="1702"/>
      <c r="J190" s="1702"/>
      <c r="K190" s="1702"/>
      <c r="L190" s="1702"/>
      <c r="M190" s="1702"/>
      <c r="N190" s="1703"/>
      <c r="O190" s="876"/>
    </row>
    <row r="191" spans="1:15" ht="18" customHeight="1">
      <c r="A191" s="1710"/>
      <c r="B191" s="1698" t="s">
        <v>209</v>
      </c>
      <c r="C191" s="1699"/>
      <c r="D191" s="1699"/>
      <c r="E191" s="1699"/>
      <c r="F191" s="1699"/>
      <c r="G191" s="1699"/>
      <c r="H191" s="1699"/>
      <c r="I191" s="1699"/>
      <c r="J191" s="1699"/>
      <c r="K191" s="1699"/>
      <c r="L191" s="1699"/>
      <c r="M191" s="1699"/>
      <c r="N191" s="1700"/>
      <c r="O191" s="876"/>
    </row>
    <row r="192" spans="1:15" ht="18" customHeight="1">
      <c r="A192" s="1710"/>
      <c r="B192" s="1698" t="s">
        <v>210</v>
      </c>
      <c r="C192" s="1699"/>
      <c r="D192" s="1699"/>
      <c r="E192" s="1699"/>
      <c r="F192" s="1699"/>
      <c r="G192" s="1699"/>
      <c r="H192" s="1699"/>
      <c r="I192" s="1699"/>
      <c r="J192" s="1699"/>
      <c r="K192" s="1699"/>
      <c r="L192" s="1699"/>
      <c r="M192" s="1699"/>
      <c r="N192" s="1700"/>
      <c r="O192" s="876"/>
    </row>
    <row r="193" spans="1:24" ht="18" customHeight="1">
      <c r="A193" s="1710"/>
      <c r="B193" s="1701" t="s">
        <v>216</v>
      </c>
      <c r="C193" s="1702"/>
      <c r="D193" s="1702"/>
      <c r="E193" s="1702"/>
      <c r="F193" s="1702"/>
      <c r="G193" s="1702"/>
      <c r="H193" s="1702"/>
      <c r="I193" s="1702"/>
      <c r="J193" s="1702"/>
      <c r="K193" s="1702"/>
      <c r="L193" s="1702"/>
      <c r="M193" s="1702"/>
      <c r="N193" s="1703"/>
      <c r="O193" s="876"/>
    </row>
    <row r="194" spans="1:24" ht="18" customHeight="1">
      <c r="A194" s="1710"/>
      <c r="B194" s="1701"/>
      <c r="C194" s="1702"/>
      <c r="D194" s="1702"/>
      <c r="E194" s="1702"/>
      <c r="F194" s="1702"/>
      <c r="G194" s="1702"/>
      <c r="H194" s="1702"/>
      <c r="I194" s="1702"/>
      <c r="J194" s="1702"/>
      <c r="K194" s="1702"/>
      <c r="L194" s="1702"/>
      <c r="M194" s="1702"/>
      <c r="N194" s="1703"/>
      <c r="O194" s="876"/>
    </row>
    <row r="195" spans="1:24" ht="18" customHeight="1">
      <c r="A195" s="1710"/>
      <c r="B195" s="1698" t="s">
        <v>218</v>
      </c>
      <c r="C195" s="1699"/>
      <c r="D195" s="1699"/>
      <c r="E195" s="1699"/>
      <c r="F195" s="1699"/>
      <c r="G195" s="1699"/>
      <c r="H195" s="1699"/>
      <c r="I195" s="1699"/>
      <c r="J195" s="1699"/>
      <c r="K195" s="1699"/>
      <c r="L195" s="1699"/>
      <c r="M195" s="1699"/>
      <c r="N195" s="1700"/>
      <c r="O195" s="876"/>
    </row>
    <row r="196" spans="1:24" ht="18" customHeight="1">
      <c r="A196" s="1710"/>
      <c r="B196" s="1728"/>
      <c r="C196" s="1729"/>
      <c r="D196" s="1729"/>
      <c r="E196" s="1729"/>
      <c r="F196" s="1729"/>
      <c r="G196" s="1729"/>
      <c r="H196" s="1729"/>
      <c r="I196" s="1729"/>
      <c r="J196" s="1729"/>
      <c r="K196" s="1729"/>
      <c r="L196" s="1729"/>
      <c r="M196" s="1729"/>
      <c r="N196" s="1730"/>
      <c r="O196" s="876"/>
      <c r="P196" s="1674" t="s">
        <v>674</v>
      </c>
      <c r="Q196" s="1675"/>
      <c r="R196" s="1675"/>
      <c r="S196" s="1675"/>
      <c r="T196" s="1675"/>
      <c r="U196" s="1675"/>
      <c r="V196" s="1675"/>
      <c r="W196" s="1675"/>
      <c r="X196" s="1676"/>
    </row>
    <row r="197" spans="1:24" ht="18" customHeight="1">
      <c r="A197" s="1710"/>
      <c r="B197" s="900" t="s">
        <v>60</v>
      </c>
      <c r="C197" s="901" t="s">
        <v>36</v>
      </c>
      <c r="D197" s="901" t="s">
        <v>37</v>
      </c>
      <c r="E197" s="902"/>
      <c r="F197" s="902"/>
      <c r="G197" s="902"/>
      <c r="H197" s="901" t="s">
        <v>995</v>
      </c>
      <c r="I197" s="902"/>
      <c r="J197" s="902"/>
      <c r="K197" s="902"/>
      <c r="L197" s="902"/>
      <c r="M197" s="903" t="s">
        <v>990</v>
      </c>
      <c r="N197" s="938">
        <f>N179</f>
        <v>45.045045045045043</v>
      </c>
      <c r="O197" s="876"/>
      <c r="P197" s="1665" t="s">
        <v>1903</v>
      </c>
      <c r="Q197" s="1666"/>
      <c r="R197" s="1666"/>
      <c r="S197" s="1666"/>
      <c r="T197" s="1666"/>
      <c r="U197" s="1666"/>
      <c r="V197" s="1666"/>
      <c r="W197" s="1666"/>
      <c r="X197" s="1677"/>
    </row>
    <row r="198" spans="1:24" ht="18" customHeight="1">
      <c r="A198" s="1710"/>
      <c r="B198" s="1687"/>
      <c r="C198" s="1688"/>
      <c r="D198" s="1688"/>
      <c r="E198" s="1688"/>
      <c r="F198" s="1688"/>
      <c r="G198" s="1688"/>
      <c r="H198" s="1688"/>
      <c r="I198" s="1688"/>
      <c r="J198" s="1688"/>
      <c r="K198" s="1688"/>
      <c r="L198" s="1688"/>
      <c r="M198" s="1688"/>
      <c r="N198" s="1689"/>
      <c r="O198" s="876"/>
      <c r="P198" s="1665"/>
      <c r="Q198" s="1666"/>
      <c r="R198" s="1666"/>
      <c r="S198" s="1666"/>
      <c r="T198" s="1666"/>
      <c r="U198" s="1666"/>
      <c r="V198" s="1666"/>
      <c r="W198" s="1666"/>
      <c r="X198" s="1677"/>
    </row>
    <row r="199" spans="1:24" ht="18" customHeight="1">
      <c r="A199" s="1710"/>
      <c r="B199" s="905"/>
      <c r="C199" s="906">
        <v>1</v>
      </c>
      <c r="D199" s="907" t="s">
        <v>350</v>
      </c>
      <c r="E199" s="908"/>
      <c r="F199" s="876"/>
      <c r="G199" s="876"/>
      <c r="H199" s="909">
        <f>IF(ISBLANK(C199),0,IF(ISTEXT(C199),0,C199/C210))</f>
        <v>0.3003003003003003</v>
      </c>
      <c r="I199" s="876"/>
      <c r="J199" s="876"/>
      <c r="K199" s="876"/>
      <c r="L199" s="910" t="str">
        <f t="shared" ref="L199:L208" si="4">D199</f>
        <v>Farine de blé noir</v>
      </c>
      <c r="M199" s="911">
        <f>IF(ISTEXT(C199),0,IF(ISBLANK(C199),0,(C199/B177)*N177))</f>
        <v>1.5015015015015014</v>
      </c>
      <c r="N199" s="912">
        <f>IF(ISTEXT(B199),B199,IF(ISBLANK(B199),0,(B199/B177)*N177))</f>
        <v>0</v>
      </c>
      <c r="P199" s="1665"/>
      <c r="Q199" s="1666"/>
      <c r="R199" s="1666"/>
      <c r="S199" s="1666"/>
      <c r="T199" s="1666"/>
      <c r="U199" s="1666"/>
      <c r="V199" s="1666"/>
      <c r="W199" s="1666"/>
      <c r="X199" s="1677"/>
    </row>
    <row r="200" spans="1:24" ht="18" customHeight="1">
      <c r="A200" s="1710"/>
      <c r="B200" s="905">
        <v>1</v>
      </c>
      <c r="C200" s="906">
        <v>0.05</v>
      </c>
      <c r="D200" s="907" t="s">
        <v>67</v>
      </c>
      <c r="E200" s="908"/>
      <c r="F200" s="876"/>
      <c r="G200" s="876"/>
      <c r="H200" s="909">
        <f>IF(ISBLANK(C200),0,IF(ISTEXT(C200),0,C200/C210))</f>
        <v>1.5015015015015015E-2</v>
      </c>
      <c r="I200" s="876"/>
      <c r="J200" s="876"/>
      <c r="K200" s="876"/>
      <c r="L200" s="910" t="str">
        <f t="shared" si="4"/>
        <v>Œufs de 50g</v>
      </c>
      <c r="M200" s="911">
        <f>IF(ISTEXT(C200),0,IF(ISBLANK(C200),0,(C200/B177)*N177))</f>
        <v>7.5075075075075076E-2</v>
      </c>
      <c r="N200" s="912">
        <f>IF(ISTEXT(B200),B200,IF(ISBLANK(B200),0,(B200/B177)*N177))</f>
        <v>1.5015015015015014</v>
      </c>
      <c r="O200" s="876"/>
      <c r="P200" s="1678" t="s">
        <v>1904</v>
      </c>
      <c r="Q200" s="1679"/>
      <c r="R200" s="1679"/>
      <c r="S200" s="1679"/>
      <c r="T200" s="1679"/>
      <c r="U200" s="1679"/>
      <c r="V200" s="1679"/>
      <c r="W200" s="1679"/>
      <c r="X200" s="1680"/>
    </row>
    <row r="201" spans="1:24" ht="18" customHeight="1">
      <c r="A201" s="1710"/>
      <c r="B201" s="905"/>
      <c r="C201" s="906">
        <v>0.03</v>
      </c>
      <c r="D201" s="907" t="s">
        <v>353</v>
      </c>
      <c r="E201" s="908"/>
      <c r="F201" s="876"/>
      <c r="G201" s="876"/>
      <c r="H201" s="909">
        <f>IF(ISBLANK(C201),0,IF(ISTEXT(C201),0,C201/C210))</f>
        <v>9.0090090090090089E-3</v>
      </c>
      <c r="I201" s="876"/>
      <c r="J201" s="876"/>
      <c r="K201" s="876"/>
      <c r="L201" s="910" t="str">
        <f t="shared" si="4"/>
        <v>Gros sel de Guérande</v>
      </c>
      <c r="M201" s="911">
        <f>IF(ISTEXT(C201),0,IF(ISBLANK(C201),0,(C201/B177)*N177))</f>
        <v>4.5045045045045043E-2</v>
      </c>
      <c r="N201" s="912">
        <f>IF(ISTEXT(B201),B201,IF(ISBLANK(B201),0,(B201/B177)*N177))</f>
        <v>0</v>
      </c>
      <c r="O201" s="876"/>
      <c r="P201" s="1678"/>
      <c r="Q201" s="1679"/>
      <c r="R201" s="1679"/>
      <c r="S201" s="1679"/>
      <c r="T201" s="1679"/>
      <c r="U201" s="1679"/>
      <c r="V201" s="1679"/>
      <c r="W201" s="1679"/>
      <c r="X201" s="1680"/>
    </row>
    <row r="202" spans="1:24" ht="18" customHeight="1">
      <c r="A202" s="1710"/>
      <c r="B202" s="905"/>
      <c r="C202" s="906">
        <v>0.2</v>
      </c>
      <c r="D202" s="907" t="s">
        <v>373</v>
      </c>
      <c r="E202" s="908"/>
      <c r="F202" s="876"/>
      <c r="G202" s="876"/>
      <c r="H202" s="909">
        <f>IF(ISBLANK(C202),0,IF(ISTEXT(C202),0,C202/C210))</f>
        <v>6.006006006006006E-2</v>
      </c>
      <c r="I202" s="876"/>
      <c r="J202" s="876"/>
      <c r="K202" s="876"/>
      <c r="L202" s="910" t="str">
        <f t="shared" si="4"/>
        <v>eau (détrempe)</v>
      </c>
      <c r="M202" s="911">
        <f>IF(ISTEXT(C202),0,IF(ISBLANK(C202),0,(C202/B177)*N177))</f>
        <v>0.3003003003003003</v>
      </c>
      <c r="N202" s="912">
        <f>IF(ISTEXT(B202),B202,IF(ISBLANK(B202),0,(B202/B177)*N177))</f>
        <v>0</v>
      </c>
      <c r="O202" s="876"/>
      <c r="P202" s="1681" t="s">
        <v>1907</v>
      </c>
      <c r="Q202" s="1682"/>
      <c r="R202" s="1682"/>
      <c r="S202" s="1682"/>
      <c r="T202" s="1682"/>
      <c r="U202" s="1682"/>
      <c r="V202" s="1682"/>
      <c r="W202" s="1682"/>
      <c r="X202" s="1683"/>
    </row>
    <row r="203" spans="1:24" ht="18" customHeight="1">
      <c r="A203" s="1710"/>
      <c r="B203" s="905"/>
      <c r="C203" s="906">
        <v>0.8</v>
      </c>
      <c r="D203" s="907" t="s">
        <v>375</v>
      </c>
      <c r="E203" s="908"/>
      <c r="F203" s="876"/>
      <c r="G203" s="876"/>
      <c r="H203" s="909">
        <f>IF(ISBLANK(C203),0,IF(ISTEXT(C203),0,C203/C210))</f>
        <v>0.24024024024024024</v>
      </c>
      <c r="I203" s="876"/>
      <c r="J203" s="876"/>
      <c r="K203" s="876"/>
      <c r="L203" s="910" t="str">
        <f t="shared" si="4"/>
        <v>eau (complément)</v>
      </c>
      <c r="M203" s="911">
        <f>IF(ISTEXT(C203),0,IF(ISBLANK(C203),0,(C203/B177)*N177))</f>
        <v>1.2012012012012012</v>
      </c>
      <c r="N203" s="912">
        <f>IF(ISTEXT(B203),B203,IF(ISBLANK(B203),0,(B203/B177)*N177))</f>
        <v>0</v>
      </c>
      <c r="O203" s="876"/>
      <c r="P203" s="1365"/>
      <c r="Q203" s="891"/>
      <c r="R203" s="47"/>
      <c r="S203" s="1664">
        <f>SUM(S207:T211)</f>
        <v>3.3783783783783781</v>
      </c>
      <c r="T203" s="1664"/>
      <c r="U203" s="1205" t="s">
        <v>1912</v>
      </c>
      <c r="V203" s="107"/>
      <c r="W203" s="107"/>
      <c r="X203" s="1366"/>
    </row>
    <row r="204" spans="1:24" ht="18" customHeight="1">
      <c r="A204" s="1710"/>
      <c r="B204" s="905">
        <v>1</v>
      </c>
      <c r="C204" s="906"/>
      <c r="D204" s="907" t="s">
        <v>360</v>
      </c>
      <c r="E204" s="908"/>
      <c r="F204" s="876"/>
      <c r="G204" s="876"/>
      <c r="H204" s="909">
        <f>IF(ISBLANK(C204),0,IF(ISTEXT(C204),0,C204/C210))</f>
        <v>0</v>
      </c>
      <c r="I204" s="876"/>
      <c r="J204" s="876"/>
      <c r="K204" s="876"/>
      <c r="L204" s="910" t="str">
        <f t="shared" si="4"/>
        <v>Miel liquide (cuillère à soupe)</v>
      </c>
      <c r="M204" s="911">
        <f>IF(ISTEXT(C204),0,IF(ISBLANK(C204),0,(C204/B177)*N177))</f>
        <v>0</v>
      </c>
      <c r="N204" s="912">
        <f>IF(ISTEXT(B204),B204,IF(ISBLANK(B204),0,(B204/B177)*N177))</f>
        <v>1.5015015015015014</v>
      </c>
      <c r="O204" s="876"/>
      <c r="P204" s="1665" t="s">
        <v>1911</v>
      </c>
      <c r="Q204" s="1666"/>
      <c r="R204" s="1666"/>
      <c r="S204" s="1666"/>
      <c r="T204" s="1367"/>
      <c r="U204" s="1667" t="s">
        <v>1913</v>
      </c>
      <c r="V204" s="1667"/>
      <c r="W204" s="1667"/>
      <c r="X204" s="1668"/>
    </row>
    <row r="205" spans="1:24" ht="18" customHeight="1">
      <c r="A205" s="1710"/>
      <c r="B205" s="905"/>
      <c r="C205" s="906"/>
      <c r="D205" s="907"/>
      <c r="E205" s="908"/>
      <c r="F205" s="876"/>
      <c r="G205" s="876"/>
      <c r="H205" s="909">
        <f>IF(ISBLANK(C205),0,IF(ISTEXT(C205),0,C205/C210))</f>
        <v>0</v>
      </c>
      <c r="I205" s="876"/>
      <c r="J205" s="876"/>
      <c r="K205" s="876"/>
      <c r="L205" s="910">
        <f t="shared" si="4"/>
        <v>0</v>
      </c>
      <c r="M205" s="911">
        <f>IF(ISTEXT(C205),0,IF(ISBLANK(C205),0,(C205/B177)*N177))</f>
        <v>0</v>
      </c>
      <c r="N205" s="912">
        <f>IF(ISTEXT(B205),B205,IF(ISBLANK(B205),0,(B205/B177)*N177))</f>
        <v>0</v>
      </c>
      <c r="O205" s="876"/>
      <c r="P205" s="1665"/>
      <c r="Q205" s="1666"/>
      <c r="R205" s="1666"/>
      <c r="S205" s="1666"/>
      <c r="T205" s="1367"/>
      <c r="U205" s="1667"/>
      <c r="V205" s="1667"/>
      <c r="W205" s="1667"/>
      <c r="X205" s="1668"/>
    </row>
    <row r="206" spans="1:24" ht="18" customHeight="1">
      <c r="A206" s="1710"/>
      <c r="B206" s="905"/>
      <c r="C206" s="906"/>
      <c r="D206" s="907" t="s">
        <v>358</v>
      </c>
      <c r="E206" s="908"/>
      <c r="F206" s="876"/>
      <c r="G206" s="876"/>
      <c r="H206" s="909">
        <f>IF(ISBLANK(C206),0,IF(ISTEXT(C206),0,C206/C210))</f>
        <v>0</v>
      </c>
      <c r="I206" s="876"/>
      <c r="J206" s="876"/>
      <c r="K206" s="876"/>
      <c r="L206" s="910" t="str">
        <f t="shared" si="4"/>
        <v>après 6H de repos</v>
      </c>
      <c r="M206" s="911">
        <f>IF(ISTEXT(C206),0,IF(ISBLANK(C206),0,(C206/B177)*N177))</f>
        <v>0</v>
      </c>
      <c r="N206" s="912">
        <f>IF(ISTEXT(B206),B206,IF(ISBLANK(B206),0,(B206/B177)*N177))</f>
        <v>0</v>
      </c>
      <c r="O206" s="876"/>
      <c r="P206" s="1368"/>
      <c r="Q206" s="1369"/>
      <c r="R206" s="1369"/>
      <c r="S206" s="1369"/>
      <c r="T206" s="1367"/>
      <c r="U206" s="1667"/>
      <c r="V206" s="1667"/>
      <c r="W206" s="1667"/>
      <c r="X206" s="1668"/>
    </row>
    <row r="207" spans="1:24" ht="18" customHeight="1">
      <c r="A207" s="1710"/>
      <c r="B207" s="905"/>
      <c r="C207" s="906"/>
      <c r="D207" s="907" t="s">
        <v>361</v>
      </c>
      <c r="E207" s="908"/>
      <c r="F207" s="876"/>
      <c r="G207" s="876"/>
      <c r="H207" s="909">
        <f>IF(ISBLANK(C207),0,IF(ISTEXT(C207),0,C207/C210))</f>
        <v>0</v>
      </c>
      <c r="I207" s="876"/>
      <c r="J207" s="876"/>
      <c r="K207" s="876"/>
      <c r="L207" s="910" t="str">
        <f t="shared" si="4"/>
        <v>ajouter</v>
      </c>
      <c r="M207" s="911">
        <f>IF(ISTEXT(C207),0,IF(ISBLANK(C207),0,(C207/B177)*N177))</f>
        <v>0</v>
      </c>
      <c r="N207" s="912">
        <f>IF(ISTEXT(B207),B207,IF(ISBLANK(B207),0,(B207/B177)*N177))</f>
        <v>0</v>
      </c>
      <c r="O207" s="876"/>
      <c r="P207" s="1373"/>
      <c r="Q207" s="1374"/>
      <c r="R207" s="47" t="str">
        <f>L202</f>
        <v>eau (détrempe)</v>
      </c>
      <c r="S207" s="1364">
        <f>M202</f>
        <v>0.3003003003003003</v>
      </c>
      <c r="T207" s="1380"/>
      <c r="U207" s="1669">
        <v>0.3</v>
      </c>
      <c r="V207" s="1669"/>
      <c r="W207" s="1376" t="str">
        <f>IF(S207=U207,"Ok",IF(S207&gt;U207,"moins","plus"))</f>
        <v>moins</v>
      </c>
      <c r="X207" s="1375">
        <f>IF(S207=U207,"",IF(S207&gt;U207,S207-U207,IF(U207&gt;S207,U207-S207)))</f>
        <v>3.0030030030031574E-4</v>
      </c>
    </row>
    <row r="208" spans="1:24" ht="18" customHeight="1">
      <c r="A208" s="1710"/>
      <c r="B208" s="905"/>
      <c r="C208" s="906">
        <v>1.25</v>
      </c>
      <c r="D208" s="907" t="s">
        <v>1902</v>
      </c>
      <c r="E208" s="908"/>
      <c r="F208" s="876"/>
      <c r="G208" s="876"/>
      <c r="H208" s="909">
        <f>IF(ISBLANK(C208),0,IF(ISTEXT(C208),0,C208/C210))</f>
        <v>0.37537537537537535</v>
      </c>
      <c r="I208" s="876"/>
      <c r="J208" s="876"/>
      <c r="K208" s="876"/>
      <c r="L208" s="910" t="str">
        <f t="shared" si="4"/>
        <v>eau après repos</v>
      </c>
      <c r="M208" s="911">
        <f>IF(ISTEXT(C208),0,IF(ISBLANK(C208),0,(C208/B177)*N177))</f>
        <v>1.8768768768768767</v>
      </c>
      <c r="N208" s="912">
        <f>IF(ISTEXT(B208),B208,IF(ISBLANK(B208),0,(B208/B177)*N177))</f>
        <v>0</v>
      </c>
      <c r="O208" s="876"/>
      <c r="P208" s="1373"/>
      <c r="Q208" s="1374"/>
      <c r="R208" s="47" t="str">
        <f>L203</f>
        <v>eau (complément)</v>
      </c>
      <c r="S208" s="1364">
        <f>M203</f>
        <v>1.2012012012012012</v>
      </c>
      <c r="T208" s="1362"/>
      <c r="U208" s="1669">
        <v>0.7</v>
      </c>
      <c r="V208" s="1669"/>
      <c r="W208" s="1376" t="str">
        <f>IF(S208=U208,"Ok",IF(S208&gt;U208,"moins","plus"))</f>
        <v>moins</v>
      </c>
      <c r="X208" s="1375">
        <f>IF(S208=U208,"",IF(S208&gt;U208,S208-U208,IF(U208&gt;S208,U208-S208)))</f>
        <v>0.50120120120120126</v>
      </c>
    </row>
    <row r="209" spans="1:24" ht="18" customHeight="1">
      <c r="A209" s="1710"/>
      <c r="B209" s="1687"/>
      <c r="C209" s="1688"/>
      <c r="D209" s="1688"/>
      <c r="E209" s="1688"/>
      <c r="F209" s="1688"/>
      <c r="G209" s="1688"/>
      <c r="H209" s="1688"/>
      <c r="I209" s="1688"/>
      <c r="J209" s="1688"/>
      <c r="K209" s="1688"/>
      <c r="L209" s="1688"/>
      <c r="M209" s="1688"/>
      <c r="N209" s="1689"/>
      <c r="O209" s="876"/>
      <c r="P209" s="1365"/>
      <c r="Q209" s="891"/>
      <c r="R209" s="1370"/>
      <c r="S209" s="107"/>
      <c r="T209" s="107"/>
      <c r="U209" s="1670" t="s">
        <v>1908</v>
      </c>
      <c r="V209" s="1670"/>
      <c r="W209" s="1670"/>
      <c r="X209" s="1671"/>
    </row>
    <row r="210" spans="1:24" ht="18" customHeight="1">
      <c r="A210" s="1710"/>
      <c r="B210" s="916"/>
      <c r="C210" s="917">
        <f>SUM(C198:C209)</f>
        <v>3.33</v>
      </c>
      <c r="D210" s="1690" t="s">
        <v>999</v>
      </c>
      <c r="E210" s="1690"/>
      <c r="F210" s="1690"/>
      <c r="G210" s="1690"/>
      <c r="H210" s="1690"/>
      <c r="I210" s="1690"/>
      <c r="J210" s="1690"/>
      <c r="K210" s="1690"/>
      <c r="L210" s="1690"/>
      <c r="M210" s="918">
        <f>SUM(M198:M209)</f>
        <v>5</v>
      </c>
      <c r="N210" s="919">
        <f>M210/N197</f>
        <v>0.111</v>
      </c>
      <c r="O210" s="876"/>
      <c r="P210" s="1672"/>
      <c r="Q210" s="1673"/>
      <c r="R210" s="1673"/>
      <c r="S210" s="1673"/>
      <c r="T210" s="891"/>
      <c r="U210" s="1670"/>
      <c r="V210" s="1670"/>
      <c r="W210" s="1670"/>
      <c r="X210" s="1671"/>
    </row>
    <row r="211" spans="1:24" ht="18" customHeight="1">
      <c r="A211" s="1710"/>
      <c r="B211" s="1722" t="str">
        <f ca="1">CELL("nomfichier")</f>
        <v>D:\1 UPRT SITE WEB\uprt.fr\re-recettes-jean-marc-catteau\re-catteau-galettes\[PC-les-galettes-repertoire.xlsx]Récap</v>
      </c>
      <c r="C211" s="1723"/>
      <c r="D211" s="1723"/>
      <c r="E211" s="1723"/>
      <c r="F211" s="1723"/>
      <c r="G211" s="1723"/>
      <c r="H211" s="1723"/>
      <c r="I211" s="1723"/>
      <c r="J211" s="1723"/>
      <c r="K211" s="1723"/>
      <c r="L211" s="1723"/>
      <c r="M211" s="1723"/>
      <c r="N211" s="1724"/>
      <c r="O211" s="876"/>
      <c r="P211" s="1365"/>
      <c r="Q211" s="891"/>
      <c r="R211" s="47" t="s">
        <v>1906</v>
      </c>
      <c r="S211" s="1364">
        <f>M208</f>
        <v>1.8768768768768767</v>
      </c>
      <c r="T211" s="1362"/>
      <c r="U211" s="1664">
        <f>S203-(U207+U208)</f>
        <v>2.3783783783783781</v>
      </c>
      <c r="V211" s="1664"/>
      <c r="W211" s="1205" t="s">
        <v>1919</v>
      </c>
      <c r="X211" s="1179"/>
    </row>
    <row r="212" spans="1:24" ht="18" customHeight="1" thickBot="1">
      <c r="A212" s="1710"/>
      <c r="B212" s="1725" t="s">
        <v>99</v>
      </c>
      <c r="C212" s="1726"/>
      <c r="D212" s="1726"/>
      <c r="E212" s="1726"/>
      <c r="F212" s="1726"/>
      <c r="G212" s="1726"/>
      <c r="H212" s="1726"/>
      <c r="I212" s="1726"/>
      <c r="J212" s="1726"/>
      <c r="K212" s="1726"/>
      <c r="L212" s="1726"/>
      <c r="M212" s="1726"/>
      <c r="N212" s="1727"/>
      <c r="O212" s="876"/>
      <c r="P212" s="1371" t="s">
        <v>1915</v>
      </c>
      <c r="Q212" s="1372"/>
      <c r="R212" s="1372"/>
      <c r="S212" s="1372"/>
      <c r="T212" s="1372"/>
      <c r="U212" s="1237"/>
      <c r="V212" s="1237"/>
      <c r="W212" s="1237"/>
      <c r="X212" s="1238"/>
    </row>
    <row r="213" spans="1:24" ht="18" customHeight="1" thickBot="1">
      <c r="A213" s="920"/>
      <c r="B213" s="937"/>
      <c r="C213" s="929"/>
      <c r="D213" s="929"/>
      <c r="E213" s="929"/>
      <c r="F213" s="929"/>
      <c r="G213" s="929"/>
      <c r="H213" s="929"/>
      <c r="I213" s="929"/>
      <c r="J213" s="929"/>
      <c r="K213" s="929"/>
      <c r="L213" s="929"/>
      <c r="M213" s="929"/>
      <c r="N213" s="929"/>
      <c r="O213" s="876"/>
    </row>
    <row r="214" spans="1:24" ht="18" customHeight="1">
      <c r="A214" s="870" t="s">
        <v>29</v>
      </c>
      <c r="B214" s="1704" t="s">
        <v>1013</v>
      </c>
      <c r="C214" s="1705"/>
      <c r="D214" s="1705"/>
      <c r="E214" s="1705"/>
      <c r="F214" s="1705"/>
      <c r="G214" s="1705"/>
      <c r="H214" s="1705"/>
      <c r="I214" s="1705"/>
      <c r="J214" s="1705"/>
      <c r="K214" s="1705"/>
      <c r="L214" s="1705"/>
      <c r="M214" s="1705"/>
      <c r="N214" s="1708"/>
      <c r="O214" s="876"/>
    </row>
    <row r="215" spans="1:24" ht="18" customHeight="1">
      <c r="A215" s="1710"/>
      <c r="B215" s="1706"/>
      <c r="C215" s="1707"/>
      <c r="D215" s="1707"/>
      <c r="E215" s="1707"/>
      <c r="F215" s="1707"/>
      <c r="G215" s="1707"/>
      <c r="H215" s="1707"/>
      <c r="I215" s="1707"/>
      <c r="J215" s="1707"/>
      <c r="K215" s="1707"/>
      <c r="L215" s="1707"/>
      <c r="M215" s="1707"/>
      <c r="N215" s="1709"/>
      <c r="O215" s="876"/>
    </row>
    <row r="216" spans="1:24" ht="18" customHeight="1">
      <c r="A216" s="1710"/>
      <c r="B216" s="871" t="s">
        <v>56</v>
      </c>
      <c r="C216" s="1711" t="s">
        <v>117</v>
      </c>
      <c r="D216" s="1711"/>
      <c r="E216" s="1711"/>
      <c r="F216" s="1711"/>
      <c r="G216" s="1711"/>
      <c r="H216" s="1711"/>
      <c r="I216" s="1711"/>
      <c r="J216" s="1711"/>
      <c r="K216" s="1711"/>
      <c r="L216" s="1711"/>
      <c r="M216" s="872"/>
      <c r="N216" s="873"/>
      <c r="O216" s="876"/>
    </row>
    <row r="217" spans="1:24" ht="18" customHeight="1">
      <c r="A217" s="1710"/>
      <c r="B217" s="874" t="s">
        <v>51</v>
      </c>
      <c r="C217" s="1711"/>
      <c r="D217" s="1711"/>
      <c r="E217" s="1711"/>
      <c r="F217" s="1711"/>
      <c r="G217" s="1711"/>
      <c r="H217" s="1711"/>
      <c r="I217" s="1711"/>
      <c r="J217" s="1711"/>
      <c r="K217" s="1711"/>
      <c r="L217" s="1711"/>
      <c r="M217" s="454"/>
      <c r="N217" s="875" t="s">
        <v>55</v>
      </c>
      <c r="O217" s="876"/>
    </row>
    <row r="218" spans="1:24" ht="18" customHeight="1">
      <c r="A218" s="1710"/>
      <c r="B218" s="1712">
        <f>C270</f>
        <v>3.2800000000000002</v>
      </c>
      <c r="C218" s="1713" t="s">
        <v>36</v>
      </c>
      <c r="D218" s="877"/>
      <c r="E218" s="877"/>
      <c r="F218" s="877"/>
      <c r="G218" s="877"/>
      <c r="H218" s="877"/>
      <c r="I218" s="877"/>
      <c r="J218" s="877"/>
      <c r="K218" s="877"/>
      <c r="L218" s="877"/>
      <c r="M218" s="1714" t="s">
        <v>36</v>
      </c>
      <c r="N218" s="1715">
        <v>5</v>
      </c>
      <c r="O218" s="876"/>
    </row>
    <row r="219" spans="1:24" ht="18" customHeight="1">
      <c r="A219" s="1710"/>
      <c r="B219" s="1712"/>
      <c r="C219" s="1713"/>
      <c r="D219" s="878"/>
      <c r="E219" s="878"/>
      <c r="F219" s="878"/>
      <c r="G219" s="878"/>
      <c r="H219" s="878"/>
      <c r="I219" s="878"/>
      <c r="J219" s="878"/>
      <c r="K219" s="878"/>
      <c r="L219" s="878"/>
      <c r="M219" s="1714"/>
      <c r="N219" s="1715"/>
      <c r="O219" s="876"/>
    </row>
    <row r="220" spans="1:24" ht="18" customHeight="1">
      <c r="A220" s="1710"/>
      <c r="B220" s="1716">
        <v>45</v>
      </c>
      <c r="C220" s="1717" t="s">
        <v>990</v>
      </c>
      <c r="D220" s="879"/>
      <c r="E220" s="1718" t="s">
        <v>991</v>
      </c>
      <c r="F220" s="1718"/>
      <c r="G220" s="1718"/>
      <c r="H220" s="1719">
        <f>B218/B220</f>
        <v>7.2888888888888892E-2</v>
      </c>
      <c r="I220" s="1719"/>
      <c r="J220" s="880"/>
      <c r="K220" s="880"/>
      <c r="L220" s="880"/>
      <c r="M220" s="1714" t="s">
        <v>990</v>
      </c>
      <c r="N220" s="1720">
        <f>N218/H220</f>
        <v>68.597560975609753</v>
      </c>
      <c r="O220" s="876"/>
    </row>
    <row r="221" spans="1:24" ht="18" customHeight="1">
      <c r="A221" s="1710"/>
      <c r="B221" s="1716"/>
      <c r="C221" s="1717"/>
      <c r="D221" s="879"/>
      <c r="E221" s="1718"/>
      <c r="F221" s="1718"/>
      <c r="G221" s="1718"/>
      <c r="H221" s="1719"/>
      <c r="I221" s="1719"/>
      <c r="J221" s="880"/>
      <c r="K221" s="880"/>
      <c r="L221" s="880"/>
      <c r="M221" s="1714"/>
      <c r="N221" s="1720"/>
      <c r="O221" s="876"/>
    </row>
    <row r="222" spans="1:24" ht="18" customHeight="1">
      <c r="A222" s="1710"/>
      <c r="B222" s="881"/>
      <c r="C222" s="882"/>
      <c r="D222" s="882"/>
      <c r="E222" s="883"/>
      <c r="F222" s="884" t="s">
        <v>992</v>
      </c>
      <c r="G222" s="1721">
        <f ca="1">NOW()</f>
        <v>43029.407312268515</v>
      </c>
      <c r="H222" s="1721"/>
      <c r="I222" s="1721"/>
      <c r="J222" s="1721"/>
      <c r="K222" s="885"/>
      <c r="L222" s="885"/>
      <c r="M222" s="886"/>
      <c r="N222" s="887"/>
      <c r="O222" s="876"/>
    </row>
    <row r="223" spans="1:24" ht="18" customHeight="1">
      <c r="A223" s="1710"/>
      <c r="B223" s="1687"/>
      <c r="C223" s="1688"/>
      <c r="D223" s="1688"/>
      <c r="E223" s="1688"/>
      <c r="F223" s="1688"/>
      <c r="G223" s="1688"/>
      <c r="H223" s="1688"/>
      <c r="I223" s="1688"/>
      <c r="J223" s="1688"/>
      <c r="K223" s="1688"/>
      <c r="L223" s="1688"/>
      <c r="M223" s="1688"/>
      <c r="N223" s="1689"/>
      <c r="O223" s="876"/>
    </row>
    <row r="224" spans="1:24" ht="18" customHeight="1">
      <c r="A224" s="1710"/>
      <c r="B224" s="1691"/>
      <c r="C224" s="888" t="s">
        <v>51</v>
      </c>
      <c r="D224" s="889" t="s">
        <v>993</v>
      </c>
      <c r="E224" s="890"/>
      <c r="F224" s="891"/>
      <c r="G224" s="891"/>
      <c r="H224" s="891"/>
      <c r="I224" s="880"/>
      <c r="J224" s="892" t="s">
        <v>55</v>
      </c>
      <c r="K224" s="893" t="s">
        <v>1011</v>
      </c>
      <c r="L224" s="894"/>
      <c r="M224" s="894"/>
      <c r="N224" s="895"/>
      <c r="O224" s="876"/>
    </row>
    <row r="225" spans="1:15" ht="18" customHeight="1">
      <c r="A225" s="1710"/>
      <c r="B225" s="1691"/>
      <c r="C225" s="896" t="s">
        <v>41</v>
      </c>
      <c r="D225" s="894"/>
      <c r="E225" s="894"/>
      <c r="F225" s="894"/>
      <c r="G225" s="894"/>
      <c r="H225" s="894"/>
      <c r="I225" s="400"/>
      <c r="J225" s="897"/>
      <c r="K225" s="898"/>
      <c r="L225" s="898"/>
      <c r="M225" s="898"/>
      <c r="N225" s="899"/>
      <c r="O225" s="876"/>
    </row>
    <row r="226" spans="1:15" ht="18" customHeight="1">
      <c r="A226" s="1710"/>
      <c r="B226" s="943" t="s">
        <v>51</v>
      </c>
      <c r="C226" s="1685" t="s">
        <v>1014</v>
      </c>
      <c r="D226" s="1685"/>
      <c r="E226" s="1685"/>
      <c r="F226" s="1685"/>
      <c r="G226" s="1685"/>
      <c r="H226" s="1685"/>
      <c r="I226" s="1685"/>
      <c r="J226" s="1685"/>
      <c r="K226" s="1685"/>
      <c r="L226" s="1685"/>
      <c r="M226" s="1685"/>
      <c r="N226" s="1686"/>
      <c r="O226" s="876"/>
    </row>
    <row r="227" spans="1:15" ht="18" customHeight="1">
      <c r="A227" s="1710"/>
      <c r="B227" s="943" t="s">
        <v>55</v>
      </c>
      <c r="C227" s="1685"/>
      <c r="D227" s="1685"/>
      <c r="E227" s="1685"/>
      <c r="F227" s="1685"/>
      <c r="G227" s="1685"/>
      <c r="H227" s="1685"/>
      <c r="I227" s="1685"/>
      <c r="J227" s="1685"/>
      <c r="K227" s="1685"/>
      <c r="L227" s="1685"/>
      <c r="M227" s="1685"/>
      <c r="N227" s="1686"/>
      <c r="O227" s="876"/>
    </row>
    <row r="228" spans="1:15" ht="18" customHeight="1">
      <c r="A228" s="1710"/>
      <c r="B228" s="943" t="s">
        <v>426</v>
      </c>
      <c r="C228" s="1685"/>
      <c r="D228" s="1685"/>
      <c r="E228" s="1685"/>
      <c r="F228" s="1685"/>
      <c r="G228" s="1685"/>
      <c r="H228" s="1685"/>
      <c r="I228" s="1685"/>
      <c r="J228" s="1685"/>
      <c r="K228" s="1685"/>
      <c r="L228" s="1685"/>
      <c r="M228" s="1685"/>
      <c r="N228" s="1686"/>
      <c r="O228" s="876"/>
    </row>
    <row r="229" spans="1:15" ht="18" customHeight="1">
      <c r="A229" s="1710"/>
      <c r="B229" s="943" t="s">
        <v>427</v>
      </c>
      <c r="C229" s="1685"/>
      <c r="D229" s="1685"/>
      <c r="E229" s="1685"/>
      <c r="F229" s="1685"/>
      <c r="G229" s="1685"/>
      <c r="H229" s="1685"/>
      <c r="I229" s="1685"/>
      <c r="J229" s="1685"/>
      <c r="K229" s="1685"/>
      <c r="L229" s="1685"/>
      <c r="M229" s="1685"/>
      <c r="N229" s="1686"/>
      <c r="O229" s="876"/>
    </row>
    <row r="230" spans="1:15" ht="18" customHeight="1">
      <c r="A230" s="1710"/>
      <c r="B230" s="943" t="s">
        <v>429</v>
      </c>
      <c r="C230" s="1685"/>
      <c r="D230" s="1685"/>
      <c r="E230" s="1685"/>
      <c r="F230" s="1685"/>
      <c r="G230" s="1685"/>
      <c r="H230" s="1685"/>
      <c r="I230" s="1685"/>
      <c r="J230" s="1685"/>
      <c r="K230" s="1685"/>
      <c r="L230" s="1685"/>
      <c r="M230" s="1685"/>
      <c r="N230" s="1686"/>
      <c r="O230" s="876"/>
    </row>
    <row r="231" spans="1:15" ht="18" customHeight="1">
      <c r="A231" s="1710"/>
      <c r="B231" s="943" t="s">
        <v>79</v>
      </c>
      <c r="C231" s="1685"/>
      <c r="D231" s="1685"/>
      <c r="E231" s="1685"/>
      <c r="F231" s="1685"/>
      <c r="G231" s="1685"/>
      <c r="H231" s="1685"/>
      <c r="I231" s="1685"/>
      <c r="J231" s="1685"/>
      <c r="K231" s="1685"/>
      <c r="L231" s="1685"/>
      <c r="M231" s="1685"/>
      <c r="N231" s="1686"/>
      <c r="O231" s="876"/>
    </row>
    <row r="232" spans="1:15" ht="18" customHeight="1">
      <c r="A232" s="1710"/>
      <c r="B232" s="943" t="s">
        <v>431</v>
      </c>
      <c r="C232" s="1685"/>
      <c r="D232" s="1685"/>
      <c r="E232" s="1685"/>
      <c r="F232" s="1685"/>
      <c r="G232" s="1685"/>
      <c r="H232" s="1685"/>
      <c r="I232" s="1685"/>
      <c r="J232" s="1685"/>
      <c r="K232" s="1685"/>
      <c r="L232" s="1685"/>
      <c r="M232" s="1685"/>
      <c r="N232" s="1686"/>
      <c r="O232" s="876"/>
    </row>
    <row r="233" spans="1:15" ht="18" customHeight="1">
      <c r="A233" s="1710"/>
      <c r="B233" s="943" t="s">
        <v>432</v>
      </c>
      <c r="C233" s="1685"/>
      <c r="D233" s="1685"/>
      <c r="E233" s="1685"/>
      <c r="F233" s="1685"/>
      <c r="G233" s="1685"/>
      <c r="H233" s="1685"/>
      <c r="I233" s="1685"/>
      <c r="J233" s="1685"/>
      <c r="K233" s="1685"/>
      <c r="L233" s="1685"/>
      <c r="M233" s="1685"/>
      <c r="N233" s="1686"/>
      <c r="O233" s="876"/>
    </row>
    <row r="234" spans="1:15" ht="18" customHeight="1">
      <c r="A234" s="1710"/>
      <c r="B234" s="943" t="s">
        <v>434</v>
      </c>
      <c r="C234" s="1685"/>
      <c r="D234" s="1685"/>
      <c r="E234" s="1685"/>
      <c r="F234" s="1685"/>
      <c r="G234" s="1685"/>
      <c r="H234" s="1685"/>
      <c r="I234" s="1685"/>
      <c r="J234" s="1685"/>
      <c r="K234" s="1685"/>
      <c r="L234" s="1685"/>
      <c r="M234" s="1685"/>
      <c r="N234" s="1686"/>
      <c r="O234" s="876"/>
    </row>
    <row r="235" spans="1:15" ht="18" customHeight="1">
      <c r="A235" s="1710"/>
      <c r="B235" s="943" t="s">
        <v>436</v>
      </c>
      <c r="C235" s="1685"/>
      <c r="D235" s="1685"/>
      <c r="E235" s="1685"/>
      <c r="F235" s="1685"/>
      <c r="G235" s="1685"/>
      <c r="H235" s="1685"/>
      <c r="I235" s="1685"/>
      <c r="J235" s="1685"/>
      <c r="K235" s="1685"/>
      <c r="L235" s="1685"/>
      <c r="M235" s="1685"/>
      <c r="N235" s="1686"/>
      <c r="O235" s="876"/>
    </row>
    <row r="236" spans="1:15" ht="18" customHeight="1">
      <c r="A236" s="1710"/>
      <c r="B236" s="943" t="s">
        <v>438</v>
      </c>
      <c r="C236" s="1685"/>
      <c r="D236" s="1685"/>
      <c r="E236" s="1685"/>
      <c r="F236" s="1685"/>
      <c r="G236" s="1685"/>
      <c r="H236" s="1685"/>
      <c r="I236" s="1685"/>
      <c r="J236" s="1685"/>
      <c r="K236" s="1685"/>
      <c r="L236" s="1685"/>
      <c r="M236" s="1685"/>
      <c r="N236" s="1686"/>
      <c r="O236" s="876"/>
    </row>
    <row r="237" spans="1:15" ht="18" customHeight="1">
      <c r="A237" s="1710"/>
      <c r="B237" s="943" t="s">
        <v>439</v>
      </c>
      <c r="C237" s="1685"/>
      <c r="D237" s="1685"/>
      <c r="E237" s="1685"/>
      <c r="F237" s="1685"/>
      <c r="G237" s="1685"/>
      <c r="H237" s="1685"/>
      <c r="I237" s="1685"/>
      <c r="J237" s="1685"/>
      <c r="K237" s="1685"/>
      <c r="L237" s="1685"/>
      <c r="M237" s="1685"/>
      <c r="N237" s="1686"/>
    </row>
    <row r="238" spans="1:15" ht="18" customHeight="1">
      <c r="A238" s="1710"/>
      <c r="B238" s="943" t="s">
        <v>441</v>
      </c>
      <c r="C238" s="1685"/>
      <c r="D238" s="1685"/>
      <c r="E238" s="1685"/>
      <c r="F238" s="1685"/>
      <c r="G238" s="1685"/>
      <c r="H238" s="1685"/>
      <c r="I238" s="1685"/>
      <c r="J238" s="1685"/>
      <c r="K238" s="1685"/>
      <c r="L238" s="1685"/>
      <c r="M238" s="1685"/>
      <c r="N238" s="1686"/>
      <c r="O238" s="876"/>
    </row>
    <row r="239" spans="1:15" ht="18" customHeight="1">
      <c r="A239" s="1710"/>
      <c r="B239" s="943" t="s">
        <v>443</v>
      </c>
      <c r="C239" s="1685"/>
      <c r="D239" s="1685"/>
      <c r="E239" s="1685"/>
      <c r="F239" s="1685"/>
      <c r="G239" s="1685"/>
      <c r="H239" s="1685"/>
      <c r="I239" s="1685"/>
      <c r="J239" s="1685"/>
      <c r="K239" s="1685"/>
      <c r="L239" s="1685"/>
      <c r="M239" s="1685"/>
      <c r="N239" s="1686"/>
      <c r="O239" s="876"/>
    </row>
    <row r="240" spans="1:15" ht="18" customHeight="1">
      <c r="A240" s="1710"/>
      <c r="B240" s="943" t="s">
        <v>445</v>
      </c>
      <c r="C240" s="1685"/>
      <c r="D240" s="1685"/>
      <c r="E240" s="1685"/>
      <c r="F240" s="1685"/>
      <c r="G240" s="1685"/>
      <c r="H240" s="1685"/>
      <c r="I240" s="1685"/>
      <c r="J240" s="1685"/>
      <c r="K240" s="1685"/>
      <c r="L240" s="1685"/>
      <c r="M240" s="1685"/>
      <c r="N240" s="1686"/>
      <c r="O240" s="876"/>
    </row>
    <row r="241" spans="1:15" ht="18" customHeight="1">
      <c r="A241" s="1710"/>
      <c r="B241" s="943" t="s">
        <v>447</v>
      </c>
      <c r="C241" s="1685"/>
      <c r="D241" s="1685"/>
      <c r="E241" s="1685"/>
      <c r="F241" s="1685"/>
      <c r="G241" s="1685"/>
      <c r="H241" s="1685"/>
      <c r="I241" s="1685"/>
      <c r="J241" s="1685"/>
      <c r="K241" s="1685"/>
      <c r="L241" s="1685"/>
      <c r="M241" s="1685"/>
      <c r="N241" s="1686"/>
      <c r="O241" s="876"/>
    </row>
    <row r="242" spans="1:15" ht="18" customHeight="1">
      <c r="A242" s="1710"/>
      <c r="B242" s="943" t="s">
        <v>449</v>
      </c>
      <c r="C242" s="1685"/>
      <c r="D242" s="1685"/>
      <c r="E242" s="1685"/>
      <c r="F242" s="1685"/>
      <c r="G242" s="1685"/>
      <c r="H242" s="1685"/>
      <c r="I242" s="1685"/>
      <c r="J242" s="1685"/>
      <c r="K242" s="1685"/>
      <c r="L242" s="1685"/>
      <c r="M242" s="1685"/>
      <c r="N242" s="1686"/>
      <c r="O242" s="876"/>
    </row>
    <row r="243" spans="1:15" ht="18" customHeight="1">
      <c r="A243" s="1710"/>
      <c r="B243" s="943" t="s">
        <v>450</v>
      </c>
      <c r="C243" s="1685"/>
      <c r="D243" s="1685"/>
      <c r="E243" s="1685"/>
      <c r="F243" s="1685"/>
      <c r="G243" s="1685"/>
      <c r="H243" s="1685"/>
      <c r="I243" s="1685"/>
      <c r="J243" s="1685"/>
      <c r="K243" s="1685"/>
      <c r="L243" s="1685"/>
      <c r="M243" s="1685"/>
      <c r="N243" s="1686"/>
      <c r="O243" s="876"/>
    </row>
    <row r="244" spans="1:15" ht="18" customHeight="1">
      <c r="A244" s="1710"/>
      <c r="B244" s="943" t="s">
        <v>451</v>
      </c>
      <c r="C244" s="1685"/>
      <c r="D244" s="1685"/>
      <c r="E244" s="1685"/>
      <c r="F244" s="1685"/>
      <c r="G244" s="1685"/>
      <c r="H244" s="1685"/>
      <c r="I244" s="1685"/>
      <c r="J244" s="1685"/>
      <c r="K244" s="1685"/>
      <c r="L244" s="1685"/>
      <c r="M244" s="1685"/>
      <c r="N244" s="1686"/>
      <c r="O244" s="876"/>
    </row>
    <row r="245" spans="1:15" ht="18" customHeight="1">
      <c r="A245" s="1710"/>
      <c r="B245" s="943" t="s">
        <v>452</v>
      </c>
      <c r="C245" s="1685"/>
      <c r="D245" s="1685"/>
      <c r="E245" s="1685"/>
      <c r="F245" s="1685"/>
      <c r="G245" s="1685"/>
      <c r="H245" s="1685"/>
      <c r="I245" s="1685"/>
      <c r="J245" s="1685"/>
      <c r="K245" s="1685"/>
      <c r="L245" s="1685"/>
      <c r="M245" s="1685"/>
      <c r="N245" s="1686"/>
      <c r="O245" s="876"/>
    </row>
    <row r="246" spans="1:15" ht="18" customHeight="1">
      <c r="A246" s="1710"/>
      <c r="B246" s="900" t="s">
        <v>60</v>
      </c>
      <c r="C246" s="901" t="s">
        <v>36</v>
      </c>
      <c r="D246" s="901" t="s">
        <v>37</v>
      </c>
      <c r="E246" s="902"/>
      <c r="F246" s="902"/>
      <c r="G246" s="902"/>
      <c r="H246" s="901" t="s">
        <v>995</v>
      </c>
      <c r="I246" s="902"/>
      <c r="J246" s="902"/>
      <c r="K246" s="902"/>
      <c r="L246" s="902"/>
      <c r="M246" s="903" t="s">
        <v>990</v>
      </c>
      <c r="N246" s="938">
        <f>N220</f>
        <v>68.597560975609753</v>
      </c>
      <c r="O246" s="876"/>
    </row>
    <row r="247" spans="1:15" ht="18" customHeight="1">
      <c r="A247" s="1710"/>
      <c r="B247" s="1687"/>
      <c r="C247" s="1688"/>
      <c r="D247" s="1688"/>
      <c r="E247" s="1688"/>
      <c r="F247" s="1688"/>
      <c r="G247" s="1688"/>
      <c r="H247" s="1688"/>
      <c r="I247" s="1688"/>
      <c r="J247" s="1688"/>
      <c r="K247" s="1688"/>
      <c r="L247" s="1688"/>
      <c r="M247" s="1688"/>
      <c r="N247" s="1689"/>
      <c r="O247" s="876"/>
    </row>
    <row r="248" spans="1:15" ht="18" customHeight="1">
      <c r="A248" s="1710"/>
      <c r="B248" s="905"/>
      <c r="C248" s="906">
        <v>1</v>
      </c>
      <c r="D248" s="907"/>
      <c r="E248" s="908"/>
      <c r="F248" s="876"/>
      <c r="G248" s="876"/>
      <c r="H248" s="909">
        <f>IF(ISBLANK(C248),0,IF(ISTEXT(C248),0,C248/C270))</f>
        <v>0.3048780487804878</v>
      </c>
      <c r="I248" s="876"/>
      <c r="J248" s="876"/>
      <c r="K248" s="876"/>
      <c r="L248" s="910">
        <f t="shared" ref="L248:L268" si="5">D248</f>
        <v>0</v>
      </c>
      <c r="M248" s="911">
        <f>IF(ISTEXT(C248),0,IF(ISBLANK(C248),0,(C248/B218)*N218))</f>
        <v>1.524390243902439</v>
      </c>
      <c r="N248" s="912">
        <f>IF(ISTEXT(B248),B248,IF(ISBLANK(B248),0,(B248/B218)*N218))</f>
        <v>0</v>
      </c>
      <c r="O248" s="876"/>
    </row>
    <row r="249" spans="1:15" ht="18" customHeight="1">
      <c r="A249" s="1710"/>
      <c r="B249" s="905"/>
      <c r="C249" s="906">
        <v>0.03</v>
      </c>
      <c r="D249" s="907"/>
      <c r="E249" s="908"/>
      <c r="F249" s="876"/>
      <c r="G249" s="876"/>
      <c r="H249" s="909">
        <f>IF(ISBLANK(C249),0,IF(ISTEXT(C249),0,C249/C270))</f>
        <v>9.1463414634146336E-3</v>
      </c>
      <c r="I249" s="876"/>
      <c r="J249" s="876"/>
      <c r="K249" s="876"/>
      <c r="L249" s="910">
        <f t="shared" si="5"/>
        <v>0</v>
      </c>
      <c r="M249" s="911">
        <f>IF(ISTEXT(C249),0,IF(ISBLANK(C249),0,(C249/B218)*N218))</f>
        <v>4.573170731707317E-2</v>
      </c>
      <c r="N249" s="912">
        <f>IF(ISTEXT(B249),B249,IF(ISBLANK(B249),0,(B249/B218)*N218))</f>
        <v>0</v>
      </c>
      <c r="O249" s="876"/>
    </row>
    <row r="250" spans="1:15" ht="18" customHeight="1">
      <c r="A250" s="1710"/>
      <c r="B250" s="905"/>
      <c r="C250" s="906"/>
      <c r="D250" s="907"/>
      <c r="E250" s="908"/>
      <c r="F250" s="876"/>
      <c r="G250" s="876"/>
      <c r="H250" s="909">
        <f>IF(ISBLANK(C250),0,IF(ISTEXT(C250),0,C250/C270))</f>
        <v>0</v>
      </c>
      <c r="I250" s="876"/>
      <c r="J250" s="876"/>
      <c r="K250" s="876"/>
      <c r="L250" s="910">
        <f t="shared" si="5"/>
        <v>0</v>
      </c>
      <c r="M250" s="911">
        <f>IF(ISTEXT(C250),0,IF(ISBLANK(C250),0,(C250/B218)*N218))</f>
        <v>0</v>
      </c>
      <c r="N250" s="912">
        <f>IF(ISTEXT(B250),B250,IF(ISBLANK(B250),0,(B250/B218)*N218))</f>
        <v>0</v>
      </c>
      <c r="O250" s="876"/>
    </row>
    <row r="251" spans="1:15" ht="18" customHeight="1">
      <c r="A251" s="1710"/>
      <c r="B251" s="905"/>
      <c r="C251" s="906">
        <v>2.25</v>
      </c>
      <c r="D251" s="907"/>
      <c r="E251" s="908"/>
      <c r="F251" s="876"/>
      <c r="G251" s="876"/>
      <c r="H251" s="909">
        <f>IF(ISBLANK(C251),0,IF(ISTEXT(C251),0,C251/C270))</f>
        <v>0.6859756097560975</v>
      </c>
      <c r="I251" s="876"/>
      <c r="J251" s="876"/>
      <c r="K251" s="876"/>
      <c r="L251" s="910">
        <f t="shared" si="5"/>
        <v>0</v>
      </c>
      <c r="M251" s="911">
        <f>IF(ISTEXT(C251),0,IF(ISBLANK(C251),0,(C251/B218)*N218))</f>
        <v>3.4298780487804876</v>
      </c>
      <c r="N251" s="912">
        <f>IF(ISTEXT(B251),B251,IF(ISBLANK(B251),0,(B251/B218)*N218))</f>
        <v>0</v>
      </c>
      <c r="O251" s="876"/>
    </row>
    <row r="252" spans="1:15" ht="18" customHeight="1">
      <c r="A252" s="1710"/>
      <c r="B252" s="905"/>
      <c r="C252" s="906"/>
      <c r="D252" s="907"/>
      <c r="E252" s="908"/>
      <c r="F252" s="876"/>
      <c r="G252" s="876"/>
      <c r="H252" s="909">
        <f>IF(ISBLANK(C252),0,IF(ISTEXT(C252),0,C252/C270))</f>
        <v>0</v>
      </c>
      <c r="I252" s="876"/>
      <c r="J252" s="876"/>
      <c r="K252" s="876"/>
      <c r="L252" s="910">
        <f t="shared" si="5"/>
        <v>0</v>
      </c>
      <c r="M252" s="911">
        <f>IF(ISTEXT(C252),0,IF(ISBLANK(C252),0,(C252/B218)*N218))</f>
        <v>0</v>
      </c>
      <c r="N252" s="912">
        <f>IF(ISTEXT(B252),B252,IF(ISBLANK(B252),0,(B252/B218)*N218))</f>
        <v>0</v>
      </c>
      <c r="O252" s="876"/>
    </row>
    <row r="253" spans="1:15" ht="18" customHeight="1">
      <c r="A253" s="1710"/>
      <c r="B253" s="905"/>
      <c r="C253" s="906"/>
      <c r="D253" s="907"/>
      <c r="E253" s="908"/>
      <c r="F253" s="876"/>
      <c r="G253" s="876"/>
      <c r="H253" s="909">
        <f>IF(ISBLANK(C253),0,IF(ISTEXT(C253),0,C253/C270))</f>
        <v>0</v>
      </c>
      <c r="I253" s="876"/>
      <c r="J253" s="876"/>
      <c r="K253" s="876"/>
      <c r="L253" s="910">
        <f t="shared" si="5"/>
        <v>0</v>
      </c>
      <c r="M253" s="911">
        <f>IF(ISTEXT(C253),0,IF(ISBLANK(C253),0,(C253/B218)*N218))</f>
        <v>0</v>
      </c>
      <c r="N253" s="912">
        <f>IF(ISTEXT(B253),B253,IF(ISBLANK(B253),0,(B253/B218)*N218))</f>
        <v>0</v>
      </c>
      <c r="O253" s="876"/>
    </row>
    <row r="254" spans="1:15" ht="18" customHeight="1">
      <c r="A254" s="1710"/>
      <c r="B254" s="905"/>
      <c r="C254" s="906"/>
      <c r="D254" s="907"/>
      <c r="E254" s="908"/>
      <c r="F254" s="876"/>
      <c r="G254" s="876"/>
      <c r="H254" s="909">
        <f>IF(ISBLANK(C254),0,IF(ISTEXT(C254),0,C254/C270))</f>
        <v>0</v>
      </c>
      <c r="I254" s="876"/>
      <c r="J254" s="876"/>
      <c r="K254" s="876"/>
      <c r="L254" s="910">
        <f t="shared" si="5"/>
        <v>0</v>
      </c>
      <c r="M254" s="911">
        <f>IF(ISTEXT(C254),0,IF(ISBLANK(C254),0,(C254/B218)*N218))</f>
        <v>0</v>
      </c>
      <c r="N254" s="912">
        <f>IF(ISTEXT(B254),B254,IF(ISBLANK(B254),0,(B254/B218)*N218))</f>
        <v>0</v>
      </c>
      <c r="O254" s="876"/>
    </row>
    <row r="255" spans="1:15" ht="18" customHeight="1">
      <c r="A255" s="1710"/>
      <c r="B255" s="905"/>
      <c r="C255" s="906"/>
      <c r="D255" s="907"/>
      <c r="E255" s="908"/>
      <c r="F255" s="876"/>
      <c r="G255" s="876"/>
      <c r="H255" s="909">
        <f>IF(ISBLANK(C255),0,IF(ISTEXT(C255),0,C255/C270))</f>
        <v>0</v>
      </c>
      <c r="I255" s="876"/>
      <c r="J255" s="876"/>
      <c r="K255" s="876"/>
      <c r="L255" s="910">
        <f t="shared" si="5"/>
        <v>0</v>
      </c>
      <c r="M255" s="911">
        <f>IF(ISTEXT(C255),0,IF(ISBLANK(C255),0,(C255/B218)*N218))</f>
        <v>0</v>
      </c>
      <c r="N255" s="912">
        <f>IF(ISTEXT(B255),B255,IF(ISBLANK(B255),0,(B255/B218)*N218))</f>
        <v>0</v>
      </c>
      <c r="O255" s="876"/>
    </row>
    <row r="256" spans="1:15" ht="18" customHeight="1">
      <c r="A256" s="1710"/>
      <c r="B256" s="905"/>
      <c r="C256" s="906"/>
      <c r="D256" s="907"/>
      <c r="E256" s="908"/>
      <c r="F256" s="876"/>
      <c r="G256" s="876"/>
      <c r="H256" s="909">
        <f>IF(ISBLANK(C256),0,IF(ISTEXT(C256),0,C256/C270))</f>
        <v>0</v>
      </c>
      <c r="I256" s="876"/>
      <c r="J256" s="876"/>
      <c r="K256" s="876"/>
      <c r="L256" s="910">
        <f t="shared" si="5"/>
        <v>0</v>
      </c>
      <c r="M256" s="911">
        <f>IF(ISTEXT(C256),0,IF(ISBLANK(C256),0,(C256/B218)*N218))</f>
        <v>0</v>
      </c>
      <c r="N256" s="912">
        <f>IF(ISTEXT(B256),B256,IF(ISBLANK(B256),0,(B256/B218)*N218))</f>
        <v>0</v>
      </c>
      <c r="O256" s="876"/>
    </row>
    <row r="257" spans="1:15" ht="18" customHeight="1">
      <c r="A257" s="1710"/>
      <c r="B257" s="905"/>
      <c r="C257" s="906"/>
      <c r="D257" s="907"/>
      <c r="E257" s="908"/>
      <c r="F257" s="876"/>
      <c r="G257" s="876"/>
      <c r="H257" s="909">
        <f>IF(ISBLANK(C257),0,IF(ISTEXT(C257),0,C257/C270))</f>
        <v>0</v>
      </c>
      <c r="I257" s="876"/>
      <c r="J257" s="876"/>
      <c r="K257" s="876"/>
      <c r="L257" s="910">
        <f t="shared" si="5"/>
        <v>0</v>
      </c>
      <c r="M257" s="911">
        <f>IF(ISTEXT(C257),0,IF(ISBLANK(C257),0,(C257/B218)*N218))</f>
        <v>0</v>
      </c>
      <c r="N257" s="912">
        <f>IF(ISTEXT(B257),B257,IF(ISBLANK(B257),0,(B257/B218)*N218))</f>
        <v>0</v>
      </c>
      <c r="O257" s="876"/>
    </row>
    <row r="258" spans="1:15" ht="18" customHeight="1">
      <c r="A258" s="1710"/>
      <c r="B258" s="905"/>
      <c r="C258" s="906"/>
      <c r="D258" s="907"/>
      <c r="E258" s="908"/>
      <c r="F258" s="876"/>
      <c r="G258" s="876"/>
      <c r="H258" s="909">
        <f>IF(ISBLANK(C258),0,IF(ISTEXT(C258),0,C258/C270))</f>
        <v>0</v>
      </c>
      <c r="I258" s="876"/>
      <c r="J258" s="876"/>
      <c r="K258" s="876"/>
      <c r="L258" s="910">
        <f t="shared" si="5"/>
        <v>0</v>
      </c>
      <c r="M258" s="911">
        <f>IF(ISTEXT(C258),0,IF(ISBLANK(C258),0,(C258/B218)*N218))</f>
        <v>0</v>
      </c>
      <c r="N258" s="912">
        <f>IF(ISTEXT(B258),B258,IF(ISBLANK(B258),0,(B258/B218)*N218))</f>
        <v>0</v>
      </c>
      <c r="O258" s="876"/>
    </row>
    <row r="259" spans="1:15" ht="18" customHeight="1">
      <c r="A259" s="1710"/>
      <c r="B259" s="905"/>
      <c r="C259" s="906"/>
      <c r="D259" s="907"/>
      <c r="E259" s="908"/>
      <c r="F259" s="876"/>
      <c r="G259" s="876"/>
      <c r="H259" s="909">
        <f>IF(ISBLANK(C259),0,IF(ISTEXT(C259),0,C259/C270))</f>
        <v>0</v>
      </c>
      <c r="I259" s="876"/>
      <c r="J259" s="876"/>
      <c r="K259" s="876"/>
      <c r="L259" s="910">
        <f t="shared" si="5"/>
        <v>0</v>
      </c>
      <c r="M259" s="911">
        <f>IF(ISTEXT(C259),0,IF(ISBLANK(C259),0,(C259/B218)*N218))</f>
        <v>0</v>
      </c>
      <c r="N259" s="912">
        <f>IF(ISTEXT(B259),B259,IF(ISBLANK(B259),0,(B259/B218)*N218))</f>
        <v>0</v>
      </c>
      <c r="O259" s="876"/>
    </row>
    <row r="260" spans="1:15" ht="18" customHeight="1">
      <c r="A260" s="1710"/>
      <c r="B260" s="905"/>
      <c r="C260" s="906"/>
      <c r="D260" s="907"/>
      <c r="E260" s="908"/>
      <c r="F260" s="876"/>
      <c r="G260" s="876"/>
      <c r="H260" s="909">
        <f>IF(ISBLANK(C260),0,IF(ISTEXT(C260),0,C260/C270))</f>
        <v>0</v>
      </c>
      <c r="I260" s="876"/>
      <c r="J260" s="876"/>
      <c r="K260" s="876"/>
      <c r="L260" s="910">
        <f t="shared" si="5"/>
        <v>0</v>
      </c>
      <c r="M260" s="911">
        <f>IF(ISTEXT(C260),0,IF(ISBLANK(C260),0,(C260/B218)*N218))</f>
        <v>0</v>
      </c>
      <c r="N260" s="912">
        <f>IF(ISTEXT(B260),B260,IF(ISBLANK(B260),0,(B260/B218)*N218))</f>
        <v>0</v>
      </c>
      <c r="O260" s="876"/>
    </row>
    <row r="261" spans="1:15" ht="18" customHeight="1">
      <c r="A261" s="1710"/>
      <c r="B261" s="905"/>
      <c r="C261" s="906"/>
      <c r="D261" s="907"/>
      <c r="E261" s="908"/>
      <c r="F261" s="876"/>
      <c r="G261" s="876"/>
      <c r="H261" s="909">
        <f>IF(ISBLANK(C261),0,IF(ISTEXT(C261),0,C261/C270))</f>
        <v>0</v>
      </c>
      <c r="I261" s="876"/>
      <c r="J261" s="876"/>
      <c r="K261" s="876"/>
      <c r="L261" s="910">
        <f t="shared" si="5"/>
        <v>0</v>
      </c>
      <c r="M261" s="911">
        <f>IF(ISTEXT(C261),0,IF(ISBLANK(C261),0,(C261/B218)*N218))</f>
        <v>0</v>
      </c>
      <c r="N261" s="912">
        <f>IF(ISTEXT(B261),B261,IF(ISBLANK(B261),0,(B261/B218)*N218))</f>
        <v>0</v>
      </c>
      <c r="O261" s="876"/>
    </row>
    <row r="262" spans="1:15" ht="18" customHeight="1">
      <c r="A262" s="1710"/>
      <c r="B262" s="905"/>
      <c r="C262" s="906"/>
      <c r="D262" s="907"/>
      <c r="E262" s="908"/>
      <c r="F262" s="876"/>
      <c r="G262" s="876"/>
      <c r="H262" s="909">
        <f>IF(ISBLANK(C262),0,IF(ISTEXT(C262),0,C262/C270))</f>
        <v>0</v>
      </c>
      <c r="I262" s="876"/>
      <c r="J262" s="876"/>
      <c r="K262" s="876"/>
      <c r="L262" s="910">
        <f t="shared" si="5"/>
        <v>0</v>
      </c>
      <c r="M262" s="911">
        <f>IF(ISTEXT(C262),0,IF(ISBLANK(C262),0,(C262/B218)*N218))</f>
        <v>0</v>
      </c>
      <c r="N262" s="912">
        <f>IF(ISTEXT(B262),B262,IF(ISBLANK(B262),0,(B262/B218)*N218))</f>
        <v>0</v>
      </c>
      <c r="O262" s="876"/>
    </row>
    <row r="263" spans="1:15" ht="18" customHeight="1">
      <c r="A263" s="1710"/>
      <c r="B263" s="905"/>
      <c r="C263" s="906"/>
      <c r="D263" s="907"/>
      <c r="E263" s="908"/>
      <c r="F263" s="876"/>
      <c r="G263" s="876"/>
      <c r="H263" s="909">
        <f>IF(ISBLANK(C263),0,IF(ISTEXT(C263),0,C263/C270))</f>
        <v>0</v>
      </c>
      <c r="I263" s="876"/>
      <c r="J263" s="876"/>
      <c r="K263" s="876"/>
      <c r="L263" s="910">
        <f t="shared" si="5"/>
        <v>0</v>
      </c>
      <c r="M263" s="911">
        <f>IF(ISTEXT(C263),0,IF(ISBLANK(C263),0,(C263/B218)*N218))</f>
        <v>0</v>
      </c>
      <c r="N263" s="912">
        <f>IF(ISTEXT(B263),B263,IF(ISBLANK(B263),0,(B263/B218)*N218))</f>
        <v>0</v>
      </c>
      <c r="O263" s="876"/>
    </row>
    <row r="264" spans="1:15" ht="18" customHeight="1">
      <c r="A264" s="1710"/>
      <c r="B264" s="905"/>
      <c r="C264" s="906"/>
      <c r="D264" s="907"/>
      <c r="E264" s="908"/>
      <c r="F264" s="876"/>
      <c r="G264" s="876"/>
      <c r="H264" s="909">
        <f>IF(ISBLANK(C264),0,IF(ISTEXT(C264),0,C264/C270))</f>
        <v>0</v>
      </c>
      <c r="I264" s="876"/>
      <c r="J264" s="876"/>
      <c r="K264" s="876"/>
      <c r="L264" s="910">
        <f t="shared" si="5"/>
        <v>0</v>
      </c>
      <c r="M264" s="911">
        <f>IF(ISTEXT(C264),0,IF(ISBLANK(C264),0,(C264/B218)*N218))</f>
        <v>0</v>
      </c>
      <c r="N264" s="912">
        <f>IF(ISTEXT(B264),B264,IF(ISBLANK(B264),0,(B264/B218)*N218))</f>
        <v>0</v>
      </c>
      <c r="O264" s="876"/>
    </row>
    <row r="265" spans="1:15" ht="18" customHeight="1">
      <c r="A265" s="1710"/>
      <c r="B265" s="905"/>
      <c r="C265" s="906"/>
      <c r="D265" s="907"/>
      <c r="E265" s="908"/>
      <c r="F265" s="876"/>
      <c r="G265" s="876"/>
      <c r="H265" s="909">
        <f>IF(ISBLANK(C265),0,IF(ISTEXT(C265),0,C265/C270))</f>
        <v>0</v>
      </c>
      <c r="I265" s="876"/>
      <c r="J265" s="876"/>
      <c r="K265" s="876"/>
      <c r="L265" s="910">
        <f t="shared" si="5"/>
        <v>0</v>
      </c>
      <c r="M265" s="911">
        <f>IF(ISTEXT(C265),0,IF(ISBLANK(C265),0,(C265/B218)*N218))</f>
        <v>0</v>
      </c>
      <c r="N265" s="912">
        <f>IF(ISTEXT(B265),B265,IF(ISBLANK(B265),0,(B265/B218)*N218))</f>
        <v>0</v>
      </c>
      <c r="O265" s="876"/>
    </row>
    <row r="266" spans="1:15" ht="18" customHeight="1">
      <c r="A266" s="1710"/>
      <c r="B266" s="905"/>
      <c r="C266" s="906"/>
      <c r="D266" s="907"/>
      <c r="E266" s="908"/>
      <c r="F266" s="876"/>
      <c r="G266" s="876"/>
      <c r="H266" s="909">
        <f>IF(ISBLANK(C266),0,IF(ISTEXT(C266),0,C266/C270))</f>
        <v>0</v>
      </c>
      <c r="I266" s="876"/>
      <c r="J266" s="876"/>
      <c r="K266" s="876"/>
      <c r="L266" s="910">
        <f t="shared" si="5"/>
        <v>0</v>
      </c>
      <c r="M266" s="911">
        <f>IF(ISTEXT(C266),0,IF(ISBLANK(C266),0,(C266/B218)*N218))</f>
        <v>0</v>
      </c>
      <c r="N266" s="912">
        <f>IF(ISTEXT(B266),B266,IF(ISBLANK(B266),0,(B266/B218)*N218))</f>
        <v>0</v>
      </c>
      <c r="O266" s="876"/>
    </row>
    <row r="267" spans="1:15" ht="18" customHeight="1">
      <c r="A267" s="1710"/>
      <c r="B267" s="905"/>
      <c r="C267" s="906"/>
      <c r="D267" s="907"/>
      <c r="E267" s="908"/>
      <c r="F267" s="876"/>
      <c r="G267" s="876"/>
      <c r="H267" s="909">
        <f>IF(ISBLANK(C267),0,IF(ISTEXT(C267),0,C267/C270))</f>
        <v>0</v>
      </c>
      <c r="I267" s="876"/>
      <c r="J267" s="876"/>
      <c r="K267" s="876"/>
      <c r="L267" s="910">
        <f t="shared" si="5"/>
        <v>0</v>
      </c>
      <c r="M267" s="911">
        <f>IF(ISTEXT(C267),0,IF(ISBLANK(C267),0,(C267/B218)*N218))</f>
        <v>0</v>
      </c>
      <c r="N267" s="912">
        <f>IF(ISTEXT(B267),B267,IF(ISBLANK(B267),0,(B267/B218)*N218))</f>
        <v>0</v>
      </c>
      <c r="O267" s="876"/>
    </row>
    <row r="268" spans="1:15" ht="18" customHeight="1">
      <c r="A268" s="1710"/>
      <c r="B268" s="944"/>
      <c r="C268" s="906"/>
      <c r="D268" s="907"/>
      <c r="E268" s="908"/>
      <c r="F268" s="876"/>
      <c r="G268" s="876"/>
      <c r="H268" s="909">
        <f>IF(ISBLANK(C268),0,IF(ISTEXT(C268),0,C268/C270))</f>
        <v>0</v>
      </c>
      <c r="I268" s="876"/>
      <c r="J268" s="876"/>
      <c r="K268" s="876"/>
      <c r="L268" s="910">
        <f t="shared" si="5"/>
        <v>0</v>
      </c>
      <c r="M268" s="911">
        <f>IF(ISTEXT(C268),0,IF(ISBLANK(C268),0,(C268/B218)*N218))</f>
        <v>0</v>
      </c>
      <c r="N268" s="912">
        <f>IF(ISTEXT(B268),B268,IF(ISBLANK(B268),0,(B268/B218)*N218))</f>
        <v>0</v>
      </c>
      <c r="O268" s="876"/>
    </row>
    <row r="269" spans="1:15" ht="18" customHeight="1">
      <c r="A269" s="1710"/>
      <c r="B269" s="1687"/>
      <c r="C269" s="1688"/>
      <c r="D269" s="1688"/>
      <c r="E269" s="1688"/>
      <c r="F269" s="1688"/>
      <c r="G269" s="1688"/>
      <c r="H269" s="1688"/>
      <c r="I269" s="1688"/>
      <c r="J269" s="1688"/>
      <c r="K269" s="1688"/>
      <c r="L269" s="1688"/>
      <c r="M269" s="1688"/>
      <c r="N269" s="1689"/>
      <c r="O269" s="876"/>
    </row>
    <row r="270" spans="1:15" ht="18" customHeight="1">
      <c r="A270" s="1710"/>
      <c r="B270" s="916"/>
      <c r="C270" s="917">
        <f>SUM(C247:C269)</f>
        <v>3.2800000000000002</v>
      </c>
      <c r="D270" s="1690" t="s">
        <v>999</v>
      </c>
      <c r="E270" s="1690"/>
      <c r="F270" s="1690"/>
      <c r="G270" s="1690"/>
      <c r="H270" s="1690"/>
      <c r="I270" s="1690"/>
      <c r="J270" s="1690"/>
      <c r="K270" s="1690"/>
      <c r="L270" s="1690"/>
      <c r="M270" s="918">
        <f>SUM(M247:M269)</f>
        <v>5</v>
      </c>
      <c r="N270" s="919">
        <f>M270/N246</f>
        <v>7.2888888888888892E-2</v>
      </c>
      <c r="O270" s="876"/>
    </row>
    <row r="271" spans="1:15" ht="18" customHeight="1">
      <c r="A271" s="1710"/>
      <c r="B271" s="1722" t="str">
        <f ca="1">CELL("nomfichier")</f>
        <v>D:\1 UPRT SITE WEB\uprt.fr\re-recettes-jean-marc-catteau\re-catteau-galettes\[PC-les-galettes-repertoire.xlsx]Récap</v>
      </c>
      <c r="C271" s="1723"/>
      <c r="D271" s="1723"/>
      <c r="E271" s="1723"/>
      <c r="F271" s="1723"/>
      <c r="G271" s="1723"/>
      <c r="H271" s="1723"/>
      <c r="I271" s="1723"/>
      <c r="J271" s="1723"/>
      <c r="K271" s="1723"/>
      <c r="L271" s="1723"/>
      <c r="M271" s="1723"/>
      <c r="N271" s="1724"/>
      <c r="O271" s="876"/>
    </row>
    <row r="272" spans="1:15" ht="18" customHeight="1" thickBot="1">
      <c r="A272" s="1710"/>
      <c r="B272" s="1725" t="s">
        <v>99</v>
      </c>
      <c r="C272" s="1726"/>
      <c r="D272" s="1726"/>
      <c r="E272" s="1726"/>
      <c r="F272" s="1726"/>
      <c r="G272" s="1726"/>
      <c r="H272" s="1726"/>
      <c r="I272" s="1726"/>
      <c r="J272" s="1726"/>
      <c r="K272" s="1726"/>
      <c r="L272" s="1726"/>
      <c r="M272" s="1726"/>
      <c r="N272" s="1727"/>
      <c r="O272" s="876"/>
    </row>
    <row r="273" spans="1:15" ht="18" customHeight="1">
      <c r="A273" s="923"/>
      <c r="B273" s="923"/>
      <c r="C273" s="923"/>
      <c r="D273" s="923"/>
      <c r="E273" s="923"/>
      <c r="F273" s="923"/>
      <c r="G273" s="923"/>
      <c r="H273" s="923"/>
      <c r="I273" s="923"/>
      <c r="J273" s="923"/>
      <c r="K273" s="923"/>
      <c r="L273" s="923"/>
      <c r="M273" s="923"/>
      <c r="N273" s="923"/>
      <c r="O273" s="876"/>
    </row>
    <row r="274" spans="1:15" ht="18" customHeight="1">
      <c r="A274" s="923"/>
      <c r="B274" s="923"/>
      <c r="C274" s="923"/>
      <c r="D274" s="923"/>
      <c r="E274" s="923"/>
      <c r="F274" s="923"/>
      <c r="G274" s="923"/>
      <c r="H274" s="923"/>
      <c r="I274" s="923"/>
      <c r="J274" s="923"/>
      <c r="K274" s="923"/>
      <c r="L274" s="923"/>
      <c r="M274" s="923"/>
      <c r="N274" s="923"/>
      <c r="O274" s="876"/>
    </row>
    <row r="275" spans="1:15" ht="18" customHeight="1">
      <c r="A275" s="923"/>
      <c r="B275" s="923"/>
      <c r="C275" s="923"/>
      <c r="D275" s="923"/>
      <c r="E275" s="923"/>
      <c r="F275" s="923"/>
      <c r="G275" s="923"/>
      <c r="H275" s="923"/>
      <c r="I275" s="923"/>
      <c r="J275" s="923"/>
      <c r="K275" s="923"/>
      <c r="L275" s="923"/>
      <c r="M275" s="923"/>
      <c r="N275" s="923"/>
      <c r="O275" s="876"/>
    </row>
    <row r="276" spans="1:15" ht="18" customHeight="1">
      <c r="A276" s="923"/>
      <c r="B276" s="923"/>
      <c r="C276" s="923"/>
      <c r="D276" s="923"/>
      <c r="E276" s="923"/>
      <c r="F276" s="923"/>
      <c r="G276" s="923"/>
      <c r="H276" s="923"/>
      <c r="I276" s="923"/>
      <c r="J276" s="923"/>
      <c r="K276" s="923"/>
      <c r="L276" s="923"/>
      <c r="M276" s="923"/>
      <c r="N276" s="923"/>
      <c r="O276" s="876"/>
    </row>
    <row r="277" spans="1:15" ht="18" customHeight="1">
      <c r="O277" s="876"/>
    </row>
    <row r="278" spans="1:15" ht="18" customHeight="1">
      <c r="O278" s="876"/>
    </row>
    <row r="279" spans="1:15" ht="18" customHeight="1">
      <c r="O279" s="876"/>
    </row>
    <row r="280" spans="1:15" ht="18" customHeight="1">
      <c r="O280" s="876"/>
    </row>
    <row r="281" spans="1:15" ht="18" customHeight="1">
      <c r="O281" s="876"/>
    </row>
    <row r="282" spans="1:15" ht="18" customHeight="1">
      <c r="O282" s="876"/>
    </row>
    <row r="283" spans="1:15" ht="18" customHeight="1">
      <c r="O283" s="876"/>
    </row>
    <row r="284" spans="1:15" ht="18" customHeight="1">
      <c r="O284" s="876"/>
    </row>
    <row r="285" spans="1:15" ht="18" customHeight="1">
      <c r="O285" s="876"/>
    </row>
    <row r="286" spans="1:15" ht="18" customHeight="1">
      <c r="O286" s="876"/>
    </row>
    <row r="287" spans="1:15" ht="18" customHeight="1">
      <c r="O287" s="876"/>
    </row>
    <row r="288" spans="1:15" ht="18" customHeight="1">
      <c r="O288" s="876"/>
    </row>
    <row r="289" spans="15:15" ht="18" customHeight="1">
      <c r="O289" s="876"/>
    </row>
    <row r="290" spans="15:15" ht="18" customHeight="1">
      <c r="O290" s="876"/>
    </row>
    <row r="291" spans="15:15" ht="18" customHeight="1">
      <c r="O291" s="876"/>
    </row>
    <row r="292" spans="15:15" ht="18" customHeight="1">
      <c r="O292" s="876"/>
    </row>
    <row r="293" spans="15:15" ht="18" customHeight="1">
      <c r="O293" s="876"/>
    </row>
    <row r="294" spans="15:15" ht="18" customHeight="1">
      <c r="O294" s="876"/>
    </row>
    <row r="295" spans="15:15" ht="18" customHeight="1">
      <c r="O295" s="876"/>
    </row>
    <row r="296" spans="15:15" ht="18" customHeight="1">
      <c r="O296" s="876"/>
    </row>
    <row r="297" spans="15:15" ht="18" customHeight="1"/>
    <row r="298" spans="15:15" ht="18" customHeight="1"/>
    <row r="299" spans="15:15" ht="18" customHeight="1"/>
    <row r="300" spans="15:15" ht="18" customHeight="1"/>
    <row r="301" spans="15:15" ht="18" customHeight="1"/>
    <row r="302" spans="15:15" ht="18" customHeight="1"/>
  </sheetData>
  <mergeCells count="261">
    <mergeCell ref="A2:N3"/>
    <mergeCell ref="M12:M13"/>
    <mergeCell ref="N12:N13"/>
    <mergeCell ref="G14:J14"/>
    <mergeCell ref="B15:N15"/>
    <mergeCell ref="B16:B17"/>
    <mergeCell ref="B18:N18"/>
    <mergeCell ref="A7:A46"/>
    <mergeCell ref="C8:L9"/>
    <mergeCell ref="B10:B11"/>
    <mergeCell ref="C10:C11"/>
    <mergeCell ref="M10:M11"/>
    <mergeCell ref="N10:N11"/>
    <mergeCell ref="B12:B13"/>
    <mergeCell ref="C12:C13"/>
    <mergeCell ref="E12:G13"/>
    <mergeCell ref="H12:I13"/>
    <mergeCell ref="B6:M7"/>
    <mergeCell ref="N6:N7"/>
    <mergeCell ref="B26:N27"/>
    <mergeCell ref="B28:N28"/>
    <mergeCell ref="B30:N30"/>
    <mergeCell ref="B43:N43"/>
    <mergeCell ref="B45:N45"/>
    <mergeCell ref="B46:N46"/>
    <mergeCell ref="B19:N19"/>
    <mergeCell ref="B20:N20"/>
    <mergeCell ref="B21:N22"/>
    <mergeCell ref="B23:N23"/>
    <mergeCell ref="B24:N24"/>
    <mergeCell ref="B25:N25"/>
    <mergeCell ref="E54:G55"/>
    <mergeCell ref="H54:I55"/>
    <mergeCell ref="M54:M55"/>
    <mergeCell ref="N54:N55"/>
    <mergeCell ref="G56:J56"/>
    <mergeCell ref="B57:N57"/>
    <mergeCell ref="B48:M49"/>
    <mergeCell ref="N48:N49"/>
    <mergeCell ref="A49:A88"/>
    <mergeCell ref="C50:L51"/>
    <mergeCell ref="B52:B53"/>
    <mergeCell ref="C52:C53"/>
    <mergeCell ref="M52:M53"/>
    <mergeCell ref="N52:N53"/>
    <mergeCell ref="B54:B55"/>
    <mergeCell ref="C54:C55"/>
    <mergeCell ref="B66:N66"/>
    <mergeCell ref="B67:N67"/>
    <mergeCell ref="B68:N69"/>
    <mergeCell ref="B70:N70"/>
    <mergeCell ref="B73:N73"/>
    <mergeCell ref="B85:N85"/>
    <mergeCell ref="B58:B59"/>
    <mergeCell ref="B60:N60"/>
    <mergeCell ref="B61:N61"/>
    <mergeCell ref="B62:N62"/>
    <mergeCell ref="B63:N64"/>
    <mergeCell ref="B65:N65"/>
    <mergeCell ref="B87:N87"/>
    <mergeCell ref="B88:N88"/>
    <mergeCell ref="B90:M91"/>
    <mergeCell ref="N90:N91"/>
    <mergeCell ref="A91:A128"/>
    <mergeCell ref="C92:L93"/>
    <mergeCell ref="B94:B95"/>
    <mergeCell ref="C94:C95"/>
    <mergeCell ref="M94:M95"/>
    <mergeCell ref="N94:N95"/>
    <mergeCell ref="G98:J98"/>
    <mergeCell ref="B99:N99"/>
    <mergeCell ref="B100:B101"/>
    <mergeCell ref="B102:N102"/>
    <mergeCell ref="B103:N103"/>
    <mergeCell ref="B104:N104"/>
    <mergeCell ref="B96:B97"/>
    <mergeCell ref="C96:C97"/>
    <mergeCell ref="E96:G97"/>
    <mergeCell ref="H96:I97"/>
    <mergeCell ref="M96:M97"/>
    <mergeCell ref="N96:N97"/>
    <mergeCell ref="B113:N113"/>
    <mergeCell ref="B115:N115"/>
    <mergeCell ref="B125:N125"/>
    <mergeCell ref="B127:N127"/>
    <mergeCell ref="B128:N128"/>
    <mergeCell ref="B130:M131"/>
    <mergeCell ref="N130:N131"/>
    <mergeCell ref="B105:N106"/>
    <mergeCell ref="B107:N107"/>
    <mergeCell ref="B108:N108"/>
    <mergeCell ref="B109:N109"/>
    <mergeCell ref="B110:N111"/>
    <mergeCell ref="B112:N112"/>
    <mergeCell ref="M136:M137"/>
    <mergeCell ref="N136:N137"/>
    <mergeCell ref="G138:J138"/>
    <mergeCell ref="B139:N139"/>
    <mergeCell ref="B140:B141"/>
    <mergeCell ref="B142:N142"/>
    <mergeCell ref="A131:A171"/>
    <mergeCell ref="C132:L133"/>
    <mergeCell ref="B134:B135"/>
    <mergeCell ref="C134:C135"/>
    <mergeCell ref="M134:M135"/>
    <mergeCell ref="N134:N135"/>
    <mergeCell ref="B136:B137"/>
    <mergeCell ref="C136:C137"/>
    <mergeCell ref="E136:G137"/>
    <mergeCell ref="H136:I137"/>
    <mergeCell ref="B150:N150"/>
    <mergeCell ref="B151:N152"/>
    <mergeCell ref="B153:N153"/>
    <mergeCell ref="B154:N154"/>
    <mergeCell ref="B156:N156"/>
    <mergeCell ref="B168:N168"/>
    <mergeCell ref="B143:N143"/>
    <mergeCell ref="B144:N144"/>
    <mergeCell ref="B211:N211"/>
    <mergeCell ref="B212:N212"/>
    <mergeCell ref="B145:N145"/>
    <mergeCell ref="B146:N147"/>
    <mergeCell ref="B148:N148"/>
    <mergeCell ref="B149:N149"/>
    <mergeCell ref="D169:L169"/>
    <mergeCell ref="B170:N170"/>
    <mergeCell ref="B171:N171"/>
    <mergeCell ref="B173:M174"/>
    <mergeCell ref="N173:N174"/>
    <mergeCell ref="B271:N271"/>
    <mergeCell ref="B272:N272"/>
    <mergeCell ref="A174:A212"/>
    <mergeCell ref="C175:L176"/>
    <mergeCell ref="B177:B178"/>
    <mergeCell ref="C177:C178"/>
    <mergeCell ref="M177:M178"/>
    <mergeCell ref="G181:J181"/>
    <mergeCell ref="B182:N182"/>
    <mergeCell ref="B183:B184"/>
    <mergeCell ref="B185:N185"/>
    <mergeCell ref="B186:N186"/>
    <mergeCell ref="B187:N187"/>
    <mergeCell ref="N177:N178"/>
    <mergeCell ref="B179:B180"/>
    <mergeCell ref="C179:C180"/>
    <mergeCell ref="E179:G180"/>
    <mergeCell ref="H179:I180"/>
    <mergeCell ref="M179:M180"/>
    <mergeCell ref="N179:N180"/>
    <mergeCell ref="B196:N196"/>
    <mergeCell ref="B198:N198"/>
    <mergeCell ref="B209:N209"/>
    <mergeCell ref="D210:L210"/>
    <mergeCell ref="B192:N192"/>
    <mergeCell ref="B193:N194"/>
    <mergeCell ref="B195:N195"/>
    <mergeCell ref="B214:M215"/>
    <mergeCell ref="N214:N215"/>
    <mergeCell ref="C227:N227"/>
    <mergeCell ref="B223:N223"/>
    <mergeCell ref="A215:A272"/>
    <mergeCell ref="C216:L217"/>
    <mergeCell ref="B218:B219"/>
    <mergeCell ref="C218:C219"/>
    <mergeCell ref="M218:M219"/>
    <mergeCell ref="N218:N219"/>
    <mergeCell ref="B220:B221"/>
    <mergeCell ref="C220:C221"/>
    <mergeCell ref="C228:N228"/>
    <mergeCell ref="C229:N229"/>
    <mergeCell ref="C230:N230"/>
    <mergeCell ref="E220:G221"/>
    <mergeCell ref="H220:I221"/>
    <mergeCell ref="M220:M221"/>
    <mergeCell ref="N220:N221"/>
    <mergeCell ref="G222:J222"/>
    <mergeCell ref="C226:N226"/>
    <mergeCell ref="P6:S10"/>
    <mergeCell ref="C243:N243"/>
    <mergeCell ref="C244:N244"/>
    <mergeCell ref="C245:N245"/>
    <mergeCell ref="B247:N247"/>
    <mergeCell ref="B269:N269"/>
    <mergeCell ref="D270:L270"/>
    <mergeCell ref="C237:N237"/>
    <mergeCell ref="C238:N238"/>
    <mergeCell ref="C239:N239"/>
    <mergeCell ref="C240:N240"/>
    <mergeCell ref="C241:N241"/>
    <mergeCell ref="C242:N242"/>
    <mergeCell ref="C231:N231"/>
    <mergeCell ref="C232:N232"/>
    <mergeCell ref="C233:N233"/>
    <mergeCell ref="C234:N234"/>
    <mergeCell ref="C235:N235"/>
    <mergeCell ref="C236:N236"/>
    <mergeCell ref="B224:B225"/>
    <mergeCell ref="P21:S28"/>
    <mergeCell ref="B188:N188"/>
    <mergeCell ref="B189:N190"/>
    <mergeCell ref="B191:N191"/>
    <mergeCell ref="U87:V87"/>
    <mergeCell ref="U84:V84"/>
    <mergeCell ref="P30:X30"/>
    <mergeCell ref="P31:X33"/>
    <mergeCell ref="P34:X35"/>
    <mergeCell ref="P36:X36"/>
    <mergeCell ref="S37:T37"/>
    <mergeCell ref="U42:V42"/>
    <mergeCell ref="P38:S39"/>
    <mergeCell ref="U38:X40"/>
    <mergeCell ref="U41:V41"/>
    <mergeCell ref="U43:X44"/>
    <mergeCell ref="P44:S44"/>
    <mergeCell ref="U45:V45"/>
    <mergeCell ref="P72:X72"/>
    <mergeCell ref="P73:X75"/>
    <mergeCell ref="P76:X77"/>
    <mergeCell ref="P78:X78"/>
    <mergeCell ref="S79:T79"/>
    <mergeCell ref="P80:S81"/>
    <mergeCell ref="U80:X82"/>
    <mergeCell ref="U83:V83"/>
    <mergeCell ref="U85:X86"/>
    <mergeCell ref="P86:S86"/>
    <mergeCell ref="U124:V124"/>
    <mergeCell ref="U123:V123"/>
    <mergeCell ref="P112:X112"/>
    <mergeCell ref="P113:X115"/>
    <mergeCell ref="P116:X117"/>
    <mergeCell ref="P118:X118"/>
    <mergeCell ref="S119:T119"/>
    <mergeCell ref="P120:S121"/>
    <mergeCell ref="U120:X122"/>
    <mergeCell ref="U125:X126"/>
    <mergeCell ref="P126:S126"/>
    <mergeCell ref="U127:V127"/>
    <mergeCell ref="P155:X155"/>
    <mergeCell ref="P156:X158"/>
    <mergeCell ref="P159:X160"/>
    <mergeCell ref="P161:X161"/>
    <mergeCell ref="S162:T162"/>
    <mergeCell ref="P163:S164"/>
    <mergeCell ref="U163:X165"/>
    <mergeCell ref="S203:T203"/>
    <mergeCell ref="P204:S205"/>
    <mergeCell ref="U204:X206"/>
    <mergeCell ref="U207:V207"/>
    <mergeCell ref="U208:V208"/>
    <mergeCell ref="U209:X210"/>
    <mergeCell ref="P210:S210"/>
    <mergeCell ref="U211:V211"/>
    <mergeCell ref="U166:V166"/>
    <mergeCell ref="U167:V167"/>
    <mergeCell ref="U168:X169"/>
    <mergeCell ref="P169:S169"/>
    <mergeCell ref="U170:V170"/>
    <mergeCell ref="P196:X196"/>
    <mergeCell ref="P197:X199"/>
    <mergeCell ref="P200:X201"/>
    <mergeCell ref="P202:X20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1"/>
  <sheetViews>
    <sheetView showZeros="0" workbookViewId="0">
      <selection activeCell="Q80" sqref="Q80"/>
    </sheetView>
  </sheetViews>
  <sheetFormatPr baseColWidth="10" defaultRowHeight="12.75"/>
  <cols>
    <col min="1" max="1" width="3.7109375" style="371" customWidth="1"/>
    <col min="2" max="14" width="11.7109375" style="371" customWidth="1"/>
    <col min="15" max="15" width="12.28515625" style="371" bestFit="1" customWidth="1"/>
    <col min="16" max="256" width="11.42578125" style="371"/>
    <col min="257" max="257" width="3.7109375" style="371" customWidth="1"/>
    <col min="258" max="270" width="11.7109375" style="371" customWidth="1"/>
    <col min="271" max="271" width="12.28515625" style="371" bestFit="1" customWidth="1"/>
    <col min="272" max="512" width="11.42578125" style="371"/>
    <col min="513" max="513" width="3.7109375" style="371" customWidth="1"/>
    <col min="514" max="526" width="11.7109375" style="371" customWidth="1"/>
    <col min="527" max="527" width="12.28515625" style="371" bestFit="1" customWidth="1"/>
    <col min="528" max="768" width="11.42578125" style="371"/>
    <col min="769" max="769" width="3.7109375" style="371" customWidth="1"/>
    <col min="770" max="782" width="11.7109375" style="371" customWidth="1"/>
    <col min="783" max="783" width="12.28515625" style="371" bestFit="1" customWidth="1"/>
    <col min="784" max="1024" width="11.42578125" style="371"/>
    <col min="1025" max="1025" width="3.7109375" style="371" customWidth="1"/>
    <col min="1026" max="1038" width="11.7109375" style="371" customWidth="1"/>
    <col min="1039" max="1039" width="12.28515625" style="371" bestFit="1" customWidth="1"/>
    <col min="1040" max="1280" width="11.42578125" style="371"/>
    <col min="1281" max="1281" width="3.7109375" style="371" customWidth="1"/>
    <col min="1282" max="1294" width="11.7109375" style="371" customWidth="1"/>
    <col min="1295" max="1295" width="12.28515625" style="371" bestFit="1" customWidth="1"/>
    <col min="1296" max="1536" width="11.42578125" style="371"/>
    <col min="1537" max="1537" width="3.7109375" style="371" customWidth="1"/>
    <col min="1538" max="1550" width="11.7109375" style="371" customWidth="1"/>
    <col min="1551" max="1551" width="12.28515625" style="371" bestFit="1" customWidth="1"/>
    <col min="1552" max="1792" width="11.42578125" style="371"/>
    <col min="1793" max="1793" width="3.7109375" style="371" customWidth="1"/>
    <col min="1794" max="1806" width="11.7109375" style="371" customWidth="1"/>
    <col min="1807" max="1807" width="12.28515625" style="371" bestFit="1" customWidth="1"/>
    <col min="1808" max="2048" width="11.42578125" style="371"/>
    <col min="2049" max="2049" width="3.7109375" style="371" customWidth="1"/>
    <col min="2050" max="2062" width="11.7109375" style="371" customWidth="1"/>
    <col min="2063" max="2063" width="12.28515625" style="371" bestFit="1" customWidth="1"/>
    <col min="2064" max="2304" width="11.42578125" style="371"/>
    <col min="2305" max="2305" width="3.7109375" style="371" customWidth="1"/>
    <col min="2306" max="2318" width="11.7109375" style="371" customWidth="1"/>
    <col min="2319" max="2319" width="12.28515625" style="371" bestFit="1" customWidth="1"/>
    <col min="2320" max="2560" width="11.42578125" style="371"/>
    <col min="2561" max="2561" width="3.7109375" style="371" customWidth="1"/>
    <col min="2562" max="2574" width="11.7109375" style="371" customWidth="1"/>
    <col min="2575" max="2575" width="12.28515625" style="371" bestFit="1" customWidth="1"/>
    <col min="2576" max="2816" width="11.42578125" style="371"/>
    <col min="2817" max="2817" width="3.7109375" style="371" customWidth="1"/>
    <col min="2818" max="2830" width="11.7109375" style="371" customWidth="1"/>
    <col min="2831" max="2831" width="12.28515625" style="371" bestFit="1" customWidth="1"/>
    <col min="2832" max="3072" width="11.42578125" style="371"/>
    <col min="3073" max="3073" width="3.7109375" style="371" customWidth="1"/>
    <col min="3074" max="3086" width="11.7109375" style="371" customWidth="1"/>
    <col min="3087" max="3087" width="12.28515625" style="371" bestFit="1" customWidth="1"/>
    <col min="3088" max="3328" width="11.42578125" style="371"/>
    <col min="3329" max="3329" width="3.7109375" style="371" customWidth="1"/>
    <col min="3330" max="3342" width="11.7109375" style="371" customWidth="1"/>
    <col min="3343" max="3343" width="12.28515625" style="371" bestFit="1" customWidth="1"/>
    <col min="3344" max="3584" width="11.42578125" style="371"/>
    <col min="3585" max="3585" width="3.7109375" style="371" customWidth="1"/>
    <col min="3586" max="3598" width="11.7109375" style="371" customWidth="1"/>
    <col min="3599" max="3599" width="12.28515625" style="371" bestFit="1" customWidth="1"/>
    <col min="3600" max="3840" width="11.42578125" style="371"/>
    <col min="3841" max="3841" width="3.7109375" style="371" customWidth="1"/>
    <col min="3842" max="3854" width="11.7109375" style="371" customWidth="1"/>
    <col min="3855" max="3855" width="12.28515625" style="371" bestFit="1" customWidth="1"/>
    <col min="3856" max="4096" width="11.42578125" style="371"/>
    <col min="4097" max="4097" width="3.7109375" style="371" customWidth="1"/>
    <col min="4098" max="4110" width="11.7109375" style="371" customWidth="1"/>
    <col min="4111" max="4111" width="12.28515625" style="371" bestFit="1" customWidth="1"/>
    <col min="4112" max="4352" width="11.42578125" style="371"/>
    <col min="4353" max="4353" width="3.7109375" style="371" customWidth="1"/>
    <col min="4354" max="4366" width="11.7109375" style="371" customWidth="1"/>
    <col min="4367" max="4367" width="12.28515625" style="371" bestFit="1" customWidth="1"/>
    <col min="4368" max="4608" width="11.42578125" style="371"/>
    <col min="4609" max="4609" width="3.7109375" style="371" customWidth="1"/>
    <col min="4610" max="4622" width="11.7109375" style="371" customWidth="1"/>
    <col min="4623" max="4623" width="12.28515625" style="371" bestFit="1" customWidth="1"/>
    <col min="4624" max="4864" width="11.42578125" style="371"/>
    <col min="4865" max="4865" width="3.7109375" style="371" customWidth="1"/>
    <col min="4866" max="4878" width="11.7109375" style="371" customWidth="1"/>
    <col min="4879" max="4879" width="12.28515625" style="371" bestFit="1" customWidth="1"/>
    <col min="4880" max="5120" width="11.42578125" style="371"/>
    <col min="5121" max="5121" width="3.7109375" style="371" customWidth="1"/>
    <col min="5122" max="5134" width="11.7109375" style="371" customWidth="1"/>
    <col min="5135" max="5135" width="12.28515625" style="371" bestFit="1" customWidth="1"/>
    <col min="5136" max="5376" width="11.42578125" style="371"/>
    <col min="5377" max="5377" width="3.7109375" style="371" customWidth="1"/>
    <col min="5378" max="5390" width="11.7109375" style="371" customWidth="1"/>
    <col min="5391" max="5391" width="12.28515625" style="371" bestFit="1" customWidth="1"/>
    <col min="5392" max="5632" width="11.42578125" style="371"/>
    <col min="5633" max="5633" width="3.7109375" style="371" customWidth="1"/>
    <col min="5634" max="5646" width="11.7109375" style="371" customWidth="1"/>
    <col min="5647" max="5647" width="12.28515625" style="371" bestFit="1" customWidth="1"/>
    <col min="5648" max="5888" width="11.42578125" style="371"/>
    <col min="5889" max="5889" width="3.7109375" style="371" customWidth="1"/>
    <col min="5890" max="5902" width="11.7109375" style="371" customWidth="1"/>
    <col min="5903" max="5903" width="12.28515625" style="371" bestFit="1" customWidth="1"/>
    <col min="5904" max="6144" width="11.42578125" style="371"/>
    <col min="6145" max="6145" width="3.7109375" style="371" customWidth="1"/>
    <col min="6146" max="6158" width="11.7109375" style="371" customWidth="1"/>
    <col min="6159" max="6159" width="12.28515625" style="371" bestFit="1" customWidth="1"/>
    <col min="6160" max="6400" width="11.42578125" style="371"/>
    <col min="6401" max="6401" width="3.7109375" style="371" customWidth="1"/>
    <col min="6402" max="6414" width="11.7109375" style="371" customWidth="1"/>
    <col min="6415" max="6415" width="12.28515625" style="371" bestFit="1" customWidth="1"/>
    <col min="6416" max="6656" width="11.42578125" style="371"/>
    <col min="6657" max="6657" width="3.7109375" style="371" customWidth="1"/>
    <col min="6658" max="6670" width="11.7109375" style="371" customWidth="1"/>
    <col min="6671" max="6671" width="12.28515625" style="371" bestFit="1" customWidth="1"/>
    <col min="6672" max="6912" width="11.42578125" style="371"/>
    <col min="6913" max="6913" width="3.7109375" style="371" customWidth="1"/>
    <col min="6914" max="6926" width="11.7109375" style="371" customWidth="1"/>
    <col min="6927" max="6927" width="12.28515625" style="371" bestFit="1" customWidth="1"/>
    <col min="6928" max="7168" width="11.42578125" style="371"/>
    <col min="7169" max="7169" width="3.7109375" style="371" customWidth="1"/>
    <col min="7170" max="7182" width="11.7109375" style="371" customWidth="1"/>
    <col min="7183" max="7183" width="12.28515625" style="371" bestFit="1" customWidth="1"/>
    <col min="7184" max="7424" width="11.42578125" style="371"/>
    <col min="7425" max="7425" width="3.7109375" style="371" customWidth="1"/>
    <col min="7426" max="7438" width="11.7109375" style="371" customWidth="1"/>
    <col min="7439" max="7439" width="12.28515625" style="371" bestFit="1" customWidth="1"/>
    <col min="7440" max="7680" width="11.42578125" style="371"/>
    <col min="7681" max="7681" width="3.7109375" style="371" customWidth="1"/>
    <col min="7682" max="7694" width="11.7109375" style="371" customWidth="1"/>
    <col min="7695" max="7695" width="12.28515625" style="371" bestFit="1" customWidth="1"/>
    <col min="7696" max="7936" width="11.42578125" style="371"/>
    <col min="7937" max="7937" width="3.7109375" style="371" customWidth="1"/>
    <col min="7938" max="7950" width="11.7109375" style="371" customWidth="1"/>
    <col min="7951" max="7951" width="12.28515625" style="371" bestFit="1" customWidth="1"/>
    <col min="7952" max="8192" width="11.42578125" style="371"/>
    <col min="8193" max="8193" width="3.7109375" style="371" customWidth="1"/>
    <col min="8194" max="8206" width="11.7109375" style="371" customWidth="1"/>
    <col min="8207" max="8207" width="12.28515625" style="371" bestFit="1" customWidth="1"/>
    <col min="8208" max="8448" width="11.42578125" style="371"/>
    <col min="8449" max="8449" width="3.7109375" style="371" customWidth="1"/>
    <col min="8450" max="8462" width="11.7109375" style="371" customWidth="1"/>
    <col min="8463" max="8463" width="12.28515625" style="371" bestFit="1" customWidth="1"/>
    <col min="8464" max="8704" width="11.42578125" style="371"/>
    <col min="8705" max="8705" width="3.7109375" style="371" customWidth="1"/>
    <col min="8706" max="8718" width="11.7109375" style="371" customWidth="1"/>
    <col min="8719" max="8719" width="12.28515625" style="371" bestFit="1" customWidth="1"/>
    <col min="8720" max="8960" width="11.42578125" style="371"/>
    <col min="8961" max="8961" width="3.7109375" style="371" customWidth="1"/>
    <col min="8962" max="8974" width="11.7109375" style="371" customWidth="1"/>
    <col min="8975" max="8975" width="12.28515625" style="371" bestFit="1" customWidth="1"/>
    <col min="8976" max="9216" width="11.42578125" style="371"/>
    <col min="9217" max="9217" width="3.7109375" style="371" customWidth="1"/>
    <col min="9218" max="9230" width="11.7109375" style="371" customWidth="1"/>
    <col min="9231" max="9231" width="12.28515625" style="371" bestFit="1" customWidth="1"/>
    <col min="9232" max="9472" width="11.42578125" style="371"/>
    <col min="9473" max="9473" width="3.7109375" style="371" customWidth="1"/>
    <col min="9474" max="9486" width="11.7109375" style="371" customWidth="1"/>
    <col min="9487" max="9487" width="12.28515625" style="371" bestFit="1" customWidth="1"/>
    <col min="9488" max="9728" width="11.42578125" style="371"/>
    <col min="9729" max="9729" width="3.7109375" style="371" customWidth="1"/>
    <col min="9730" max="9742" width="11.7109375" style="371" customWidth="1"/>
    <col min="9743" max="9743" width="12.28515625" style="371" bestFit="1" customWidth="1"/>
    <col min="9744" max="9984" width="11.42578125" style="371"/>
    <col min="9985" max="9985" width="3.7109375" style="371" customWidth="1"/>
    <col min="9986" max="9998" width="11.7109375" style="371" customWidth="1"/>
    <col min="9999" max="9999" width="12.28515625" style="371" bestFit="1" customWidth="1"/>
    <col min="10000" max="10240" width="11.42578125" style="371"/>
    <col min="10241" max="10241" width="3.7109375" style="371" customWidth="1"/>
    <col min="10242" max="10254" width="11.7109375" style="371" customWidth="1"/>
    <col min="10255" max="10255" width="12.28515625" style="371" bestFit="1" customWidth="1"/>
    <col min="10256" max="10496" width="11.42578125" style="371"/>
    <col min="10497" max="10497" width="3.7109375" style="371" customWidth="1"/>
    <col min="10498" max="10510" width="11.7109375" style="371" customWidth="1"/>
    <col min="10511" max="10511" width="12.28515625" style="371" bestFit="1" customWidth="1"/>
    <col min="10512" max="10752" width="11.42578125" style="371"/>
    <col min="10753" max="10753" width="3.7109375" style="371" customWidth="1"/>
    <col min="10754" max="10766" width="11.7109375" style="371" customWidth="1"/>
    <col min="10767" max="10767" width="12.28515625" style="371" bestFit="1" customWidth="1"/>
    <col min="10768" max="11008" width="11.42578125" style="371"/>
    <col min="11009" max="11009" width="3.7109375" style="371" customWidth="1"/>
    <col min="11010" max="11022" width="11.7109375" style="371" customWidth="1"/>
    <col min="11023" max="11023" width="12.28515625" style="371" bestFit="1" customWidth="1"/>
    <col min="11024" max="11264" width="11.42578125" style="371"/>
    <col min="11265" max="11265" width="3.7109375" style="371" customWidth="1"/>
    <col min="11266" max="11278" width="11.7109375" style="371" customWidth="1"/>
    <col min="11279" max="11279" width="12.28515625" style="371" bestFit="1" customWidth="1"/>
    <col min="11280" max="11520" width="11.42578125" style="371"/>
    <col min="11521" max="11521" width="3.7109375" style="371" customWidth="1"/>
    <col min="11522" max="11534" width="11.7109375" style="371" customWidth="1"/>
    <col min="11535" max="11535" width="12.28515625" style="371" bestFit="1" customWidth="1"/>
    <col min="11536" max="11776" width="11.42578125" style="371"/>
    <col min="11777" max="11777" width="3.7109375" style="371" customWidth="1"/>
    <col min="11778" max="11790" width="11.7109375" style="371" customWidth="1"/>
    <col min="11791" max="11791" width="12.28515625" style="371" bestFit="1" customWidth="1"/>
    <col min="11792" max="12032" width="11.42578125" style="371"/>
    <col min="12033" max="12033" width="3.7109375" style="371" customWidth="1"/>
    <col min="12034" max="12046" width="11.7109375" style="371" customWidth="1"/>
    <col min="12047" max="12047" width="12.28515625" style="371" bestFit="1" customWidth="1"/>
    <col min="12048" max="12288" width="11.42578125" style="371"/>
    <col min="12289" max="12289" width="3.7109375" style="371" customWidth="1"/>
    <col min="12290" max="12302" width="11.7109375" style="371" customWidth="1"/>
    <col min="12303" max="12303" width="12.28515625" style="371" bestFit="1" customWidth="1"/>
    <col min="12304" max="12544" width="11.42578125" style="371"/>
    <col min="12545" max="12545" width="3.7109375" style="371" customWidth="1"/>
    <col min="12546" max="12558" width="11.7109375" style="371" customWidth="1"/>
    <col min="12559" max="12559" width="12.28515625" style="371" bestFit="1" customWidth="1"/>
    <col min="12560" max="12800" width="11.42578125" style="371"/>
    <col min="12801" max="12801" width="3.7109375" style="371" customWidth="1"/>
    <col min="12802" max="12814" width="11.7109375" style="371" customWidth="1"/>
    <col min="12815" max="12815" width="12.28515625" style="371" bestFit="1" customWidth="1"/>
    <col min="12816" max="13056" width="11.42578125" style="371"/>
    <col min="13057" max="13057" width="3.7109375" style="371" customWidth="1"/>
    <col min="13058" max="13070" width="11.7109375" style="371" customWidth="1"/>
    <col min="13071" max="13071" width="12.28515625" style="371" bestFit="1" customWidth="1"/>
    <col min="13072" max="13312" width="11.42578125" style="371"/>
    <col min="13313" max="13313" width="3.7109375" style="371" customWidth="1"/>
    <col min="13314" max="13326" width="11.7109375" style="371" customWidth="1"/>
    <col min="13327" max="13327" width="12.28515625" style="371" bestFit="1" customWidth="1"/>
    <col min="13328" max="13568" width="11.42578125" style="371"/>
    <col min="13569" max="13569" width="3.7109375" style="371" customWidth="1"/>
    <col min="13570" max="13582" width="11.7109375" style="371" customWidth="1"/>
    <col min="13583" max="13583" width="12.28515625" style="371" bestFit="1" customWidth="1"/>
    <col min="13584" max="13824" width="11.42578125" style="371"/>
    <col min="13825" max="13825" width="3.7109375" style="371" customWidth="1"/>
    <col min="13826" max="13838" width="11.7109375" style="371" customWidth="1"/>
    <col min="13839" max="13839" width="12.28515625" style="371" bestFit="1" customWidth="1"/>
    <col min="13840" max="14080" width="11.42578125" style="371"/>
    <col min="14081" max="14081" width="3.7109375" style="371" customWidth="1"/>
    <col min="14082" max="14094" width="11.7109375" style="371" customWidth="1"/>
    <col min="14095" max="14095" width="12.28515625" style="371" bestFit="1" customWidth="1"/>
    <col min="14096" max="14336" width="11.42578125" style="371"/>
    <col min="14337" max="14337" width="3.7109375" style="371" customWidth="1"/>
    <col min="14338" max="14350" width="11.7109375" style="371" customWidth="1"/>
    <col min="14351" max="14351" width="12.28515625" style="371" bestFit="1" customWidth="1"/>
    <col min="14352" max="14592" width="11.42578125" style="371"/>
    <col min="14593" max="14593" width="3.7109375" style="371" customWidth="1"/>
    <col min="14594" max="14606" width="11.7109375" style="371" customWidth="1"/>
    <col min="14607" max="14607" width="12.28515625" style="371" bestFit="1" customWidth="1"/>
    <col min="14608" max="14848" width="11.42578125" style="371"/>
    <col min="14849" max="14849" width="3.7109375" style="371" customWidth="1"/>
    <col min="14850" max="14862" width="11.7109375" style="371" customWidth="1"/>
    <col min="14863" max="14863" width="12.28515625" style="371" bestFit="1" customWidth="1"/>
    <col min="14864" max="15104" width="11.42578125" style="371"/>
    <col min="15105" max="15105" width="3.7109375" style="371" customWidth="1"/>
    <col min="15106" max="15118" width="11.7109375" style="371" customWidth="1"/>
    <col min="15119" max="15119" width="12.28515625" style="371" bestFit="1" customWidth="1"/>
    <col min="15120" max="15360" width="11.42578125" style="371"/>
    <col min="15361" max="15361" width="3.7109375" style="371" customWidth="1"/>
    <col min="15362" max="15374" width="11.7109375" style="371" customWidth="1"/>
    <col min="15375" max="15375" width="12.28515625" style="371" bestFit="1" customWidth="1"/>
    <col min="15376" max="15616" width="11.42578125" style="371"/>
    <col min="15617" max="15617" width="3.7109375" style="371" customWidth="1"/>
    <col min="15618" max="15630" width="11.7109375" style="371" customWidth="1"/>
    <col min="15631" max="15631" width="12.28515625" style="371" bestFit="1" customWidth="1"/>
    <col min="15632" max="15872" width="11.42578125" style="371"/>
    <col min="15873" max="15873" width="3.7109375" style="371" customWidth="1"/>
    <col min="15874" max="15886" width="11.7109375" style="371" customWidth="1"/>
    <col min="15887" max="15887" width="12.28515625" style="371" bestFit="1" customWidth="1"/>
    <col min="15888" max="16128" width="11.42578125" style="371"/>
    <col min="16129" max="16129" width="3.7109375" style="371" customWidth="1"/>
    <col min="16130" max="16142" width="11.7109375" style="371" customWidth="1"/>
    <col min="16143" max="16143" width="12.28515625" style="371" bestFit="1" customWidth="1"/>
    <col min="16144" max="16384" width="11.42578125" style="371"/>
  </cols>
  <sheetData>
    <row r="1" spans="1:19" s="868" customFormat="1" ht="15" customHeight="1" thickBot="1">
      <c r="A1" s="867">
        <v>3</v>
      </c>
      <c r="B1" s="867">
        <v>11</v>
      </c>
      <c r="C1" s="867">
        <v>11</v>
      </c>
      <c r="D1" s="867">
        <v>11</v>
      </c>
      <c r="E1" s="867">
        <v>11</v>
      </c>
      <c r="F1" s="867">
        <v>11</v>
      </c>
      <c r="G1" s="867">
        <v>11</v>
      </c>
      <c r="H1" s="867">
        <v>11</v>
      </c>
      <c r="I1" s="867">
        <v>11</v>
      </c>
      <c r="J1" s="867">
        <v>11</v>
      </c>
      <c r="K1" s="867">
        <v>11</v>
      </c>
      <c r="L1" s="867">
        <v>11</v>
      </c>
      <c r="M1" s="867">
        <v>11</v>
      </c>
      <c r="N1" s="867">
        <v>11</v>
      </c>
    </row>
    <row r="2" spans="1:19" s="869" customFormat="1" ht="18" customHeight="1">
      <c r="A2" s="1738" t="s">
        <v>117</v>
      </c>
      <c r="B2" s="1739"/>
      <c r="C2" s="1739"/>
      <c r="D2" s="1739"/>
      <c r="E2" s="1739"/>
      <c r="F2" s="1739"/>
      <c r="G2" s="1739"/>
      <c r="H2" s="1739"/>
      <c r="I2" s="1739"/>
      <c r="J2" s="1739"/>
      <c r="K2" s="1739"/>
      <c r="L2" s="1739"/>
      <c r="M2" s="1739"/>
      <c r="N2" s="1739"/>
      <c r="P2" s="1501" t="s">
        <v>113</v>
      </c>
      <c r="Q2" s="1502"/>
      <c r="R2" s="1502"/>
      <c r="S2" s="1503"/>
    </row>
    <row r="3" spans="1:19" s="869" customFormat="1" ht="18" customHeight="1" thickBot="1">
      <c r="A3" s="1740"/>
      <c r="B3" s="1741"/>
      <c r="C3" s="1741"/>
      <c r="D3" s="1741"/>
      <c r="E3" s="1741"/>
      <c r="F3" s="1741"/>
      <c r="G3" s="1741"/>
      <c r="H3" s="1741"/>
      <c r="I3" s="1741"/>
      <c r="J3" s="1741"/>
      <c r="K3" s="1741"/>
      <c r="L3" s="1741"/>
      <c r="M3" s="1741"/>
      <c r="N3" s="1741"/>
      <c r="P3" s="1504"/>
      <c r="Q3" s="1505"/>
      <c r="R3" s="1505"/>
      <c r="S3" s="1506"/>
    </row>
    <row r="4" spans="1:19" s="869" customFormat="1" ht="18" customHeight="1" thickBot="1">
      <c r="P4" s="1504"/>
      <c r="Q4" s="1505"/>
      <c r="R4" s="1505"/>
      <c r="S4" s="1506"/>
    </row>
    <row r="5" spans="1:19" s="869" customFormat="1" ht="18" customHeight="1">
      <c r="A5" s="870" t="s">
        <v>29</v>
      </c>
      <c r="B5" s="1704" t="s">
        <v>227</v>
      </c>
      <c r="C5" s="1705"/>
      <c r="D5" s="1705"/>
      <c r="E5" s="1705"/>
      <c r="F5" s="1705"/>
      <c r="G5" s="1705"/>
      <c r="H5" s="1705"/>
      <c r="I5" s="1705"/>
      <c r="J5" s="1705"/>
      <c r="K5" s="1705"/>
      <c r="L5" s="1705"/>
      <c r="M5" s="1705"/>
      <c r="N5" s="1708">
        <v>1</v>
      </c>
      <c r="P5" s="1504"/>
      <c r="Q5" s="1505"/>
      <c r="R5" s="1505"/>
      <c r="S5" s="1506"/>
    </row>
    <row r="6" spans="1:19" s="869" customFormat="1" ht="18" customHeight="1">
      <c r="A6" s="1710"/>
      <c r="B6" s="1706"/>
      <c r="C6" s="1707"/>
      <c r="D6" s="1707"/>
      <c r="E6" s="1707"/>
      <c r="F6" s="1707"/>
      <c r="G6" s="1707"/>
      <c r="H6" s="1707"/>
      <c r="I6" s="1707"/>
      <c r="J6" s="1707"/>
      <c r="K6" s="1707"/>
      <c r="L6" s="1707"/>
      <c r="M6" s="1707"/>
      <c r="N6" s="1709"/>
      <c r="P6" s="1504"/>
      <c r="Q6" s="1505"/>
      <c r="R6" s="1505"/>
      <c r="S6" s="1506"/>
    </row>
    <row r="7" spans="1:19" s="869" customFormat="1" ht="18" customHeight="1">
      <c r="A7" s="1710"/>
      <c r="B7" s="871" t="s">
        <v>56</v>
      </c>
      <c r="C7" s="1711" t="s">
        <v>117</v>
      </c>
      <c r="D7" s="1711"/>
      <c r="E7" s="1711"/>
      <c r="F7" s="1711"/>
      <c r="G7" s="1711"/>
      <c r="H7" s="1711"/>
      <c r="I7" s="1711"/>
      <c r="J7" s="1711"/>
      <c r="K7" s="1711"/>
      <c r="L7" s="1711"/>
      <c r="M7" s="872"/>
      <c r="N7" s="873"/>
      <c r="P7" s="1504"/>
      <c r="Q7" s="1505"/>
      <c r="R7" s="1505"/>
      <c r="S7" s="1506"/>
    </row>
    <row r="8" spans="1:19" s="869" customFormat="1" ht="18" customHeight="1">
      <c r="A8" s="1710"/>
      <c r="B8" s="874" t="s">
        <v>51</v>
      </c>
      <c r="C8" s="1711"/>
      <c r="D8" s="1711"/>
      <c r="E8" s="1711"/>
      <c r="F8" s="1711"/>
      <c r="G8" s="1711"/>
      <c r="H8" s="1711"/>
      <c r="I8" s="1711"/>
      <c r="J8" s="1711"/>
      <c r="K8" s="1711"/>
      <c r="L8" s="1711"/>
      <c r="M8" s="454"/>
      <c r="N8" s="875" t="s">
        <v>55</v>
      </c>
      <c r="O8" s="876"/>
      <c r="P8" s="1504"/>
      <c r="Q8" s="1505"/>
      <c r="R8" s="1505"/>
      <c r="S8" s="1506"/>
    </row>
    <row r="9" spans="1:19" s="869" customFormat="1" ht="18" customHeight="1">
      <c r="A9" s="1710"/>
      <c r="B9" s="1716">
        <v>10</v>
      </c>
      <c r="C9" s="1717" t="s">
        <v>990</v>
      </c>
      <c r="D9" s="877"/>
      <c r="E9" s="877"/>
      <c r="F9" s="877"/>
      <c r="G9" s="877"/>
      <c r="H9" s="877"/>
      <c r="I9" s="877"/>
      <c r="J9" s="877"/>
      <c r="K9" s="877"/>
      <c r="L9" s="877"/>
      <c r="M9" s="1714" t="s">
        <v>990</v>
      </c>
      <c r="N9" s="1742">
        <v>5</v>
      </c>
      <c r="O9" s="876"/>
      <c r="P9" s="1504"/>
      <c r="Q9" s="1505"/>
      <c r="R9" s="1505"/>
      <c r="S9" s="1506"/>
    </row>
    <row r="10" spans="1:19" s="869" customFormat="1" ht="18" customHeight="1">
      <c r="A10" s="1710"/>
      <c r="B10" s="1716"/>
      <c r="C10" s="1717"/>
      <c r="D10" s="878"/>
      <c r="E10" s="878"/>
      <c r="F10" s="878"/>
      <c r="G10" s="878"/>
      <c r="H10" s="878"/>
      <c r="I10" s="878"/>
      <c r="J10" s="878"/>
      <c r="K10" s="878"/>
      <c r="L10" s="878"/>
      <c r="M10" s="1714"/>
      <c r="N10" s="1742"/>
      <c r="O10" s="876"/>
      <c r="P10" s="1504"/>
      <c r="Q10" s="1505"/>
      <c r="R10" s="1505"/>
      <c r="S10" s="1506"/>
    </row>
    <row r="11" spans="1:19" s="869" customFormat="1" ht="18" customHeight="1">
      <c r="A11" s="1710"/>
      <c r="B11" s="1712">
        <f>C38</f>
        <v>1.75</v>
      </c>
      <c r="C11" s="1713" t="s">
        <v>36</v>
      </c>
      <c r="D11" s="879"/>
      <c r="E11" s="1718" t="s">
        <v>991</v>
      </c>
      <c r="F11" s="1718"/>
      <c r="G11" s="1718"/>
      <c r="H11" s="1719">
        <f>B11/B9</f>
        <v>0.17499999999999999</v>
      </c>
      <c r="I11" s="1719"/>
      <c r="J11" s="880"/>
      <c r="K11" s="880"/>
      <c r="L11" s="880"/>
      <c r="M11" s="1714" t="s">
        <v>36</v>
      </c>
      <c r="N11" s="1743">
        <f>M38</f>
        <v>0.875</v>
      </c>
      <c r="O11" s="876"/>
      <c r="P11" s="1504"/>
      <c r="Q11" s="1505"/>
      <c r="R11" s="1505"/>
      <c r="S11" s="1506"/>
    </row>
    <row r="12" spans="1:19" s="869" customFormat="1" ht="18" customHeight="1">
      <c r="A12" s="1710"/>
      <c r="B12" s="1712"/>
      <c r="C12" s="1713"/>
      <c r="D12" s="879"/>
      <c r="E12" s="1718"/>
      <c r="F12" s="1718"/>
      <c r="G12" s="1718"/>
      <c r="H12" s="1719"/>
      <c r="I12" s="1719"/>
      <c r="J12" s="880"/>
      <c r="K12" s="880"/>
      <c r="L12" s="880"/>
      <c r="M12" s="1714"/>
      <c r="N12" s="1743"/>
      <c r="O12" s="876"/>
      <c r="P12" s="1507"/>
      <c r="Q12" s="1508"/>
      <c r="R12" s="1508"/>
      <c r="S12" s="1509"/>
    </row>
    <row r="13" spans="1:19" s="869" customFormat="1" ht="18" customHeight="1">
      <c r="A13" s="1710"/>
      <c r="B13" s="881"/>
      <c r="C13" s="882"/>
      <c r="D13" s="882"/>
      <c r="E13" s="883"/>
      <c r="F13" s="884" t="s">
        <v>992</v>
      </c>
      <c r="G13" s="1721">
        <f ca="1">NOW()</f>
        <v>43029.407312268515</v>
      </c>
      <c r="H13" s="1721"/>
      <c r="I13" s="1721"/>
      <c r="J13" s="1721"/>
      <c r="K13" s="885"/>
      <c r="L13" s="885"/>
      <c r="M13" s="886"/>
      <c r="N13" s="887"/>
      <c r="O13" s="876"/>
    </row>
    <row r="14" spans="1:19" s="869" customFormat="1" ht="18" customHeight="1">
      <c r="A14" s="1710"/>
      <c r="B14" s="1687"/>
      <c r="C14" s="1688"/>
      <c r="D14" s="1688"/>
      <c r="E14" s="1688"/>
      <c r="F14" s="1688"/>
      <c r="G14" s="1688"/>
      <c r="H14" s="1688"/>
      <c r="I14" s="1688"/>
      <c r="J14" s="1688"/>
      <c r="K14" s="1688"/>
      <c r="L14" s="1688"/>
      <c r="M14" s="1688"/>
      <c r="N14" s="1689"/>
      <c r="O14" s="876"/>
    </row>
    <row r="15" spans="1:19" s="869" customFormat="1" ht="18" customHeight="1">
      <c r="A15" s="1710"/>
      <c r="B15" s="1691"/>
      <c r="C15" s="888" t="s">
        <v>51</v>
      </c>
      <c r="D15" s="889" t="s">
        <v>993</v>
      </c>
      <c r="E15" s="890"/>
      <c r="F15" s="891"/>
      <c r="G15" s="891"/>
      <c r="H15" s="891"/>
      <c r="I15" s="880"/>
      <c r="J15" s="892" t="s">
        <v>55</v>
      </c>
      <c r="K15" s="893" t="s">
        <v>994</v>
      </c>
      <c r="L15" s="894"/>
      <c r="M15" s="894"/>
      <c r="N15" s="895"/>
      <c r="O15" s="876"/>
    </row>
    <row r="16" spans="1:19" s="869" customFormat="1" ht="18" customHeight="1">
      <c r="A16" s="1710"/>
      <c r="B16" s="1691"/>
      <c r="C16" s="896" t="s">
        <v>41</v>
      </c>
      <c r="D16" s="894"/>
      <c r="E16" s="894"/>
      <c r="F16" s="894"/>
      <c r="G16" s="894"/>
      <c r="H16" s="894"/>
      <c r="I16" s="400"/>
      <c r="J16" s="897"/>
      <c r="K16" s="898"/>
      <c r="L16" s="898"/>
      <c r="M16" s="898"/>
      <c r="N16" s="899"/>
      <c r="O16" s="876"/>
    </row>
    <row r="17" spans="1:15" s="869" customFormat="1" ht="18" customHeight="1">
      <c r="A17" s="1710"/>
      <c r="B17" s="1698"/>
      <c r="C17" s="1699"/>
      <c r="D17" s="1699"/>
      <c r="E17" s="1699"/>
      <c r="F17" s="1699"/>
      <c r="G17" s="1699"/>
      <c r="H17" s="1699"/>
      <c r="I17" s="1699"/>
      <c r="J17" s="1699"/>
      <c r="K17" s="1699"/>
      <c r="L17" s="1699"/>
      <c r="M17" s="1699"/>
      <c r="N17" s="1700"/>
      <c r="O17" s="876"/>
    </row>
    <row r="18" spans="1:15" s="869" customFormat="1" ht="18" customHeight="1">
      <c r="A18" s="1710"/>
      <c r="B18" s="1698" t="s">
        <v>127</v>
      </c>
      <c r="C18" s="1699"/>
      <c r="D18" s="1699"/>
      <c r="E18" s="1699"/>
      <c r="F18" s="1699"/>
      <c r="G18" s="1699"/>
      <c r="H18" s="1699"/>
      <c r="I18" s="1699"/>
      <c r="J18" s="1699"/>
      <c r="K18" s="1699"/>
      <c r="L18" s="1699"/>
      <c r="M18" s="1699"/>
      <c r="N18" s="1700"/>
      <c r="O18" s="876"/>
    </row>
    <row r="19" spans="1:15" s="869" customFormat="1" ht="18" customHeight="1">
      <c r="A19" s="1710"/>
      <c r="B19" s="1698" t="s">
        <v>130</v>
      </c>
      <c r="C19" s="1699"/>
      <c r="D19" s="1699"/>
      <c r="E19" s="1699"/>
      <c r="F19" s="1699"/>
      <c r="G19" s="1699"/>
      <c r="H19" s="1699"/>
      <c r="I19" s="1699"/>
      <c r="J19" s="1699"/>
      <c r="K19" s="1699"/>
      <c r="L19" s="1699"/>
      <c r="M19" s="1699"/>
      <c r="N19" s="1700"/>
      <c r="O19" s="876"/>
    </row>
    <row r="20" spans="1:15" s="869" customFormat="1" ht="18" customHeight="1">
      <c r="A20" s="1710"/>
      <c r="B20" s="1698" t="s">
        <v>135</v>
      </c>
      <c r="C20" s="1699"/>
      <c r="D20" s="1699"/>
      <c r="E20" s="1699"/>
      <c r="F20" s="1699"/>
      <c r="G20" s="1699"/>
      <c r="H20" s="1699"/>
      <c r="I20" s="1699"/>
      <c r="J20" s="1699"/>
      <c r="K20" s="1699"/>
      <c r="L20" s="1699"/>
      <c r="M20" s="1699"/>
      <c r="N20" s="1700"/>
      <c r="O20" s="876"/>
    </row>
    <row r="21" spans="1:15" s="869" customFormat="1" ht="18" customHeight="1">
      <c r="A21" s="1710"/>
      <c r="B21" s="1698" t="s">
        <v>138</v>
      </c>
      <c r="C21" s="1699"/>
      <c r="D21" s="1699"/>
      <c r="E21" s="1699"/>
      <c r="F21" s="1699"/>
      <c r="G21" s="1699"/>
      <c r="H21" s="1699"/>
      <c r="I21" s="1699"/>
      <c r="J21" s="1699"/>
      <c r="K21" s="1699"/>
      <c r="L21" s="1699"/>
      <c r="M21" s="1699"/>
      <c r="N21" s="1700"/>
      <c r="O21" s="876"/>
    </row>
    <row r="22" spans="1:15" s="869" customFormat="1" ht="18" customHeight="1">
      <c r="A22" s="1710"/>
      <c r="B22" s="1698" t="s">
        <v>141</v>
      </c>
      <c r="C22" s="1699"/>
      <c r="D22" s="1699"/>
      <c r="E22" s="1699"/>
      <c r="F22" s="1699"/>
      <c r="G22" s="1699"/>
      <c r="H22" s="1699"/>
      <c r="I22" s="1699"/>
      <c r="J22" s="1699"/>
      <c r="K22" s="1699"/>
      <c r="L22" s="1699"/>
      <c r="M22" s="1699"/>
      <c r="N22" s="1700"/>
      <c r="O22" s="876"/>
    </row>
    <row r="23" spans="1:15" s="869" customFormat="1" ht="18" customHeight="1">
      <c r="A23" s="1710"/>
      <c r="B23" s="1698" t="s">
        <v>144</v>
      </c>
      <c r="C23" s="1699"/>
      <c r="D23" s="1699"/>
      <c r="E23" s="1699"/>
      <c r="F23" s="1699"/>
      <c r="G23" s="1699"/>
      <c r="H23" s="1699"/>
      <c r="I23" s="1699"/>
      <c r="J23" s="1699"/>
      <c r="K23" s="1699"/>
      <c r="L23" s="1699"/>
      <c r="M23" s="1699"/>
      <c r="N23" s="1700"/>
      <c r="O23" s="876"/>
    </row>
    <row r="24" spans="1:15" s="869" customFormat="1" ht="18" customHeight="1">
      <c r="A24" s="1710"/>
      <c r="B24" s="1698" t="s">
        <v>146</v>
      </c>
      <c r="C24" s="1699"/>
      <c r="D24" s="1699"/>
      <c r="E24" s="1699"/>
      <c r="F24" s="1699"/>
      <c r="G24" s="1699"/>
      <c r="H24" s="1699"/>
      <c r="I24" s="1699"/>
      <c r="J24" s="1699"/>
      <c r="K24" s="1699"/>
      <c r="L24" s="1699"/>
      <c r="M24" s="1699"/>
      <c r="N24" s="1700"/>
      <c r="O24" s="876"/>
    </row>
    <row r="25" spans="1:15" s="869" customFormat="1" ht="18" customHeight="1">
      <c r="A25" s="1710"/>
      <c r="B25" s="1698"/>
      <c r="C25" s="1699"/>
      <c r="D25" s="1699"/>
      <c r="E25" s="1699"/>
      <c r="F25" s="1699"/>
      <c r="G25" s="1699"/>
      <c r="H25" s="1699"/>
      <c r="I25" s="1699"/>
      <c r="J25" s="1699"/>
      <c r="K25" s="1699"/>
      <c r="L25" s="1699"/>
      <c r="M25" s="1699"/>
      <c r="N25" s="1700"/>
      <c r="O25" s="876"/>
    </row>
    <row r="26" spans="1:15" s="869" customFormat="1" ht="18" customHeight="1">
      <c r="A26" s="1710"/>
      <c r="B26" s="900" t="s">
        <v>60</v>
      </c>
      <c r="C26" s="901" t="s">
        <v>36</v>
      </c>
      <c r="D26" s="901" t="s">
        <v>37</v>
      </c>
      <c r="E26" s="902"/>
      <c r="F26" s="902"/>
      <c r="G26" s="902"/>
      <c r="H26" s="901" t="s">
        <v>995</v>
      </c>
      <c r="I26" s="902"/>
      <c r="J26" s="902"/>
      <c r="K26" s="902"/>
      <c r="L26" s="902"/>
      <c r="M26" s="903" t="s">
        <v>990</v>
      </c>
      <c r="N26" s="904">
        <f>N9</f>
        <v>5</v>
      </c>
      <c r="O26" s="876"/>
    </row>
    <row r="27" spans="1:15" s="869" customFormat="1" ht="18" customHeight="1">
      <c r="A27" s="1710"/>
      <c r="B27" s="1687"/>
      <c r="C27" s="1688"/>
      <c r="D27" s="1688"/>
      <c r="E27" s="1688"/>
      <c r="F27" s="1688"/>
      <c r="G27" s="1688"/>
      <c r="H27" s="1688"/>
      <c r="I27" s="1688"/>
      <c r="J27" s="1688"/>
      <c r="K27" s="1688"/>
      <c r="L27" s="1688"/>
      <c r="M27" s="1688"/>
      <c r="N27" s="1689"/>
      <c r="O27" s="876"/>
    </row>
    <row r="28" spans="1:15" s="869" customFormat="1" ht="18" customHeight="1">
      <c r="A28" s="1710"/>
      <c r="B28" s="905"/>
      <c r="C28" s="906">
        <v>1.2</v>
      </c>
      <c r="D28" s="907" t="s">
        <v>231</v>
      </c>
      <c r="E28" s="908"/>
      <c r="F28" s="876"/>
      <c r="G28" s="876"/>
      <c r="H28" s="909">
        <f>IF(ISTEXT(C28),0,C28/C38)</f>
        <v>0.68571428571428572</v>
      </c>
      <c r="I28" s="876"/>
      <c r="J28" s="876"/>
      <c r="K28" s="876"/>
      <c r="L28" s="910" t="str">
        <f t="shared" ref="L28:L36" si="0">D28</f>
        <v>Champignons de Paris</v>
      </c>
      <c r="M28" s="911">
        <f>IF(ISTEXT(C28),0,IF(ISBLANK(C28),0,(C28/B9)*N9))</f>
        <v>0.6</v>
      </c>
      <c r="N28" s="912">
        <f>IF(ISTEXT(B28),B28,IF(ISBLANK(B28),0,(B28/B9)*N9))</f>
        <v>0</v>
      </c>
      <c r="O28" s="876"/>
    </row>
    <row r="29" spans="1:15" s="869" customFormat="1" ht="18" customHeight="1">
      <c r="A29" s="1710"/>
      <c r="B29" s="905"/>
      <c r="C29" s="906">
        <v>0.5</v>
      </c>
      <c r="D29" s="907" t="s">
        <v>234</v>
      </c>
      <c r="E29" s="908"/>
      <c r="F29" s="876"/>
      <c r="G29" s="876"/>
      <c r="H29" s="909">
        <f>IF(ISTEXT(C29),0,C29/C38)</f>
        <v>0.2857142857142857</v>
      </c>
      <c r="I29" s="876"/>
      <c r="J29" s="876"/>
      <c r="K29" s="876"/>
      <c r="L29" s="910" t="str">
        <f t="shared" si="0"/>
        <v>Crème fraîche</v>
      </c>
      <c r="M29" s="911">
        <f>IF(ISTEXT(C29),0,IF(ISBLANK(C29),0,(C29/B9)*N9))</f>
        <v>0.25</v>
      </c>
      <c r="N29" s="912">
        <f>IF(ISTEXT(B29),B29,IF(ISBLANK(B29),0,(B29/B9)*N9))</f>
        <v>0</v>
      </c>
      <c r="O29" s="876"/>
    </row>
    <row r="30" spans="1:15" s="869" customFormat="1" ht="18" customHeight="1">
      <c r="A30" s="1710"/>
      <c r="B30" s="905" t="s">
        <v>996</v>
      </c>
      <c r="C30" s="906"/>
      <c r="D30" s="907" t="s">
        <v>105</v>
      </c>
      <c r="E30" s="908"/>
      <c r="F30" s="876"/>
      <c r="G30" s="876"/>
      <c r="H30" s="909">
        <f>IF(ISTEXT(C30),0,C30/C38)</f>
        <v>0</v>
      </c>
      <c r="I30" s="876"/>
      <c r="J30" s="876"/>
      <c r="K30" s="876"/>
      <c r="L30" s="910" t="str">
        <f t="shared" si="0"/>
        <v>Sel / poivre</v>
      </c>
      <c r="M30" s="911">
        <f>IF(ISTEXT(C30),0,IF(ISBLANK(C30),0,(C30/B9)*N9))</f>
        <v>0</v>
      </c>
      <c r="N30" s="912" t="str">
        <f>IF(ISTEXT(B30),B30,IF(ISBLANK(B30),0,(B30/B9)*N9))</f>
        <v>P.m.</v>
      </c>
      <c r="O30" s="876"/>
    </row>
    <row r="31" spans="1:15" s="869" customFormat="1" ht="18" customHeight="1">
      <c r="A31" s="1710"/>
      <c r="B31" s="905"/>
      <c r="C31" s="906">
        <v>0.05</v>
      </c>
      <c r="D31" s="907" t="s">
        <v>237</v>
      </c>
      <c r="E31" s="908"/>
      <c r="F31" s="876"/>
      <c r="G31" s="876"/>
      <c r="H31" s="909">
        <f>IF(ISTEXT(C31),0,C31/C38)</f>
        <v>2.8571428571428574E-2</v>
      </c>
      <c r="I31" s="876"/>
      <c r="J31" s="876"/>
      <c r="K31" s="876"/>
      <c r="L31" s="910" t="str">
        <f t="shared" si="0"/>
        <v>Beurre</v>
      </c>
      <c r="M31" s="911">
        <f>IF(ISTEXT(C31),0,IF(ISBLANK(C31),0,(C31/B9)*N9))</f>
        <v>2.5000000000000001E-2</v>
      </c>
      <c r="N31" s="912">
        <f>IF(ISTEXT(B31),B31,IF(ISBLANK(B31),0,(B31/B9)*N9))</f>
        <v>0</v>
      </c>
      <c r="O31" s="876"/>
    </row>
    <row r="32" spans="1:15" s="869" customFormat="1" ht="18" customHeight="1">
      <c r="A32" s="1710"/>
      <c r="B32" s="905"/>
      <c r="C32" s="906"/>
      <c r="D32" s="907"/>
      <c r="E32" s="908"/>
      <c r="F32" s="876"/>
      <c r="G32" s="876"/>
      <c r="H32" s="909">
        <f>IF(ISTEXT(C32),0,C32/C38)</f>
        <v>0</v>
      </c>
      <c r="I32" s="876"/>
      <c r="J32" s="876"/>
      <c r="K32" s="876"/>
      <c r="L32" s="910">
        <f t="shared" si="0"/>
        <v>0</v>
      </c>
      <c r="M32" s="911">
        <f>IF(ISTEXT(C32),0,IF(ISBLANK(C32),0,(C32/B9)*N9))</f>
        <v>0</v>
      </c>
      <c r="N32" s="912">
        <f>IF(ISTEXT(B32),B32,IF(ISBLANK(B32),0,(B32/B9)*N9))</f>
        <v>0</v>
      </c>
      <c r="O32" s="876"/>
    </row>
    <row r="33" spans="1:15" s="869" customFormat="1" ht="18" customHeight="1">
      <c r="A33" s="1710"/>
      <c r="B33" s="905"/>
      <c r="C33" s="906"/>
      <c r="D33" s="913" t="s">
        <v>997</v>
      </c>
      <c r="E33" s="913"/>
      <c r="F33" s="876"/>
      <c r="G33" s="876"/>
      <c r="H33" s="909">
        <f>IF(ISTEXT(C33),0,C33/C38)</f>
        <v>0</v>
      </c>
      <c r="I33" s="876"/>
      <c r="J33" s="876"/>
      <c r="K33" s="914"/>
      <c r="L33" s="915" t="str">
        <f t="shared" si="0"/>
        <v>PATE UTILISÉE</v>
      </c>
      <c r="M33" s="911">
        <f>IF(ISTEXT(C33),0,IF(ISBLANK(C33),0,(C33/B9)*N9))</f>
        <v>0</v>
      </c>
      <c r="N33" s="912">
        <f>IF(ISTEXT(B33),B33,IF(ISBLANK(B33),0,(B33/B9)*N9))</f>
        <v>0</v>
      </c>
      <c r="O33" s="876"/>
    </row>
    <row r="34" spans="1:15" s="869" customFormat="1" ht="18" customHeight="1">
      <c r="A34" s="1710"/>
      <c r="B34" s="905"/>
      <c r="C34" s="906"/>
      <c r="D34" s="907" t="s">
        <v>998</v>
      </c>
      <c r="E34" s="908"/>
      <c r="F34" s="876"/>
      <c r="G34" s="876"/>
      <c r="H34" s="909">
        <f>IF(ISTEXT(C34),0,C34/C38)</f>
        <v>0</v>
      </c>
      <c r="I34" s="876"/>
      <c r="J34" s="876"/>
      <c r="K34" s="876"/>
      <c r="L34" s="910" t="str">
        <f t="shared" si="0"/>
        <v>Pâte sarrasin</v>
      </c>
      <c r="M34" s="911">
        <f>IF(ISTEXT(C34),0,IF(ISBLANK(C34),0,(C34/B9)*N9))</f>
        <v>0</v>
      </c>
      <c r="N34" s="912">
        <f>IF(ISTEXT(B34),B34,IF(ISBLANK(B34),0,(B34/B9)*N9))</f>
        <v>0</v>
      </c>
      <c r="O34" s="876"/>
    </row>
    <row r="35" spans="1:15" s="869" customFormat="1" ht="18" customHeight="1">
      <c r="A35" s="1710"/>
      <c r="B35" s="905"/>
      <c r="C35" s="906"/>
      <c r="D35" s="907"/>
      <c r="E35" s="908"/>
      <c r="F35" s="876"/>
      <c r="G35" s="876"/>
      <c r="H35" s="909">
        <f>IF(ISTEXT(C35),0,C35/C38)</f>
        <v>0</v>
      </c>
      <c r="I35" s="876"/>
      <c r="J35" s="876"/>
      <c r="K35" s="876"/>
      <c r="L35" s="910">
        <f t="shared" si="0"/>
        <v>0</v>
      </c>
      <c r="M35" s="911">
        <f>IF(ISTEXT(C35),0,IF(ISBLANK(C35),0,(C35/B9)*N9))</f>
        <v>0</v>
      </c>
      <c r="N35" s="912">
        <f>IF(ISTEXT(B35),B35,IF(ISBLANK(B35),0,(B35/B9)*N9))</f>
        <v>0</v>
      </c>
      <c r="O35" s="876"/>
    </row>
    <row r="36" spans="1:15" s="869" customFormat="1" ht="18" customHeight="1">
      <c r="A36" s="1710"/>
      <c r="B36" s="905"/>
      <c r="C36" s="906"/>
      <c r="D36" s="907"/>
      <c r="E36" s="908"/>
      <c r="F36" s="876"/>
      <c r="G36" s="876"/>
      <c r="H36" s="909">
        <f>IF(ISTEXT(C36),0,C36/C38)</f>
        <v>0</v>
      </c>
      <c r="I36" s="876"/>
      <c r="J36" s="876"/>
      <c r="K36" s="876"/>
      <c r="L36" s="910">
        <f t="shared" si="0"/>
        <v>0</v>
      </c>
      <c r="M36" s="911">
        <f>IF(ISTEXT(C36),0,IF(ISBLANK(C36),0,(C36/B9)*N9))</f>
        <v>0</v>
      </c>
      <c r="N36" s="912">
        <f>IF(ISTEXT(B36),B36,IF(ISBLANK(B36),0,(B36/B9)*N9))</f>
        <v>0</v>
      </c>
      <c r="O36" s="876"/>
    </row>
    <row r="37" spans="1:15" s="869" customFormat="1" ht="18" customHeight="1">
      <c r="A37" s="1710"/>
      <c r="B37" s="1687"/>
      <c r="C37" s="1688"/>
      <c r="D37" s="1688"/>
      <c r="E37" s="1688"/>
      <c r="F37" s="1688"/>
      <c r="G37" s="1688"/>
      <c r="H37" s="1688"/>
      <c r="I37" s="1688"/>
      <c r="J37" s="1688"/>
      <c r="K37" s="1688"/>
      <c r="L37" s="1688"/>
      <c r="M37" s="1688"/>
      <c r="N37" s="1689"/>
      <c r="O37" s="876"/>
    </row>
    <row r="38" spans="1:15" s="869" customFormat="1" ht="18" customHeight="1">
      <c r="A38" s="1710"/>
      <c r="B38" s="916"/>
      <c r="C38" s="917">
        <f>SUM(C27:C37)</f>
        <v>1.75</v>
      </c>
      <c r="D38" s="1690" t="s">
        <v>999</v>
      </c>
      <c r="E38" s="1690"/>
      <c r="F38" s="1690"/>
      <c r="G38" s="1690"/>
      <c r="H38" s="1690"/>
      <c r="I38" s="1690"/>
      <c r="J38" s="1690"/>
      <c r="K38" s="1690"/>
      <c r="L38" s="1690"/>
      <c r="M38" s="918">
        <f>SUM(M27:M37)</f>
        <v>0.875</v>
      </c>
      <c r="N38" s="919">
        <f>M38/N26</f>
        <v>0.17499999999999999</v>
      </c>
      <c r="O38" s="876"/>
    </row>
    <row r="39" spans="1:15" s="869" customFormat="1" ht="18" customHeight="1">
      <c r="A39" s="1710"/>
      <c r="B39" s="1722" t="str">
        <f ca="1">CELL("nomfichier")</f>
        <v>D:\1 UPRT SITE WEB\uprt.fr\re-recettes-jean-marc-catteau\re-catteau-galettes\[PC-les-galettes-repertoire.xlsx]Récap</v>
      </c>
      <c r="C39" s="1723"/>
      <c r="D39" s="1723"/>
      <c r="E39" s="1723"/>
      <c r="F39" s="1723"/>
      <c r="G39" s="1723"/>
      <c r="H39" s="1723"/>
      <c r="I39" s="1723"/>
      <c r="J39" s="1723"/>
      <c r="K39" s="1723"/>
      <c r="L39" s="1723"/>
      <c r="M39" s="1723"/>
      <c r="N39" s="1724"/>
      <c r="O39" s="876"/>
    </row>
    <row r="40" spans="1:15" s="869" customFormat="1" ht="18" customHeight="1" thickBot="1">
      <c r="A40" s="1710"/>
      <c r="B40" s="1725" t="s">
        <v>99</v>
      </c>
      <c r="C40" s="1726"/>
      <c r="D40" s="1726"/>
      <c r="E40" s="1726"/>
      <c r="F40" s="1726"/>
      <c r="G40" s="1726"/>
      <c r="H40" s="1726"/>
      <c r="I40" s="1726"/>
      <c r="J40" s="1726"/>
      <c r="K40" s="1726"/>
      <c r="L40" s="1726"/>
      <c r="M40" s="1726"/>
      <c r="N40" s="1727"/>
      <c r="O40" s="876"/>
    </row>
    <row r="41" spans="1:15" ht="18" customHeight="1" thickBot="1">
      <c r="O41" s="876"/>
    </row>
    <row r="42" spans="1:15" ht="18" customHeight="1">
      <c r="A42" s="870" t="s">
        <v>29</v>
      </c>
      <c r="B42" s="1704" t="s">
        <v>228</v>
      </c>
      <c r="C42" s="1705"/>
      <c r="D42" s="1705"/>
      <c r="E42" s="1705"/>
      <c r="F42" s="1705"/>
      <c r="G42" s="1705"/>
      <c r="H42" s="1705"/>
      <c r="I42" s="1705"/>
      <c r="J42" s="1705"/>
      <c r="K42" s="1705"/>
      <c r="L42" s="1705"/>
      <c r="M42" s="1705"/>
      <c r="N42" s="1708">
        <v>2</v>
      </c>
      <c r="O42" s="876"/>
    </row>
    <row r="43" spans="1:15" ht="18" customHeight="1">
      <c r="A43" s="1710"/>
      <c r="B43" s="1706"/>
      <c r="C43" s="1707"/>
      <c r="D43" s="1707"/>
      <c r="E43" s="1707"/>
      <c r="F43" s="1707"/>
      <c r="G43" s="1707"/>
      <c r="H43" s="1707"/>
      <c r="I43" s="1707"/>
      <c r="J43" s="1707"/>
      <c r="K43" s="1707"/>
      <c r="L43" s="1707"/>
      <c r="M43" s="1707"/>
      <c r="N43" s="1709"/>
      <c r="O43" s="876"/>
    </row>
    <row r="44" spans="1:15" ht="18" customHeight="1">
      <c r="A44" s="1710"/>
      <c r="B44" s="871" t="s">
        <v>56</v>
      </c>
      <c r="C44" s="1711" t="s">
        <v>117</v>
      </c>
      <c r="D44" s="1711"/>
      <c r="E44" s="1711"/>
      <c r="F44" s="1711"/>
      <c r="G44" s="1711"/>
      <c r="H44" s="1711"/>
      <c r="I44" s="1711"/>
      <c r="J44" s="1711"/>
      <c r="K44" s="1711"/>
      <c r="L44" s="1711"/>
      <c r="M44" s="872"/>
      <c r="N44" s="873"/>
      <c r="O44" s="876"/>
    </row>
    <row r="45" spans="1:15" ht="18" customHeight="1">
      <c r="A45" s="1710"/>
      <c r="B45" s="874" t="s">
        <v>51</v>
      </c>
      <c r="C45" s="1711"/>
      <c r="D45" s="1711"/>
      <c r="E45" s="1711"/>
      <c r="F45" s="1711"/>
      <c r="G45" s="1711"/>
      <c r="H45" s="1711"/>
      <c r="I45" s="1711"/>
      <c r="J45" s="1711"/>
      <c r="K45" s="1711"/>
      <c r="L45" s="1711"/>
      <c r="M45" s="454"/>
      <c r="N45" s="875" t="s">
        <v>55</v>
      </c>
      <c r="O45" s="876"/>
    </row>
    <row r="46" spans="1:15" ht="18" customHeight="1">
      <c r="A46" s="1710"/>
      <c r="B46" s="1716">
        <v>10</v>
      </c>
      <c r="C46" s="1717" t="s">
        <v>990</v>
      </c>
      <c r="D46" s="877"/>
      <c r="E46" s="877"/>
      <c r="F46" s="877"/>
      <c r="G46" s="877"/>
      <c r="H46" s="877"/>
      <c r="I46" s="877"/>
      <c r="J46" s="877"/>
      <c r="K46" s="877"/>
      <c r="L46" s="877"/>
      <c r="M46" s="1714" t="s">
        <v>990</v>
      </c>
      <c r="N46" s="1742">
        <v>5</v>
      </c>
      <c r="O46" s="876"/>
    </row>
    <row r="47" spans="1:15" ht="18" customHeight="1">
      <c r="A47" s="1710"/>
      <c r="B47" s="1716"/>
      <c r="C47" s="1717"/>
      <c r="D47" s="878"/>
      <c r="E47" s="878"/>
      <c r="F47" s="878"/>
      <c r="G47" s="878"/>
      <c r="H47" s="878"/>
      <c r="I47" s="878"/>
      <c r="J47" s="878"/>
      <c r="K47" s="878"/>
      <c r="L47" s="878"/>
      <c r="M47" s="1714"/>
      <c r="N47" s="1742"/>
      <c r="O47" s="876"/>
    </row>
    <row r="48" spans="1:15" ht="18" customHeight="1">
      <c r="A48" s="1710"/>
      <c r="B48" s="1712">
        <f>C75</f>
        <v>1.85</v>
      </c>
      <c r="C48" s="1713" t="s">
        <v>36</v>
      </c>
      <c r="D48" s="879"/>
      <c r="E48" s="1718" t="s">
        <v>991</v>
      </c>
      <c r="F48" s="1718"/>
      <c r="G48" s="1718"/>
      <c r="H48" s="1719">
        <f>B48/B46</f>
        <v>0.185</v>
      </c>
      <c r="I48" s="1719"/>
      <c r="J48" s="880"/>
      <c r="K48" s="880"/>
      <c r="L48" s="880"/>
      <c r="M48" s="1714" t="s">
        <v>36</v>
      </c>
      <c r="N48" s="1743">
        <f>M75</f>
        <v>0.92500000000000004</v>
      </c>
      <c r="O48" s="876"/>
    </row>
    <row r="49" spans="1:15" ht="18" customHeight="1">
      <c r="A49" s="1710"/>
      <c r="B49" s="1712"/>
      <c r="C49" s="1713"/>
      <c r="D49" s="879"/>
      <c r="E49" s="1718"/>
      <c r="F49" s="1718"/>
      <c r="G49" s="1718"/>
      <c r="H49" s="1719"/>
      <c r="I49" s="1719"/>
      <c r="J49" s="880"/>
      <c r="K49" s="880"/>
      <c r="L49" s="880"/>
      <c r="M49" s="1714"/>
      <c r="N49" s="1743"/>
      <c r="O49" s="876"/>
    </row>
    <row r="50" spans="1:15" ht="18" customHeight="1">
      <c r="A50" s="1710"/>
      <c r="B50" s="881"/>
      <c r="C50" s="882"/>
      <c r="D50" s="882"/>
      <c r="E50" s="883"/>
      <c r="F50" s="884" t="s">
        <v>992</v>
      </c>
      <c r="G50" s="1721">
        <f ca="1">NOW()</f>
        <v>43029.407312268515</v>
      </c>
      <c r="H50" s="1721"/>
      <c r="I50" s="1721"/>
      <c r="J50" s="1721"/>
      <c r="K50" s="885"/>
      <c r="L50" s="885"/>
      <c r="M50" s="886"/>
      <c r="N50" s="887"/>
      <c r="O50" s="876"/>
    </row>
    <row r="51" spans="1:15" ht="18" customHeight="1">
      <c r="A51" s="1710"/>
      <c r="B51" s="1687"/>
      <c r="C51" s="1688"/>
      <c r="D51" s="1688"/>
      <c r="E51" s="1688"/>
      <c r="F51" s="1688"/>
      <c r="G51" s="1688"/>
      <c r="H51" s="1688"/>
      <c r="I51" s="1688"/>
      <c r="J51" s="1688"/>
      <c r="K51" s="1688"/>
      <c r="L51" s="1688"/>
      <c r="M51" s="1688"/>
      <c r="N51" s="1689"/>
      <c r="O51" s="876"/>
    </row>
    <row r="52" spans="1:15" ht="18" customHeight="1">
      <c r="A52" s="1710"/>
      <c r="B52" s="1691"/>
      <c r="C52" s="888" t="s">
        <v>51</v>
      </c>
      <c r="D52" s="889" t="s">
        <v>993</v>
      </c>
      <c r="E52" s="890"/>
      <c r="F52" s="891"/>
      <c r="G52" s="891"/>
      <c r="H52" s="891"/>
      <c r="I52" s="880"/>
      <c r="J52" s="892" t="s">
        <v>55</v>
      </c>
      <c r="K52" s="893" t="s">
        <v>994</v>
      </c>
      <c r="L52" s="894"/>
      <c r="M52" s="894"/>
      <c r="N52" s="895"/>
      <c r="O52" s="876"/>
    </row>
    <row r="53" spans="1:15" ht="18" customHeight="1">
      <c r="A53" s="1710"/>
      <c r="B53" s="1691"/>
      <c r="C53" s="896" t="s">
        <v>41</v>
      </c>
      <c r="D53" s="894"/>
      <c r="E53" s="894"/>
      <c r="F53" s="894"/>
      <c r="G53" s="894"/>
      <c r="H53" s="894"/>
      <c r="I53" s="400"/>
      <c r="J53" s="897"/>
      <c r="K53" s="898"/>
      <c r="L53" s="898"/>
      <c r="M53" s="898"/>
      <c r="N53" s="899"/>
      <c r="O53" s="876"/>
    </row>
    <row r="54" spans="1:15" ht="18" customHeight="1">
      <c r="A54" s="1710"/>
      <c r="B54" s="1698"/>
      <c r="C54" s="1699"/>
      <c r="D54" s="1699"/>
      <c r="E54" s="1699"/>
      <c r="F54" s="1699"/>
      <c r="G54" s="1699"/>
      <c r="H54" s="1699"/>
      <c r="I54" s="1699"/>
      <c r="J54" s="1699"/>
      <c r="K54" s="1699"/>
      <c r="L54" s="1699"/>
      <c r="M54" s="1699"/>
      <c r="N54" s="1700"/>
      <c r="O54" s="876"/>
    </row>
    <row r="55" spans="1:15" ht="18" customHeight="1">
      <c r="A55" s="1710"/>
      <c r="B55" s="1698" t="s">
        <v>128</v>
      </c>
      <c r="C55" s="1699"/>
      <c r="D55" s="1699"/>
      <c r="E55" s="1699"/>
      <c r="F55" s="1699"/>
      <c r="G55" s="1699"/>
      <c r="H55" s="1699"/>
      <c r="I55" s="1699"/>
      <c r="J55" s="1699"/>
      <c r="K55" s="1699"/>
      <c r="L55" s="1699"/>
      <c r="M55" s="1699"/>
      <c r="N55" s="1700"/>
      <c r="O55" s="876"/>
    </row>
    <row r="56" spans="1:15" ht="18" customHeight="1">
      <c r="A56" s="1710"/>
      <c r="B56" s="1698" t="s">
        <v>131</v>
      </c>
      <c r="C56" s="1699"/>
      <c r="D56" s="1699"/>
      <c r="E56" s="1699"/>
      <c r="F56" s="1699"/>
      <c r="G56" s="1699"/>
      <c r="H56" s="1699"/>
      <c r="I56" s="1699"/>
      <c r="J56" s="1699"/>
      <c r="K56" s="1699"/>
      <c r="L56" s="1699"/>
      <c r="M56" s="1699"/>
      <c r="N56" s="1700"/>
      <c r="O56" s="876"/>
    </row>
    <row r="57" spans="1:15" ht="18" customHeight="1">
      <c r="A57" s="1710"/>
      <c r="B57" s="1698" t="s">
        <v>133</v>
      </c>
      <c r="C57" s="1699"/>
      <c r="D57" s="1699"/>
      <c r="E57" s="1699"/>
      <c r="F57" s="1699"/>
      <c r="G57" s="1699"/>
      <c r="H57" s="1699"/>
      <c r="I57" s="1699"/>
      <c r="J57" s="1699"/>
      <c r="K57" s="1699"/>
      <c r="L57" s="1699"/>
      <c r="M57" s="1699"/>
      <c r="N57" s="1700"/>
      <c r="O57" s="876"/>
    </row>
    <row r="58" spans="1:15" ht="18" customHeight="1">
      <c r="A58" s="1710"/>
      <c r="B58" s="1698" t="s">
        <v>134</v>
      </c>
      <c r="C58" s="1699"/>
      <c r="D58" s="1699"/>
      <c r="E58" s="1699"/>
      <c r="F58" s="1699"/>
      <c r="G58" s="1699"/>
      <c r="H58" s="1699"/>
      <c r="I58" s="1699"/>
      <c r="J58" s="1699"/>
      <c r="K58" s="1699"/>
      <c r="L58" s="1699"/>
      <c r="M58" s="1699"/>
      <c r="N58" s="1700"/>
      <c r="O58" s="876"/>
    </row>
    <row r="59" spans="1:15" ht="18" customHeight="1">
      <c r="A59" s="1710"/>
      <c r="B59" s="1698" t="s">
        <v>136</v>
      </c>
      <c r="C59" s="1699"/>
      <c r="D59" s="1699"/>
      <c r="E59" s="1699"/>
      <c r="F59" s="1699"/>
      <c r="G59" s="1699"/>
      <c r="H59" s="1699"/>
      <c r="I59" s="1699"/>
      <c r="J59" s="1699"/>
      <c r="K59" s="1699"/>
      <c r="L59" s="1699"/>
      <c r="M59" s="1699"/>
      <c r="N59" s="1700"/>
      <c r="O59" s="876"/>
    </row>
    <row r="60" spans="1:15" ht="18" customHeight="1">
      <c r="A60" s="1710"/>
      <c r="B60" s="1698" t="s">
        <v>1000</v>
      </c>
      <c r="C60" s="1699"/>
      <c r="D60" s="1699"/>
      <c r="E60" s="1699"/>
      <c r="F60" s="1699"/>
      <c r="G60" s="1699"/>
      <c r="H60" s="1699"/>
      <c r="I60" s="1699"/>
      <c r="J60" s="1699"/>
      <c r="K60" s="1699"/>
      <c r="L60" s="1699"/>
      <c r="M60" s="1699"/>
      <c r="N60" s="1700"/>
      <c r="O60" s="876"/>
    </row>
    <row r="61" spans="1:15" ht="18" customHeight="1">
      <c r="A61" s="1710"/>
      <c r="B61" s="1698" t="s">
        <v>1001</v>
      </c>
      <c r="C61" s="1699"/>
      <c r="D61" s="1699"/>
      <c r="E61" s="1699"/>
      <c r="F61" s="1699"/>
      <c r="G61" s="1699"/>
      <c r="H61" s="1699"/>
      <c r="I61" s="1699"/>
      <c r="J61" s="1699"/>
      <c r="K61" s="1699"/>
      <c r="L61" s="1699"/>
      <c r="M61" s="1699"/>
      <c r="N61" s="1700"/>
      <c r="O61" s="876"/>
    </row>
    <row r="62" spans="1:15" ht="18" customHeight="1">
      <c r="A62" s="1710"/>
      <c r="B62" s="1698"/>
      <c r="C62" s="1699"/>
      <c r="D62" s="1699"/>
      <c r="E62" s="1699"/>
      <c r="F62" s="1699"/>
      <c r="G62" s="1699"/>
      <c r="H62" s="1699"/>
      <c r="I62" s="1699"/>
      <c r="J62" s="1699"/>
      <c r="K62" s="1699"/>
      <c r="L62" s="1699"/>
      <c r="M62" s="1699"/>
      <c r="N62" s="1700"/>
      <c r="O62" s="876"/>
    </row>
    <row r="63" spans="1:15" ht="18" customHeight="1">
      <c r="A63" s="1710"/>
      <c r="B63" s="900" t="s">
        <v>60</v>
      </c>
      <c r="C63" s="901" t="s">
        <v>36</v>
      </c>
      <c r="D63" s="901" t="s">
        <v>37</v>
      </c>
      <c r="E63" s="902"/>
      <c r="F63" s="902"/>
      <c r="G63" s="902"/>
      <c r="H63" s="901" t="s">
        <v>995</v>
      </c>
      <c r="I63" s="902"/>
      <c r="J63" s="902"/>
      <c r="K63" s="902"/>
      <c r="L63" s="902"/>
      <c r="M63" s="903" t="s">
        <v>990</v>
      </c>
      <c r="N63" s="904">
        <f>N46</f>
        <v>5</v>
      </c>
      <c r="O63" s="876"/>
    </row>
    <row r="64" spans="1:15" ht="18" customHeight="1">
      <c r="A64" s="1710"/>
      <c r="B64" s="1687"/>
      <c r="C64" s="1688"/>
      <c r="D64" s="1688"/>
      <c r="E64" s="1688"/>
      <c r="F64" s="1688"/>
      <c r="G64" s="1688"/>
      <c r="H64" s="1688"/>
      <c r="I64" s="1688"/>
      <c r="J64" s="1688"/>
      <c r="K64" s="1688"/>
      <c r="L64" s="1688"/>
      <c r="M64" s="1688"/>
      <c r="N64" s="1689"/>
      <c r="O64" s="876"/>
    </row>
    <row r="65" spans="1:15" ht="18" customHeight="1">
      <c r="A65" s="1710"/>
      <c r="B65" s="905"/>
      <c r="C65" s="906">
        <v>1</v>
      </c>
      <c r="D65" s="907" t="s">
        <v>232</v>
      </c>
      <c r="E65" s="908"/>
      <c r="F65" s="876"/>
      <c r="G65" s="876"/>
      <c r="H65" s="909">
        <f>IF(ISBLANK(C65),0,IF(ISTEXT(C65),0,C65/C75))</f>
        <v>0.54054054054054046</v>
      </c>
      <c r="I65" s="876"/>
      <c r="J65" s="876"/>
      <c r="K65" s="876"/>
      <c r="L65" s="910" t="str">
        <f t="shared" ref="L65:L73" si="1">D65</f>
        <v>Jambon</v>
      </c>
      <c r="M65" s="911">
        <f>IF(ISTEXT(C65),0,IF(ISBLANK(C65),0,(C65/B46)*N46))</f>
        <v>0.5</v>
      </c>
      <c r="N65" s="912">
        <f>IF(ISTEXT(B65),B65,IF(ISBLANK(B65),0,(B65/B46)*N46))</f>
        <v>0</v>
      </c>
      <c r="O65" s="876"/>
    </row>
    <row r="66" spans="1:15" ht="18" customHeight="1">
      <c r="A66" s="1710"/>
      <c r="B66" s="905">
        <v>10</v>
      </c>
      <c r="C66" s="906"/>
      <c r="D66" s="907" t="s">
        <v>235</v>
      </c>
      <c r="E66" s="908"/>
      <c r="F66" s="876"/>
      <c r="G66" s="876"/>
      <c r="H66" s="909">
        <f>IF(ISBLANK(C66),0,IF(ISTEXT(C66),0,C66/C75))</f>
        <v>0</v>
      </c>
      <c r="I66" s="876"/>
      <c r="J66" s="876"/>
      <c r="K66" s="876"/>
      <c r="L66" s="910" t="str">
        <f t="shared" si="1"/>
        <v>Œuf</v>
      </c>
      <c r="M66" s="911">
        <f>IF(ISTEXT(C66),0,IF(ISBLANK(C66),0,(C66/B46)*N46))</f>
        <v>0</v>
      </c>
      <c r="N66" s="912">
        <f>IF(ISTEXT(B66),B66,IF(ISBLANK(B66),0,(B66/B46)*N46))</f>
        <v>5</v>
      </c>
      <c r="O66" s="876"/>
    </row>
    <row r="67" spans="1:15" ht="18" customHeight="1">
      <c r="A67" s="1710"/>
      <c r="B67" s="905"/>
      <c r="C67" s="906">
        <v>0.8</v>
      </c>
      <c r="D67" s="907" t="s">
        <v>236</v>
      </c>
      <c r="E67" s="908"/>
      <c r="F67" s="876"/>
      <c r="G67" s="876"/>
      <c r="H67" s="909">
        <f>IF(ISBLANK(C67),0,IF(ISTEXT(C67),0,C67/C75))</f>
        <v>0.43243243243243246</v>
      </c>
      <c r="I67" s="876"/>
      <c r="J67" s="876"/>
      <c r="K67" s="876"/>
      <c r="L67" s="910" t="str">
        <f t="shared" si="1"/>
        <v>Fromage</v>
      </c>
      <c r="M67" s="911">
        <f>IF(ISTEXT(C67),0,IF(ISBLANK(C67),0,(C67/B46)*N46))</f>
        <v>0.4</v>
      </c>
      <c r="N67" s="912">
        <f>IF(ISTEXT(B67),B67,IF(ISBLANK(B67),0,(B67/B46)*N46))</f>
        <v>0</v>
      </c>
      <c r="O67" s="876"/>
    </row>
    <row r="68" spans="1:15" ht="18" customHeight="1">
      <c r="A68" s="1710"/>
      <c r="B68" s="905"/>
      <c r="C68" s="906">
        <v>0.05</v>
      </c>
      <c r="D68" s="907" t="s">
        <v>237</v>
      </c>
      <c r="E68" s="908"/>
      <c r="F68" s="876"/>
      <c r="G68" s="876"/>
      <c r="H68" s="909">
        <f>IF(ISBLANK(C68),0,IF(ISTEXT(C68),0,C68/C75))</f>
        <v>2.7027027027027029E-2</v>
      </c>
      <c r="I68" s="876"/>
      <c r="J68" s="876"/>
      <c r="K68" s="876"/>
      <c r="L68" s="910" t="str">
        <f t="shared" si="1"/>
        <v>Beurre</v>
      </c>
      <c r="M68" s="911">
        <f>IF(ISTEXT(C68),0,IF(ISBLANK(C68),0,(C68/B46)*N46))</f>
        <v>2.5000000000000001E-2</v>
      </c>
      <c r="N68" s="912">
        <f>IF(ISTEXT(B68),B68,IF(ISBLANK(B68),0,(B68/B46)*N46))</f>
        <v>0</v>
      </c>
      <c r="O68" s="876"/>
    </row>
    <row r="69" spans="1:15" ht="18" customHeight="1">
      <c r="A69" s="1710"/>
      <c r="B69" s="905"/>
      <c r="C69" s="906"/>
      <c r="D69" s="907"/>
      <c r="E69" s="908"/>
      <c r="F69" s="876"/>
      <c r="G69" s="876"/>
      <c r="H69" s="909">
        <f>IF(ISBLANK(C69),0,IF(ISTEXT(C69),0,C69/C75))</f>
        <v>0</v>
      </c>
      <c r="I69" s="876"/>
      <c r="J69" s="876"/>
      <c r="K69" s="876"/>
      <c r="L69" s="910">
        <f t="shared" si="1"/>
        <v>0</v>
      </c>
      <c r="M69" s="911">
        <f>IF(ISTEXT(C69),0,IF(ISBLANK(C69),0,(C69/B46)*N46))</f>
        <v>0</v>
      </c>
      <c r="N69" s="912">
        <f>IF(ISTEXT(B69),B69,IF(ISBLANK(B69),0,(B69/B46)*N46))</f>
        <v>0</v>
      </c>
      <c r="O69" s="876"/>
    </row>
    <row r="70" spans="1:15" ht="18" customHeight="1">
      <c r="A70" s="1710"/>
      <c r="B70" s="905"/>
      <c r="C70" s="906"/>
      <c r="D70" s="913" t="s">
        <v>997</v>
      </c>
      <c r="E70" s="913"/>
      <c r="F70" s="876"/>
      <c r="G70" s="876"/>
      <c r="H70" s="909">
        <f>IF(ISBLANK(C70),0,IF(ISTEXT(C70),0,C70/C75))</f>
        <v>0</v>
      </c>
      <c r="I70" s="876"/>
      <c r="J70" s="876"/>
      <c r="K70" s="914"/>
      <c r="L70" s="915" t="str">
        <f t="shared" si="1"/>
        <v>PATE UTILISÉE</v>
      </c>
      <c r="M70" s="911">
        <f>IF(ISTEXT(C70),0,IF(ISBLANK(C70),0,(C70/B46)*N46))</f>
        <v>0</v>
      </c>
      <c r="N70" s="912">
        <f>IF(ISTEXT(B70),B70,IF(ISBLANK(B70),0,(B70/B46)*N46))</f>
        <v>0</v>
      </c>
      <c r="O70" s="876"/>
    </row>
    <row r="71" spans="1:15" ht="18" customHeight="1">
      <c r="A71" s="1710"/>
      <c r="B71" s="905"/>
      <c r="C71" s="906"/>
      <c r="D71" s="907" t="s">
        <v>1002</v>
      </c>
      <c r="E71" s="908"/>
      <c r="F71" s="876"/>
      <c r="G71" s="876"/>
      <c r="H71" s="909">
        <f>IF(ISBLANK(C71),0,IF(ISTEXT(C71),0,C71/C75))</f>
        <v>0</v>
      </c>
      <c r="I71" s="876"/>
      <c r="J71" s="876"/>
      <c r="K71" s="876"/>
      <c r="L71" s="910" t="str">
        <f t="shared" si="1"/>
        <v>Pâte de sarrasin</v>
      </c>
      <c r="M71" s="911">
        <f>IF(ISTEXT(C71),0,IF(ISBLANK(C71),0,(C71/B46)*N46))</f>
        <v>0</v>
      </c>
      <c r="N71" s="912">
        <f>IF(ISTEXT(B71),B71,IF(ISBLANK(B71),0,(B71/B46)*N46))</f>
        <v>0</v>
      </c>
      <c r="O71" s="876"/>
    </row>
    <row r="72" spans="1:15" ht="18" customHeight="1">
      <c r="A72" s="1710"/>
      <c r="B72" s="905"/>
      <c r="C72" s="906"/>
      <c r="D72" s="907"/>
      <c r="E72" s="908"/>
      <c r="F72" s="876"/>
      <c r="G72" s="876"/>
      <c r="H72" s="909">
        <f>IF(ISBLANK(C72),0,IF(ISTEXT(C72),0,C72/C75))</f>
        <v>0</v>
      </c>
      <c r="I72" s="876"/>
      <c r="J72" s="876"/>
      <c r="K72" s="876"/>
      <c r="L72" s="910">
        <f t="shared" si="1"/>
        <v>0</v>
      </c>
      <c r="M72" s="911">
        <f>IF(ISTEXT(C72),0,IF(ISBLANK(C72),0,(C72/B46)*N46))</f>
        <v>0</v>
      </c>
      <c r="N72" s="912">
        <f>IF(ISTEXT(B72),B72,IF(ISBLANK(B72),0,(B72/B46)*N46))</f>
        <v>0</v>
      </c>
      <c r="O72" s="876"/>
    </row>
    <row r="73" spans="1:15" ht="18" customHeight="1">
      <c r="A73" s="1710"/>
      <c r="B73" s="905"/>
      <c r="C73" s="906"/>
      <c r="D73" s="907"/>
      <c r="E73" s="908"/>
      <c r="F73" s="876"/>
      <c r="G73" s="876"/>
      <c r="H73" s="909">
        <f>IF(ISBLANK(C73),0,IF(ISTEXT(C73),0,C73/C75))</f>
        <v>0</v>
      </c>
      <c r="I73" s="876"/>
      <c r="J73" s="876"/>
      <c r="K73" s="876"/>
      <c r="L73" s="910">
        <f t="shared" si="1"/>
        <v>0</v>
      </c>
      <c r="M73" s="911">
        <f>IF(ISTEXT(C73),0,IF(ISBLANK(C73),0,(C73/B46)*N46))</f>
        <v>0</v>
      </c>
      <c r="N73" s="912">
        <f>IF(ISTEXT(B73),B73,IF(ISBLANK(B73),0,(B73/B46)*N46))</f>
        <v>0</v>
      </c>
      <c r="O73" s="876"/>
    </row>
    <row r="74" spans="1:15" ht="18" customHeight="1">
      <c r="A74" s="1710"/>
      <c r="B74" s="1687"/>
      <c r="C74" s="1688"/>
      <c r="D74" s="1688"/>
      <c r="E74" s="1688"/>
      <c r="F74" s="1688"/>
      <c r="G74" s="1688"/>
      <c r="H74" s="1688"/>
      <c r="I74" s="1688"/>
      <c r="J74" s="1688"/>
      <c r="K74" s="1688"/>
      <c r="L74" s="1688"/>
      <c r="M74" s="1688"/>
      <c r="N74" s="1689"/>
      <c r="O74" s="876"/>
    </row>
    <row r="75" spans="1:15" ht="18" customHeight="1">
      <c r="A75" s="1710"/>
      <c r="B75" s="916"/>
      <c r="C75" s="917">
        <f>SUM(C64:C74)</f>
        <v>1.85</v>
      </c>
      <c r="D75" s="1690" t="s">
        <v>999</v>
      </c>
      <c r="E75" s="1690"/>
      <c r="F75" s="1690"/>
      <c r="G75" s="1690"/>
      <c r="H75" s="1690"/>
      <c r="I75" s="1690"/>
      <c r="J75" s="1690"/>
      <c r="K75" s="1690"/>
      <c r="L75" s="1690"/>
      <c r="M75" s="918">
        <f>SUM(M64:M74)</f>
        <v>0.92500000000000004</v>
      </c>
      <c r="N75" s="919">
        <f>M75/N63</f>
        <v>0.185</v>
      </c>
      <c r="O75" s="876"/>
    </row>
    <row r="76" spans="1:15" ht="18" customHeight="1">
      <c r="A76" s="1710"/>
      <c r="B76" s="1722" t="str">
        <f ca="1">CELL("nomfichier")</f>
        <v>D:\1 UPRT SITE WEB\uprt.fr\re-recettes-jean-marc-catteau\re-catteau-galettes\[PC-les-galettes-repertoire.xlsx]Récap</v>
      </c>
      <c r="C76" s="1723"/>
      <c r="D76" s="1723"/>
      <c r="E76" s="1723"/>
      <c r="F76" s="1723"/>
      <c r="G76" s="1723"/>
      <c r="H76" s="1723"/>
      <c r="I76" s="1723"/>
      <c r="J76" s="1723"/>
      <c r="K76" s="1723"/>
      <c r="L76" s="1723"/>
      <c r="M76" s="1723"/>
      <c r="N76" s="1724"/>
      <c r="O76" s="876"/>
    </row>
    <row r="77" spans="1:15" ht="18" customHeight="1" thickBot="1">
      <c r="A77" s="1710"/>
      <c r="B77" s="1725" t="s">
        <v>99</v>
      </c>
      <c r="C77" s="1726"/>
      <c r="D77" s="1726"/>
      <c r="E77" s="1726"/>
      <c r="F77" s="1726"/>
      <c r="G77" s="1726"/>
      <c r="H77" s="1726"/>
      <c r="I77" s="1726"/>
      <c r="J77" s="1726"/>
      <c r="K77" s="1726"/>
      <c r="L77" s="1726"/>
      <c r="M77" s="1726"/>
      <c r="N77" s="1727"/>
      <c r="O77" s="876"/>
    </row>
    <row r="78" spans="1:15" ht="18" customHeight="1" thickBot="1">
      <c r="A78" s="920"/>
      <c r="B78" s="920"/>
      <c r="C78" s="920"/>
      <c r="D78" s="920"/>
      <c r="E78" s="920"/>
      <c r="F78" s="920"/>
      <c r="G78" s="920"/>
      <c r="H78" s="920"/>
      <c r="I78" s="920"/>
      <c r="J78" s="920"/>
      <c r="K78" s="920"/>
      <c r="L78" s="920"/>
      <c r="M78" s="920"/>
      <c r="N78" s="920"/>
      <c r="O78" s="876"/>
    </row>
    <row r="79" spans="1:15" ht="18" customHeight="1">
      <c r="A79" s="870" t="s">
        <v>29</v>
      </c>
      <c r="B79" s="1704" t="s">
        <v>229</v>
      </c>
      <c r="C79" s="1705"/>
      <c r="D79" s="1705"/>
      <c r="E79" s="1705"/>
      <c r="F79" s="1705"/>
      <c r="G79" s="1705"/>
      <c r="H79" s="1705"/>
      <c r="I79" s="1705"/>
      <c r="J79" s="1705"/>
      <c r="K79" s="1705"/>
      <c r="L79" s="1705"/>
      <c r="M79" s="1705"/>
      <c r="N79" s="1708">
        <v>3</v>
      </c>
      <c r="O79" s="876"/>
    </row>
    <row r="80" spans="1:15" ht="18" customHeight="1">
      <c r="A80" s="1710"/>
      <c r="B80" s="1706"/>
      <c r="C80" s="1707"/>
      <c r="D80" s="1707"/>
      <c r="E80" s="1707"/>
      <c r="F80" s="1707"/>
      <c r="G80" s="1707"/>
      <c r="H80" s="1707"/>
      <c r="I80" s="1707"/>
      <c r="J80" s="1707"/>
      <c r="K80" s="1707"/>
      <c r="L80" s="1707"/>
      <c r="M80" s="1707"/>
      <c r="N80" s="1709"/>
      <c r="O80" s="876"/>
    </row>
    <row r="81" spans="1:15" ht="18" customHeight="1">
      <c r="A81" s="1710"/>
      <c r="B81" s="871" t="s">
        <v>56</v>
      </c>
      <c r="C81" s="1711" t="s">
        <v>117</v>
      </c>
      <c r="D81" s="1711"/>
      <c r="E81" s="1711"/>
      <c r="F81" s="1711"/>
      <c r="G81" s="1711"/>
      <c r="H81" s="1711"/>
      <c r="I81" s="1711"/>
      <c r="J81" s="1711"/>
      <c r="K81" s="1711"/>
      <c r="L81" s="1711"/>
      <c r="M81" s="872"/>
      <c r="N81" s="873"/>
      <c r="O81" s="876"/>
    </row>
    <row r="82" spans="1:15" ht="18" customHeight="1">
      <c r="A82" s="1710"/>
      <c r="B82" s="874" t="s">
        <v>51</v>
      </c>
      <c r="C82" s="1711"/>
      <c r="D82" s="1711"/>
      <c r="E82" s="1711"/>
      <c r="F82" s="1711"/>
      <c r="G82" s="1711"/>
      <c r="H82" s="1711"/>
      <c r="I82" s="1711"/>
      <c r="J82" s="1711"/>
      <c r="K82" s="1711"/>
      <c r="L82" s="1711"/>
      <c r="M82" s="454"/>
      <c r="N82" s="875" t="s">
        <v>55</v>
      </c>
      <c r="O82" s="876"/>
    </row>
    <row r="83" spans="1:15" ht="18" customHeight="1">
      <c r="A83" s="1710"/>
      <c r="B83" s="1716">
        <v>10</v>
      </c>
      <c r="C83" s="1717" t="s">
        <v>990</v>
      </c>
      <c r="D83" s="877"/>
      <c r="E83" s="877"/>
      <c r="F83" s="877"/>
      <c r="G83" s="877"/>
      <c r="H83" s="877"/>
      <c r="I83" s="877"/>
      <c r="J83" s="877"/>
      <c r="K83" s="877"/>
      <c r="L83" s="877"/>
      <c r="M83" s="1714" t="s">
        <v>990</v>
      </c>
      <c r="N83" s="1742">
        <v>10</v>
      </c>
      <c r="O83" s="876"/>
    </row>
    <row r="84" spans="1:15" ht="18" customHeight="1">
      <c r="A84" s="1710"/>
      <c r="B84" s="1716"/>
      <c r="C84" s="1717"/>
      <c r="D84" s="878"/>
      <c r="E84" s="878"/>
      <c r="F84" s="878"/>
      <c r="G84" s="878"/>
      <c r="H84" s="878"/>
      <c r="I84" s="878"/>
      <c r="J84" s="878"/>
      <c r="K84" s="878"/>
      <c r="L84" s="878"/>
      <c r="M84" s="1714"/>
      <c r="N84" s="1742"/>
      <c r="O84" s="876"/>
    </row>
    <row r="85" spans="1:15" ht="18" customHeight="1">
      <c r="A85" s="1710"/>
      <c r="B85" s="1712">
        <f>C118</f>
        <v>2.6600000000000006</v>
      </c>
      <c r="C85" s="1713" t="s">
        <v>36</v>
      </c>
      <c r="D85" s="879"/>
      <c r="E85" s="1718" t="s">
        <v>991</v>
      </c>
      <c r="F85" s="1718"/>
      <c r="G85" s="1718"/>
      <c r="H85" s="1719">
        <f>B85/B83</f>
        <v>0.26600000000000007</v>
      </c>
      <c r="I85" s="1719"/>
      <c r="J85" s="880"/>
      <c r="K85" s="880"/>
      <c r="L85" s="880"/>
      <c r="M85" s="1714" t="s">
        <v>36</v>
      </c>
      <c r="N85" s="1743">
        <f>M118</f>
        <v>2.6600000000000006</v>
      </c>
      <c r="O85" s="876"/>
    </row>
    <row r="86" spans="1:15" ht="18" customHeight="1">
      <c r="A86" s="1710"/>
      <c r="B86" s="1712"/>
      <c r="C86" s="1713"/>
      <c r="D86" s="879"/>
      <c r="E86" s="1718"/>
      <c r="F86" s="1718"/>
      <c r="G86" s="1718"/>
      <c r="H86" s="1719"/>
      <c r="I86" s="1719"/>
      <c r="J86" s="880"/>
      <c r="K86" s="880"/>
      <c r="L86" s="880"/>
      <c r="M86" s="1714"/>
      <c r="N86" s="1743"/>
      <c r="O86" s="876"/>
    </row>
    <row r="87" spans="1:15" ht="18" customHeight="1">
      <c r="A87" s="1710"/>
      <c r="B87" s="881"/>
      <c r="C87" s="882"/>
      <c r="D87" s="882"/>
      <c r="E87" s="883"/>
      <c r="F87" s="884" t="s">
        <v>992</v>
      </c>
      <c r="G87" s="1721">
        <f ca="1">NOW()</f>
        <v>43029.407312268515</v>
      </c>
      <c r="H87" s="1721"/>
      <c r="I87" s="1721"/>
      <c r="J87" s="1721"/>
      <c r="K87" s="885"/>
      <c r="L87" s="885"/>
      <c r="M87" s="886"/>
      <c r="N87" s="887"/>
      <c r="O87" s="876"/>
    </row>
    <row r="88" spans="1:15" ht="18" customHeight="1">
      <c r="A88" s="1710"/>
      <c r="B88" s="1687"/>
      <c r="C88" s="1688"/>
      <c r="D88" s="1688"/>
      <c r="E88" s="1688"/>
      <c r="F88" s="1688"/>
      <c r="G88" s="1688"/>
      <c r="H88" s="1688"/>
      <c r="I88" s="1688"/>
      <c r="J88" s="1688"/>
      <c r="K88" s="1688"/>
      <c r="L88" s="1688"/>
      <c r="M88" s="1688"/>
      <c r="N88" s="1689"/>
      <c r="O88" s="876"/>
    </row>
    <row r="89" spans="1:15" ht="18" customHeight="1">
      <c r="A89" s="1710"/>
      <c r="B89" s="1691"/>
      <c r="C89" s="888" t="s">
        <v>51</v>
      </c>
      <c r="D89" s="889" t="s">
        <v>993</v>
      </c>
      <c r="E89" s="890"/>
      <c r="F89" s="891"/>
      <c r="G89" s="891"/>
      <c r="H89" s="891"/>
      <c r="I89" s="880"/>
      <c r="J89" s="892" t="s">
        <v>55</v>
      </c>
      <c r="K89" s="893" t="s">
        <v>994</v>
      </c>
      <c r="L89" s="894"/>
      <c r="M89" s="894"/>
      <c r="N89" s="895"/>
      <c r="O89" s="876"/>
    </row>
    <row r="90" spans="1:15" ht="18" customHeight="1">
      <c r="A90" s="1710"/>
      <c r="B90" s="1691"/>
      <c r="C90" s="896" t="s">
        <v>41</v>
      </c>
      <c r="D90" s="894"/>
      <c r="E90" s="894"/>
      <c r="F90" s="894"/>
      <c r="G90" s="894"/>
      <c r="H90" s="894"/>
      <c r="I90" s="400"/>
      <c r="J90" s="897"/>
      <c r="K90" s="898"/>
      <c r="L90" s="898"/>
      <c r="M90" s="898"/>
      <c r="N90" s="899"/>
      <c r="O90" s="876"/>
    </row>
    <row r="91" spans="1:15" ht="18" customHeight="1">
      <c r="A91" s="1710"/>
      <c r="B91" s="1698"/>
      <c r="C91" s="1699"/>
      <c r="D91" s="1699"/>
      <c r="E91" s="1699"/>
      <c r="F91" s="1699"/>
      <c r="G91" s="1699"/>
      <c r="H91" s="1699"/>
      <c r="I91" s="1699"/>
      <c r="J91" s="1699"/>
      <c r="K91" s="1699"/>
      <c r="L91" s="1699"/>
      <c r="M91" s="1699"/>
      <c r="N91" s="1700"/>
      <c r="O91" s="876"/>
    </row>
    <row r="92" spans="1:15" ht="18" customHeight="1">
      <c r="A92" s="1710"/>
      <c r="B92" s="1698" t="s">
        <v>129</v>
      </c>
      <c r="C92" s="1699"/>
      <c r="D92" s="1699"/>
      <c r="E92" s="1699"/>
      <c r="F92" s="1699"/>
      <c r="G92" s="1699"/>
      <c r="H92" s="1699"/>
      <c r="I92" s="1699"/>
      <c r="J92" s="1699"/>
      <c r="K92" s="1699"/>
      <c r="L92" s="1699"/>
      <c r="M92" s="1699"/>
      <c r="N92" s="1700"/>
      <c r="O92" s="876"/>
    </row>
    <row r="93" spans="1:15" ht="18" customHeight="1">
      <c r="A93" s="1710"/>
      <c r="B93" s="1698" t="s">
        <v>1003</v>
      </c>
      <c r="C93" s="1699"/>
      <c r="D93" s="1699"/>
      <c r="E93" s="1699"/>
      <c r="F93" s="1699"/>
      <c r="G93" s="1699"/>
      <c r="H93" s="1699"/>
      <c r="I93" s="1699"/>
      <c r="J93" s="1699"/>
      <c r="K93" s="1699"/>
      <c r="L93" s="1699"/>
      <c r="M93" s="1699"/>
      <c r="N93" s="1700"/>
      <c r="O93" s="876"/>
    </row>
    <row r="94" spans="1:15" ht="18" customHeight="1">
      <c r="A94" s="1710"/>
      <c r="B94" s="1728" t="s">
        <v>1004</v>
      </c>
      <c r="C94" s="1729"/>
      <c r="D94" s="1729"/>
      <c r="E94" s="1729"/>
      <c r="F94" s="1729"/>
      <c r="G94" s="1729"/>
      <c r="H94" s="1729"/>
      <c r="I94" s="1729"/>
      <c r="J94" s="1729"/>
      <c r="K94" s="1729"/>
      <c r="L94" s="1729"/>
      <c r="M94" s="1729"/>
      <c r="N94" s="1730"/>
      <c r="O94" s="876"/>
    </row>
    <row r="95" spans="1:15" ht="18" customHeight="1">
      <c r="A95" s="1710"/>
      <c r="B95" s="1698" t="s">
        <v>137</v>
      </c>
      <c r="C95" s="1699"/>
      <c r="D95" s="1699"/>
      <c r="E95" s="1699"/>
      <c r="F95" s="1699"/>
      <c r="G95" s="1699"/>
      <c r="H95" s="1699"/>
      <c r="I95" s="1699"/>
      <c r="J95" s="1699"/>
      <c r="K95" s="1699"/>
      <c r="L95" s="1699"/>
      <c r="M95" s="1699"/>
      <c r="N95" s="1700"/>
      <c r="O95" s="876"/>
    </row>
    <row r="96" spans="1:15" ht="18" customHeight="1">
      <c r="A96" s="1710"/>
      <c r="B96" s="1698" t="s">
        <v>140</v>
      </c>
      <c r="C96" s="1699"/>
      <c r="D96" s="1699"/>
      <c r="E96" s="1699"/>
      <c r="F96" s="1699"/>
      <c r="G96" s="1699"/>
      <c r="H96" s="1699"/>
      <c r="I96" s="1699"/>
      <c r="J96" s="1699"/>
      <c r="K96" s="1699"/>
      <c r="L96" s="1699"/>
      <c r="M96" s="1699"/>
      <c r="N96" s="1700"/>
      <c r="O96" s="876"/>
    </row>
    <row r="97" spans="1:15" ht="18" customHeight="1">
      <c r="A97" s="1710"/>
      <c r="B97" s="1698" t="s">
        <v>143</v>
      </c>
      <c r="C97" s="1699"/>
      <c r="D97" s="1699"/>
      <c r="E97" s="1699"/>
      <c r="F97" s="1699"/>
      <c r="G97" s="1699"/>
      <c r="H97" s="1699"/>
      <c r="I97" s="1699"/>
      <c r="J97" s="1699"/>
      <c r="K97" s="1699"/>
      <c r="L97" s="1699"/>
      <c r="M97" s="1699"/>
      <c r="N97" s="1700"/>
      <c r="O97" s="876"/>
    </row>
    <row r="98" spans="1:15" ht="18" customHeight="1">
      <c r="A98" s="1710"/>
      <c r="B98" s="1698" t="s">
        <v>145</v>
      </c>
      <c r="C98" s="1699"/>
      <c r="D98" s="1699"/>
      <c r="E98" s="1699"/>
      <c r="F98" s="1699"/>
      <c r="G98" s="1699"/>
      <c r="H98" s="1699"/>
      <c r="I98" s="1699"/>
      <c r="J98" s="1699"/>
      <c r="K98" s="1699"/>
      <c r="L98" s="1699"/>
      <c r="M98" s="1699"/>
      <c r="N98" s="1700"/>
      <c r="O98" s="876"/>
    </row>
    <row r="99" spans="1:15" ht="18" customHeight="1">
      <c r="A99" s="1710"/>
      <c r="B99" s="1698"/>
      <c r="C99" s="1699"/>
      <c r="D99" s="1699"/>
      <c r="E99" s="1699"/>
      <c r="F99" s="1699"/>
      <c r="G99" s="1699"/>
      <c r="H99" s="1699"/>
      <c r="I99" s="1699"/>
      <c r="J99" s="1699"/>
      <c r="K99" s="1699"/>
      <c r="L99" s="1699"/>
      <c r="M99" s="1699"/>
      <c r="N99" s="1700"/>
      <c r="O99" s="876"/>
    </row>
    <row r="100" spans="1:15" ht="18" customHeight="1">
      <c r="A100" s="1710"/>
      <c r="B100" s="1698"/>
      <c r="C100" s="1699"/>
      <c r="D100" s="1699"/>
      <c r="E100" s="1699"/>
      <c r="F100" s="1699"/>
      <c r="G100" s="1699"/>
      <c r="H100" s="1699"/>
      <c r="I100" s="1699"/>
      <c r="J100" s="1699"/>
      <c r="K100" s="1699"/>
      <c r="L100" s="1699"/>
      <c r="M100" s="1699"/>
      <c r="N100" s="1700"/>
      <c r="O100" s="876"/>
    </row>
    <row r="101" spans="1:15" ht="18" customHeight="1">
      <c r="A101" s="1710"/>
      <c r="B101" s="900" t="s">
        <v>60</v>
      </c>
      <c r="C101" s="901" t="s">
        <v>36</v>
      </c>
      <c r="D101" s="901" t="s">
        <v>37</v>
      </c>
      <c r="E101" s="902"/>
      <c r="F101" s="902"/>
      <c r="G101" s="902"/>
      <c r="H101" s="901" t="s">
        <v>995</v>
      </c>
      <c r="I101" s="902"/>
      <c r="J101" s="902"/>
      <c r="K101" s="902"/>
      <c r="L101" s="902"/>
      <c r="M101" s="903" t="s">
        <v>990</v>
      </c>
      <c r="N101" s="904">
        <f>N83</f>
        <v>10</v>
      </c>
      <c r="O101" s="876"/>
    </row>
    <row r="102" spans="1:15" ht="18" customHeight="1">
      <c r="A102" s="1710"/>
      <c r="B102" s="1687"/>
      <c r="C102" s="1688"/>
      <c r="D102" s="1688"/>
      <c r="E102" s="1688"/>
      <c r="F102" s="1688"/>
      <c r="G102" s="1688"/>
      <c r="H102" s="1688"/>
      <c r="I102" s="1688"/>
      <c r="J102" s="1688"/>
      <c r="K102" s="1688"/>
      <c r="L102" s="1688"/>
      <c r="M102" s="1688"/>
      <c r="N102" s="1689"/>
      <c r="O102" s="876"/>
    </row>
    <row r="103" spans="1:15" ht="18" customHeight="1">
      <c r="A103" s="1710"/>
      <c r="B103" s="905"/>
      <c r="C103" s="906">
        <v>1.2</v>
      </c>
      <c r="D103" s="907" t="s">
        <v>233</v>
      </c>
      <c r="E103" s="908"/>
      <c r="F103" s="876"/>
      <c r="G103" s="876"/>
      <c r="H103" s="909">
        <f>IF(ISBLANK(C103),0,IF(ISTEXT(C103),0,C103/C118))</f>
        <v>0.45112781954887204</v>
      </c>
      <c r="I103" s="876"/>
      <c r="J103" s="876"/>
      <c r="K103" s="876"/>
      <c r="L103" s="910" t="str">
        <f t="shared" ref="L103:L116" si="2">D103</f>
        <v>Andouille de Guémené</v>
      </c>
      <c r="M103" s="911">
        <f>IF(ISTEXT(C103),0,IF(ISBLANK(C103),0,(C103/B83)*N83))</f>
        <v>1.2</v>
      </c>
      <c r="N103" s="912">
        <f>IF(ISTEXT(B103),B103,IF(ISBLANK(B103),0,(B103/B83)*N83))</f>
        <v>0</v>
      </c>
      <c r="O103" s="876"/>
    </row>
    <row r="104" spans="1:15" ht="18" customHeight="1">
      <c r="A104" s="1710"/>
      <c r="B104" s="905"/>
      <c r="C104" s="906">
        <v>0.4</v>
      </c>
      <c r="D104" s="907" t="s">
        <v>234</v>
      </c>
      <c r="E104" s="908"/>
      <c r="F104" s="876"/>
      <c r="G104" s="876"/>
      <c r="H104" s="909">
        <f>IF(ISBLANK(C104),0,IF(ISTEXT(C104),0,C104/C118))</f>
        <v>0.15037593984962402</v>
      </c>
      <c r="I104" s="876"/>
      <c r="J104" s="876"/>
      <c r="K104" s="876"/>
      <c r="L104" s="910" t="str">
        <f t="shared" si="2"/>
        <v>Crème fraîche</v>
      </c>
      <c r="M104" s="911">
        <f>IF(ISTEXT(C104),0,IF(ISBLANK(C104),0,(C104/B83)*N83))</f>
        <v>0.4</v>
      </c>
      <c r="N104" s="912">
        <f>IF(ISTEXT(B104),B104,IF(ISBLANK(B104),0,(B104/B83)*N83))</f>
        <v>0</v>
      </c>
      <c r="O104" s="876"/>
    </row>
    <row r="105" spans="1:15" ht="18" customHeight="1">
      <c r="A105" s="1710"/>
      <c r="B105" s="905" t="s">
        <v>996</v>
      </c>
      <c r="C105" s="906"/>
      <c r="D105" s="907" t="s">
        <v>105</v>
      </c>
      <c r="E105" s="908"/>
      <c r="F105" s="876"/>
      <c r="G105" s="876"/>
      <c r="H105" s="909">
        <f>IF(ISBLANK(C105),0,IF(ISTEXT(C105),0,C105/C118))</f>
        <v>0</v>
      </c>
      <c r="I105" s="876"/>
      <c r="J105" s="876"/>
      <c r="K105" s="876"/>
      <c r="L105" s="910" t="str">
        <f t="shared" si="2"/>
        <v>Sel / poivre</v>
      </c>
      <c r="M105" s="911">
        <f>IF(ISTEXT(C105),0,IF(ISBLANK(C105),0,(C105/B83)*N83))</f>
        <v>0</v>
      </c>
      <c r="N105" s="912" t="str">
        <f>IF(ISTEXT(B105),B105,IF(ISBLANK(B105),0,(B105/B83)*N83))</f>
        <v>P.m.</v>
      </c>
      <c r="O105" s="876"/>
    </row>
    <row r="106" spans="1:15" ht="18" customHeight="1">
      <c r="A106" s="1710"/>
      <c r="B106" s="905"/>
      <c r="C106" s="906">
        <v>0.05</v>
      </c>
      <c r="D106" s="907" t="s">
        <v>238</v>
      </c>
      <c r="E106" s="908"/>
      <c r="F106" s="876"/>
      <c r="G106" s="876"/>
      <c r="H106" s="909">
        <f>IF(ISBLANK(C106),0,IF(ISTEXT(C106),0,C106/C118))</f>
        <v>1.8796992481203003E-2</v>
      </c>
      <c r="I106" s="876"/>
      <c r="J106" s="876"/>
      <c r="K106" s="876"/>
      <c r="L106" s="910" t="str">
        <f t="shared" si="2"/>
        <v>Cognac</v>
      </c>
      <c r="M106" s="911">
        <f>IF(ISTEXT(C106),0,IF(ISBLANK(C106),0,(C106/B83)*N83))</f>
        <v>0.05</v>
      </c>
      <c r="N106" s="912">
        <f>IF(ISTEXT(B106),B106,IF(ISBLANK(B106),0,(B106/B83)*N83))</f>
        <v>0</v>
      </c>
      <c r="O106" s="876"/>
    </row>
    <row r="107" spans="1:15" ht="18" customHeight="1">
      <c r="A107" s="1710"/>
      <c r="B107" s="905"/>
      <c r="C107" s="906">
        <v>0.5</v>
      </c>
      <c r="D107" s="907" t="s">
        <v>239</v>
      </c>
      <c r="E107" s="908"/>
      <c r="F107" s="876"/>
      <c r="G107" s="876"/>
      <c r="H107" s="909">
        <f>IF(ISBLANK(C107),0,IF(ISTEXT(C107),0,C107/C118))</f>
        <v>0.18796992481203004</v>
      </c>
      <c r="I107" s="876"/>
      <c r="J107" s="876"/>
      <c r="K107" s="876"/>
      <c r="L107" s="910" t="str">
        <f t="shared" si="2"/>
        <v>Fond brun</v>
      </c>
      <c r="M107" s="911">
        <f>IF(ISTEXT(C107),0,IF(ISBLANK(C107),0,(C107/B83)*N83))</f>
        <v>0.5</v>
      </c>
      <c r="N107" s="912">
        <f>IF(ISTEXT(B107),B107,IF(ISBLANK(B107),0,(B107/B83)*N83))</f>
        <v>0</v>
      </c>
      <c r="O107" s="876"/>
    </row>
    <row r="108" spans="1:15" ht="18" customHeight="1">
      <c r="A108" s="1710"/>
      <c r="B108" s="905" t="s">
        <v>996</v>
      </c>
      <c r="C108" s="906"/>
      <c r="D108" s="907" t="s">
        <v>241</v>
      </c>
      <c r="E108" s="908"/>
      <c r="F108" s="876"/>
      <c r="G108" s="876"/>
      <c r="H108" s="909">
        <f>IF(ISBLANK(C108),0,IF(ISTEXT(C108),0,C108/C118))</f>
        <v>0</v>
      </c>
      <c r="I108" s="876"/>
      <c r="J108" s="876"/>
      <c r="K108" s="876"/>
      <c r="L108" s="910" t="str">
        <f t="shared" si="2"/>
        <v>Maïzena</v>
      </c>
      <c r="M108" s="911">
        <f>IF(ISTEXT(C108),0,IF(ISBLANK(C108),0,(C108/B83)*N83))</f>
        <v>0</v>
      </c>
      <c r="N108" s="912" t="str">
        <f>IF(ISTEXT(B108),B108,IF(ISBLANK(B108),0,(B108/B83)*N83))</f>
        <v>P.m.</v>
      </c>
      <c r="O108" s="876"/>
    </row>
    <row r="109" spans="1:15" ht="18" customHeight="1">
      <c r="A109" s="1710"/>
      <c r="B109" s="905"/>
      <c r="C109" s="906">
        <v>0.05</v>
      </c>
      <c r="D109" s="907" t="s">
        <v>237</v>
      </c>
      <c r="E109" s="908"/>
      <c r="F109" s="876"/>
      <c r="G109" s="876"/>
      <c r="H109" s="909">
        <f>IF(ISBLANK(C109),0,IF(ISTEXT(C109),0,C109/C118))</f>
        <v>1.8796992481203003E-2</v>
      </c>
      <c r="I109" s="876"/>
      <c r="J109" s="876"/>
      <c r="K109" s="876"/>
      <c r="L109" s="910" t="str">
        <f t="shared" si="2"/>
        <v>Beurre</v>
      </c>
      <c r="M109" s="911">
        <f>IF(ISTEXT(C109),0,IF(ISBLANK(C109),0,(C109/B83)*N83))</f>
        <v>0.05</v>
      </c>
      <c r="N109" s="912">
        <f>IF(ISTEXT(B109),B109,IF(ISBLANK(B109),0,(B109/B83)*N83))</f>
        <v>0</v>
      </c>
      <c r="O109" s="876"/>
    </row>
    <row r="110" spans="1:15" ht="18" customHeight="1">
      <c r="A110" s="1710"/>
      <c r="B110" s="905"/>
      <c r="C110" s="906">
        <v>0.2</v>
      </c>
      <c r="D110" s="907" t="s">
        <v>242</v>
      </c>
      <c r="E110" s="908"/>
      <c r="F110" s="876"/>
      <c r="G110" s="876"/>
      <c r="H110" s="909">
        <f>IF(ISBLANK(C110),0,IF(ISTEXT(C110),0,C110/C118))</f>
        <v>7.5187969924812012E-2</v>
      </c>
      <c r="I110" s="876"/>
      <c r="J110" s="876"/>
      <c r="K110" s="876"/>
      <c r="L110" s="910" t="str">
        <f t="shared" si="2"/>
        <v>Oignons</v>
      </c>
      <c r="M110" s="911">
        <f>IF(ISTEXT(C110),0,IF(ISBLANK(C110),0,(C110/B83)*N83))</f>
        <v>0.2</v>
      </c>
      <c r="N110" s="912">
        <f>IF(ISTEXT(B110),B110,IF(ISBLANK(B110),0,(B110/B83)*N83))</f>
        <v>0</v>
      </c>
      <c r="O110" s="876"/>
    </row>
    <row r="111" spans="1:15" ht="18" customHeight="1">
      <c r="A111" s="1710"/>
      <c r="B111" s="905"/>
      <c r="C111" s="906">
        <v>0.06</v>
      </c>
      <c r="D111" s="907" t="s">
        <v>243</v>
      </c>
      <c r="E111" s="908"/>
      <c r="F111" s="876"/>
      <c r="G111" s="876"/>
      <c r="H111" s="909">
        <f>IF(ISBLANK(C111),0,IF(ISTEXT(C111),0,C111/C118))</f>
        <v>2.2556390977443604E-2</v>
      </c>
      <c r="I111" s="876"/>
      <c r="J111" s="876"/>
      <c r="K111" s="876"/>
      <c r="L111" s="910" t="str">
        <f t="shared" si="2"/>
        <v>Moutarde</v>
      </c>
      <c r="M111" s="911">
        <f>IF(ISTEXT(C111),0,IF(ISBLANK(C111),0,(C111/B83)*N83))</f>
        <v>0.06</v>
      </c>
      <c r="N111" s="912">
        <f>IF(ISTEXT(B111),B111,IF(ISBLANK(B111),0,(B111/B83)*N83))</f>
        <v>0</v>
      </c>
      <c r="O111" s="876"/>
    </row>
    <row r="112" spans="1:15" ht="18" customHeight="1">
      <c r="A112" s="1710"/>
      <c r="B112" s="905"/>
      <c r="C112" s="906">
        <v>0.2</v>
      </c>
      <c r="D112" s="907" t="s">
        <v>244</v>
      </c>
      <c r="E112" s="908"/>
      <c r="F112" s="876"/>
      <c r="G112" s="876"/>
      <c r="H112" s="909">
        <f>IF(ISBLANK(C112),0,IF(ISTEXT(C112),0,C112/C118))</f>
        <v>7.5187969924812012E-2</v>
      </c>
      <c r="I112" s="876"/>
      <c r="J112" s="876"/>
      <c r="K112" s="876"/>
      <c r="L112" s="910" t="str">
        <f t="shared" si="2"/>
        <v>Vin Blanc</v>
      </c>
      <c r="M112" s="911">
        <f>IF(ISTEXT(C112),0,IF(ISBLANK(C112),0,(C112/B83)*N83))</f>
        <v>0.2</v>
      </c>
      <c r="N112" s="912">
        <f>IF(ISTEXT(B112),B112,IF(ISBLANK(B112),0,(B112/B83)*N83))</f>
        <v>0</v>
      </c>
      <c r="O112" s="876"/>
    </row>
    <row r="113" spans="1:15" ht="18" customHeight="1">
      <c r="A113" s="1710"/>
      <c r="B113" s="905"/>
      <c r="C113" s="906"/>
      <c r="D113" s="913" t="s">
        <v>997</v>
      </c>
      <c r="E113" s="913"/>
      <c r="F113" s="876"/>
      <c r="G113" s="876"/>
      <c r="H113" s="909">
        <f>IF(ISBLANK(C113),0,IF(ISTEXT(C113),0,C113/C118))</f>
        <v>0</v>
      </c>
      <c r="I113" s="876"/>
      <c r="J113" s="876"/>
      <c r="K113" s="914"/>
      <c r="L113" s="915" t="str">
        <f t="shared" si="2"/>
        <v>PATE UTILISÉE</v>
      </c>
      <c r="M113" s="911">
        <f>IF(ISTEXT(C113),0,IF(ISBLANK(C113),0,(C113/B83)*N83))</f>
        <v>0</v>
      </c>
      <c r="N113" s="912">
        <f>IF(ISTEXT(B113),B113,IF(ISBLANK(B113),0,(B113/B83)*N83))</f>
        <v>0</v>
      </c>
      <c r="O113" s="876"/>
    </row>
    <row r="114" spans="1:15" ht="18" customHeight="1">
      <c r="A114" s="1710"/>
      <c r="B114" s="905"/>
      <c r="C114" s="906"/>
      <c r="D114" s="907" t="s">
        <v>1002</v>
      </c>
      <c r="E114" s="908"/>
      <c r="F114" s="876"/>
      <c r="G114" s="876"/>
      <c r="H114" s="909">
        <f>IF(ISBLANK(C114),0,IF(ISTEXT(C114),0,C114/C118))</f>
        <v>0</v>
      </c>
      <c r="I114" s="876"/>
      <c r="J114" s="876"/>
      <c r="K114" s="876"/>
      <c r="L114" s="910" t="str">
        <f t="shared" si="2"/>
        <v>Pâte de sarrasin</v>
      </c>
      <c r="M114" s="911">
        <f>IF(ISTEXT(C114),0,IF(ISBLANK(C114),0,(C114/B83)*N83))</f>
        <v>0</v>
      </c>
      <c r="N114" s="912">
        <f>IF(ISTEXT(B114),B114,IF(ISBLANK(B114),0,(B114/B83)*N83))</f>
        <v>0</v>
      </c>
      <c r="O114" s="876"/>
    </row>
    <row r="115" spans="1:15" ht="18" customHeight="1">
      <c r="A115" s="1710"/>
      <c r="B115" s="905"/>
      <c r="C115" s="906"/>
      <c r="D115" s="907"/>
      <c r="E115" s="908"/>
      <c r="F115" s="876"/>
      <c r="G115" s="876"/>
      <c r="H115" s="909">
        <f>IF(ISBLANK(C115),0,IF(ISTEXT(C115),0,C115/C118))</f>
        <v>0</v>
      </c>
      <c r="I115" s="876"/>
      <c r="J115" s="876"/>
      <c r="K115" s="876"/>
      <c r="L115" s="910">
        <f t="shared" si="2"/>
        <v>0</v>
      </c>
      <c r="M115" s="911">
        <f>IF(ISTEXT(C115),0,IF(ISBLANK(C115),0,(C115/B83)*N83))</f>
        <v>0</v>
      </c>
      <c r="N115" s="912">
        <f>IF(ISTEXT(B115),B115,IF(ISBLANK(B115),0,(B115/B83)*N83))</f>
        <v>0</v>
      </c>
      <c r="O115" s="876"/>
    </row>
    <row r="116" spans="1:15" ht="18" customHeight="1">
      <c r="A116" s="1710"/>
      <c r="B116" s="905"/>
      <c r="C116" s="906"/>
      <c r="D116" s="907"/>
      <c r="E116" s="908"/>
      <c r="F116" s="876"/>
      <c r="G116" s="876"/>
      <c r="H116" s="909">
        <f>IF(ISBLANK(C116),0,IF(ISTEXT(C116),0,C116/C118))</f>
        <v>0</v>
      </c>
      <c r="I116" s="876"/>
      <c r="J116" s="876"/>
      <c r="K116" s="876"/>
      <c r="L116" s="910">
        <f t="shared" si="2"/>
        <v>0</v>
      </c>
      <c r="M116" s="911">
        <f>IF(ISTEXT(C116),0,IF(ISBLANK(C116),0,(C116/B83)*N83))</f>
        <v>0</v>
      </c>
      <c r="N116" s="912">
        <f>IF(ISTEXT(B116),B116,IF(ISBLANK(B116),0,(B116/B83)*N83))</f>
        <v>0</v>
      </c>
      <c r="O116" s="876"/>
    </row>
    <row r="117" spans="1:15" ht="18" customHeight="1">
      <c r="A117" s="1710"/>
      <c r="B117" s="1687"/>
      <c r="C117" s="1688"/>
      <c r="D117" s="1688"/>
      <c r="E117" s="1688"/>
      <c r="F117" s="1688"/>
      <c r="G117" s="1688"/>
      <c r="H117" s="1688"/>
      <c r="I117" s="1688"/>
      <c r="J117" s="1688"/>
      <c r="K117" s="1688"/>
      <c r="L117" s="1688"/>
      <c r="M117" s="1688"/>
      <c r="N117" s="1689"/>
      <c r="O117" s="876"/>
    </row>
    <row r="118" spans="1:15" ht="18" customHeight="1">
      <c r="A118" s="1710"/>
      <c r="B118" s="916"/>
      <c r="C118" s="917">
        <f>SUM(C102:C117)</f>
        <v>2.6600000000000006</v>
      </c>
      <c r="D118" s="1690" t="s">
        <v>999</v>
      </c>
      <c r="E118" s="1690"/>
      <c r="F118" s="1690"/>
      <c r="G118" s="1690"/>
      <c r="H118" s="1690"/>
      <c r="I118" s="1690"/>
      <c r="J118" s="1690"/>
      <c r="K118" s="1690"/>
      <c r="L118" s="1690"/>
      <c r="M118" s="918">
        <f>SUM(M102:M117)</f>
        <v>2.6600000000000006</v>
      </c>
      <c r="N118" s="919">
        <f>M118/N101</f>
        <v>0.26600000000000007</v>
      </c>
      <c r="O118" s="876"/>
    </row>
    <row r="119" spans="1:15" ht="18" customHeight="1">
      <c r="A119" s="1710"/>
      <c r="B119" s="1722" t="str">
        <f ca="1">CELL("nomfichier")</f>
        <v>D:\1 UPRT SITE WEB\uprt.fr\re-recettes-jean-marc-catteau\re-catteau-galettes\[PC-les-galettes-repertoire.xlsx]Récap</v>
      </c>
      <c r="C119" s="1723"/>
      <c r="D119" s="1723"/>
      <c r="E119" s="1723"/>
      <c r="F119" s="1723"/>
      <c r="G119" s="1723"/>
      <c r="H119" s="1723"/>
      <c r="I119" s="1723"/>
      <c r="J119" s="1723"/>
      <c r="K119" s="1723"/>
      <c r="L119" s="1723"/>
      <c r="M119" s="1723"/>
      <c r="N119" s="1724"/>
      <c r="O119" s="876"/>
    </row>
    <row r="120" spans="1:15" ht="18" customHeight="1" thickBot="1">
      <c r="A120" s="1710"/>
      <c r="B120" s="1725" t="s">
        <v>99</v>
      </c>
      <c r="C120" s="1726"/>
      <c r="D120" s="1726"/>
      <c r="E120" s="1726"/>
      <c r="F120" s="1726"/>
      <c r="G120" s="1726"/>
      <c r="H120" s="1726"/>
      <c r="I120" s="1726"/>
      <c r="J120" s="1726"/>
      <c r="K120" s="1726"/>
      <c r="L120" s="1726"/>
      <c r="M120" s="1726"/>
      <c r="N120" s="1727"/>
      <c r="O120" s="876"/>
    </row>
    <row r="121" spans="1:15" ht="18" customHeight="1" thickBot="1">
      <c r="A121" s="920"/>
      <c r="B121" s="921"/>
      <c r="C121" s="922"/>
      <c r="D121" s="922"/>
      <c r="E121" s="922"/>
      <c r="F121" s="922"/>
      <c r="G121" s="922"/>
      <c r="H121" s="922"/>
      <c r="I121" s="922"/>
      <c r="J121" s="922"/>
      <c r="K121" s="922"/>
      <c r="L121" s="922"/>
      <c r="M121" s="923"/>
      <c r="N121" s="924"/>
      <c r="O121" s="876"/>
    </row>
    <row r="122" spans="1:15" ht="18" customHeight="1">
      <c r="A122" s="870" t="s">
        <v>29</v>
      </c>
      <c r="B122" s="1704" t="s">
        <v>246</v>
      </c>
      <c r="C122" s="1705"/>
      <c r="D122" s="1705"/>
      <c r="E122" s="1705"/>
      <c r="F122" s="1705"/>
      <c r="G122" s="1705"/>
      <c r="H122" s="1705"/>
      <c r="I122" s="1705"/>
      <c r="J122" s="1705"/>
      <c r="K122" s="1705"/>
      <c r="L122" s="1705"/>
      <c r="M122" s="1705"/>
      <c r="N122" s="1708">
        <v>4</v>
      </c>
      <c r="O122" s="876"/>
    </row>
    <row r="123" spans="1:15" ht="18" customHeight="1">
      <c r="A123" s="1710"/>
      <c r="B123" s="1706"/>
      <c r="C123" s="1707"/>
      <c r="D123" s="1707"/>
      <c r="E123" s="1707"/>
      <c r="F123" s="1707"/>
      <c r="G123" s="1707"/>
      <c r="H123" s="1707"/>
      <c r="I123" s="1707"/>
      <c r="J123" s="1707"/>
      <c r="K123" s="1707"/>
      <c r="L123" s="1707"/>
      <c r="M123" s="1707"/>
      <c r="N123" s="1709"/>
      <c r="O123" s="876"/>
    </row>
    <row r="124" spans="1:15" ht="18" customHeight="1">
      <c r="A124" s="1710"/>
      <c r="B124" s="871" t="s">
        <v>56</v>
      </c>
      <c r="C124" s="1711" t="s">
        <v>117</v>
      </c>
      <c r="D124" s="1711"/>
      <c r="E124" s="1711"/>
      <c r="F124" s="1711"/>
      <c r="G124" s="1711"/>
      <c r="H124" s="1711"/>
      <c r="I124" s="1711"/>
      <c r="J124" s="1711"/>
      <c r="K124" s="1711"/>
      <c r="L124" s="1711"/>
      <c r="M124" s="872"/>
      <c r="N124" s="873"/>
      <c r="O124" s="876"/>
    </row>
    <row r="125" spans="1:15" ht="18" customHeight="1">
      <c r="A125" s="1710"/>
      <c r="B125" s="874" t="s">
        <v>51</v>
      </c>
      <c r="C125" s="1711"/>
      <c r="D125" s="1711"/>
      <c r="E125" s="1711"/>
      <c r="F125" s="1711"/>
      <c r="G125" s="1711"/>
      <c r="H125" s="1711"/>
      <c r="I125" s="1711"/>
      <c r="J125" s="1711"/>
      <c r="K125" s="1711"/>
      <c r="L125" s="1711"/>
      <c r="M125" s="454"/>
      <c r="N125" s="875" t="s">
        <v>55</v>
      </c>
      <c r="O125" s="876"/>
    </row>
    <row r="126" spans="1:15" ht="18" customHeight="1">
      <c r="A126" s="1710"/>
      <c r="B126" s="1716">
        <v>10</v>
      </c>
      <c r="C126" s="1717" t="s">
        <v>990</v>
      </c>
      <c r="D126" s="877"/>
      <c r="E126" s="877"/>
      <c r="F126" s="877"/>
      <c r="G126" s="877"/>
      <c r="H126" s="877"/>
      <c r="I126" s="877"/>
      <c r="J126" s="877"/>
      <c r="K126" s="877"/>
      <c r="L126" s="877"/>
      <c r="M126" s="1714" t="s">
        <v>990</v>
      </c>
      <c r="N126" s="1742">
        <v>5</v>
      </c>
      <c r="O126" s="876"/>
    </row>
    <row r="127" spans="1:15" ht="18" customHeight="1">
      <c r="A127" s="1710"/>
      <c r="B127" s="1716"/>
      <c r="C127" s="1717"/>
      <c r="D127" s="878"/>
      <c r="E127" s="878"/>
      <c r="F127" s="878"/>
      <c r="G127" s="878"/>
      <c r="H127" s="878"/>
      <c r="I127" s="878"/>
      <c r="J127" s="878"/>
      <c r="K127" s="878"/>
      <c r="L127" s="878"/>
      <c r="M127" s="1714"/>
      <c r="N127" s="1742"/>
      <c r="O127" s="876"/>
    </row>
    <row r="128" spans="1:15" ht="18" customHeight="1">
      <c r="A128" s="1710"/>
      <c r="B128" s="1712">
        <f>C155</f>
        <v>1.7500000000000002</v>
      </c>
      <c r="C128" s="1713" t="s">
        <v>36</v>
      </c>
      <c r="D128" s="879"/>
      <c r="E128" s="1718" t="s">
        <v>991</v>
      </c>
      <c r="F128" s="1718"/>
      <c r="G128" s="1718"/>
      <c r="H128" s="1719">
        <f>B128/B126</f>
        <v>0.17500000000000002</v>
      </c>
      <c r="I128" s="1719"/>
      <c r="J128" s="880"/>
      <c r="K128" s="880"/>
      <c r="L128" s="880"/>
      <c r="M128" s="1714" t="s">
        <v>36</v>
      </c>
      <c r="N128" s="1743">
        <f>M155</f>
        <v>0.87500000000000011</v>
      </c>
      <c r="O128" s="876"/>
    </row>
    <row r="129" spans="1:15" ht="18" customHeight="1">
      <c r="A129" s="1710"/>
      <c r="B129" s="1712"/>
      <c r="C129" s="1713"/>
      <c r="D129" s="879"/>
      <c r="E129" s="1718"/>
      <c r="F129" s="1718"/>
      <c r="G129" s="1718"/>
      <c r="H129" s="1719"/>
      <c r="I129" s="1719"/>
      <c r="J129" s="880"/>
      <c r="K129" s="880"/>
      <c r="L129" s="880"/>
      <c r="M129" s="1714"/>
      <c r="N129" s="1743"/>
      <c r="O129" s="876"/>
    </row>
    <row r="130" spans="1:15" ht="18" customHeight="1">
      <c r="A130" s="1710"/>
      <c r="B130" s="881"/>
      <c r="C130" s="882"/>
      <c r="D130" s="882"/>
      <c r="E130" s="883"/>
      <c r="F130" s="884" t="s">
        <v>992</v>
      </c>
      <c r="G130" s="1721">
        <f ca="1">NOW()</f>
        <v>43029.407312268515</v>
      </c>
      <c r="H130" s="1721"/>
      <c r="I130" s="1721"/>
      <c r="J130" s="1721"/>
      <c r="K130" s="885"/>
      <c r="L130" s="885"/>
      <c r="M130" s="886"/>
      <c r="N130" s="887"/>
      <c r="O130" s="876"/>
    </row>
    <row r="131" spans="1:15" ht="18" customHeight="1">
      <c r="A131" s="1710"/>
      <c r="B131" s="1687"/>
      <c r="C131" s="1688"/>
      <c r="D131" s="1688"/>
      <c r="E131" s="1688"/>
      <c r="F131" s="1688"/>
      <c r="G131" s="1688"/>
      <c r="H131" s="1688"/>
      <c r="I131" s="1688"/>
      <c r="J131" s="1688"/>
      <c r="K131" s="1688"/>
      <c r="L131" s="1688"/>
      <c r="M131" s="1688"/>
      <c r="N131" s="1689"/>
      <c r="O131" s="876"/>
    </row>
    <row r="132" spans="1:15" ht="18" customHeight="1">
      <c r="A132" s="1710"/>
      <c r="B132" s="1691"/>
      <c r="C132" s="888" t="s">
        <v>51</v>
      </c>
      <c r="D132" s="889" t="s">
        <v>993</v>
      </c>
      <c r="E132" s="890"/>
      <c r="F132" s="891"/>
      <c r="G132" s="891"/>
      <c r="H132" s="891"/>
      <c r="I132" s="880"/>
      <c r="J132" s="892" t="s">
        <v>55</v>
      </c>
      <c r="K132" s="893" t="s">
        <v>994</v>
      </c>
      <c r="L132" s="894"/>
      <c r="M132" s="894"/>
      <c r="N132" s="895"/>
      <c r="O132" s="876"/>
    </row>
    <row r="133" spans="1:15" ht="18" customHeight="1">
      <c r="A133" s="1710"/>
      <c r="B133" s="1691"/>
      <c r="C133" s="896" t="s">
        <v>41</v>
      </c>
      <c r="D133" s="894"/>
      <c r="E133" s="894"/>
      <c r="F133" s="894"/>
      <c r="G133" s="894"/>
      <c r="H133" s="894"/>
      <c r="I133" s="400"/>
      <c r="J133" s="897"/>
      <c r="K133" s="898"/>
      <c r="L133" s="898"/>
      <c r="M133" s="898"/>
      <c r="N133" s="899"/>
      <c r="O133" s="876"/>
    </row>
    <row r="134" spans="1:15" ht="18" customHeight="1">
      <c r="A134" s="1710"/>
      <c r="B134" s="1698"/>
      <c r="C134" s="1699"/>
      <c r="D134" s="1699"/>
      <c r="E134" s="1699"/>
      <c r="F134" s="1699"/>
      <c r="G134" s="1699"/>
      <c r="H134" s="1699"/>
      <c r="I134" s="1699"/>
      <c r="J134" s="1699"/>
      <c r="K134" s="1699"/>
      <c r="L134" s="1699"/>
      <c r="M134" s="1699"/>
      <c r="N134" s="1700"/>
      <c r="O134" s="876"/>
    </row>
    <row r="135" spans="1:15" ht="18" customHeight="1">
      <c r="A135" s="1710"/>
      <c r="B135" s="1698" t="s">
        <v>148</v>
      </c>
      <c r="C135" s="1699"/>
      <c r="D135" s="1699"/>
      <c r="E135" s="1699"/>
      <c r="F135" s="1699"/>
      <c r="G135" s="1699"/>
      <c r="H135" s="1699"/>
      <c r="I135" s="1699"/>
      <c r="J135" s="1699"/>
      <c r="K135" s="1699"/>
      <c r="L135" s="1699"/>
      <c r="M135" s="1699"/>
      <c r="N135" s="1700"/>
      <c r="O135" s="876"/>
    </row>
    <row r="136" spans="1:15" ht="18" customHeight="1">
      <c r="A136" s="1710"/>
      <c r="B136" s="1698" t="s">
        <v>152</v>
      </c>
      <c r="C136" s="1699"/>
      <c r="D136" s="1699"/>
      <c r="E136" s="1699"/>
      <c r="F136" s="1699"/>
      <c r="G136" s="1699"/>
      <c r="H136" s="1699"/>
      <c r="I136" s="1699"/>
      <c r="J136" s="1699"/>
      <c r="K136" s="1699"/>
      <c r="L136" s="1699"/>
      <c r="M136" s="1699"/>
      <c r="N136" s="1700"/>
      <c r="O136" s="876"/>
    </row>
    <row r="137" spans="1:15" ht="18" customHeight="1">
      <c r="A137" s="1710"/>
      <c r="B137" s="1698" t="s">
        <v>155</v>
      </c>
      <c r="C137" s="1699"/>
      <c r="D137" s="1699"/>
      <c r="E137" s="1699"/>
      <c r="F137" s="1699"/>
      <c r="G137" s="1699"/>
      <c r="H137" s="1699"/>
      <c r="I137" s="1699"/>
      <c r="J137" s="1699"/>
      <c r="K137" s="1699"/>
      <c r="L137" s="1699"/>
      <c r="M137" s="1699"/>
      <c r="N137" s="1700"/>
      <c r="O137" s="876"/>
    </row>
    <row r="138" spans="1:15" ht="18" customHeight="1">
      <c r="A138" s="1710"/>
      <c r="B138" s="1698" t="s">
        <v>157</v>
      </c>
      <c r="C138" s="1699"/>
      <c r="D138" s="1699"/>
      <c r="E138" s="1699"/>
      <c r="F138" s="1699"/>
      <c r="G138" s="1699"/>
      <c r="H138" s="1699"/>
      <c r="I138" s="1699"/>
      <c r="J138" s="1699"/>
      <c r="K138" s="1699"/>
      <c r="L138" s="1699"/>
      <c r="M138" s="1699"/>
      <c r="N138" s="1700"/>
      <c r="O138" s="876"/>
    </row>
    <row r="139" spans="1:15" ht="18" customHeight="1">
      <c r="A139" s="1710"/>
      <c r="B139" s="1698" t="s">
        <v>160</v>
      </c>
      <c r="C139" s="1699"/>
      <c r="D139" s="1699"/>
      <c r="E139" s="1699"/>
      <c r="F139" s="1699"/>
      <c r="G139" s="1699"/>
      <c r="H139" s="1699"/>
      <c r="I139" s="1699"/>
      <c r="J139" s="1699"/>
      <c r="K139" s="1699"/>
      <c r="L139" s="1699"/>
      <c r="M139" s="1699"/>
      <c r="N139" s="1700"/>
      <c r="O139" s="876"/>
    </row>
    <row r="140" spans="1:15" ht="18" customHeight="1">
      <c r="A140" s="1710"/>
      <c r="B140" s="1698" t="s">
        <v>1005</v>
      </c>
      <c r="C140" s="1699"/>
      <c r="D140" s="1699"/>
      <c r="E140" s="1699"/>
      <c r="F140" s="1699"/>
      <c r="G140" s="1699"/>
      <c r="H140" s="1699"/>
      <c r="I140" s="1699"/>
      <c r="J140" s="1699"/>
      <c r="K140" s="1699"/>
      <c r="L140" s="1699"/>
      <c r="M140" s="1699"/>
      <c r="N140" s="1700"/>
      <c r="O140" s="876"/>
    </row>
    <row r="141" spans="1:15" ht="18" customHeight="1">
      <c r="A141" s="1710"/>
      <c r="B141" s="1698" t="s">
        <v>164</v>
      </c>
      <c r="C141" s="1699"/>
      <c r="D141" s="1699"/>
      <c r="E141" s="1699"/>
      <c r="F141" s="1699"/>
      <c r="G141" s="1699"/>
      <c r="H141" s="1699"/>
      <c r="I141" s="1699"/>
      <c r="J141" s="1699"/>
      <c r="K141" s="1699"/>
      <c r="L141" s="1699"/>
      <c r="M141" s="1699"/>
      <c r="N141" s="1700"/>
      <c r="O141" s="876"/>
    </row>
    <row r="142" spans="1:15" ht="18" customHeight="1">
      <c r="A142" s="1710"/>
      <c r="B142" s="1698" t="s">
        <v>168</v>
      </c>
      <c r="C142" s="1699"/>
      <c r="D142" s="1699"/>
      <c r="E142" s="1699"/>
      <c r="F142" s="1699"/>
      <c r="G142" s="1699"/>
      <c r="H142" s="1699"/>
      <c r="I142" s="1699"/>
      <c r="J142" s="1699"/>
      <c r="K142" s="1699"/>
      <c r="L142" s="1699"/>
      <c r="M142" s="1699"/>
      <c r="N142" s="1700"/>
      <c r="O142" s="876"/>
    </row>
    <row r="143" spans="1:15" ht="18" customHeight="1">
      <c r="A143" s="1710"/>
      <c r="B143" s="1698"/>
      <c r="C143" s="1699"/>
      <c r="D143" s="1699"/>
      <c r="E143" s="1699"/>
      <c r="F143" s="1699"/>
      <c r="G143" s="1699"/>
      <c r="H143" s="1699"/>
      <c r="I143" s="1699"/>
      <c r="J143" s="1699"/>
      <c r="K143" s="1699"/>
      <c r="L143" s="1699"/>
      <c r="M143" s="1699"/>
      <c r="N143" s="1700"/>
      <c r="O143" s="876"/>
    </row>
    <row r="144" spans="1:15" ht="18" customHeight="1">
      <c r="A144" s="1710"/>
      <c r="B144" s="900" t="s">
        <v>60</v>
      </c>
      <c r="C144" s="901" t="s">
        <v>36</v>
      </c>
      <c r="D144" s="901" t="s">
        <v>37</v>
      </c>
      <c r="E144" s="902"/>
      <c r="F144" s="902"/>
      <c r="G144" s="902"/>
      <c r="H144" s="901" t="s">
        <v>995</v>
      </c>
      <c r="I144" s="902"/>
      <c r="J144" s="902"/>
      <c r="K144" s="902"/>
      <c r="L144" s="902"/>
      <c r="M144" s="903" t="s">
        <v>990</v>
      </c>
      <c r="N144" s="904">
        <f>N126</f>
        <v>5</v>
      </c>
      <c r="O144" s="876"/>
    </row>
    <row r="145" spans="1:15" ht="18" customHeight="1">
      <c r="A145" s="1710"/>
      <c r="B145" s="1687"/>
      <c r="C145" s="1688"/>
      <c r="D145" s="1688"/>
      <c r="E145" s="1688"/>
      <c r="F145" s="1688"/>
      <c r="G145" s="1688"/>
      <c r="H145" s="1688"/>
      <c r="I145" s="1688"/>
      <c r="J145" s="1688"/>
      <c r="K145" s="1688"/>
      <c r="L145" s="1688"/>
      <c r="M145" s="1688"/>
      <c r="N145" s="1689"/>
      <c r="O145" s="876"/>
    </row>
    <row r="146" spans="1:15" ht="18" customHeight="1">
      <c r="A146" s="1710"/>
      <c r="B146" s="905"/>
      <c r="C146" s="906">
        <v>1.2</v>
      </c>
      <c r="D146" s="907" t="s">
        <v>274</v>
      </c>
      <c r="E146" s="908"/>
      <c r="F146" s="876"/>
      <c r="G146" s="876"/>
      <c r="H146" s="909">
        <f>IF(ISBLANK(C146),0,IF(ISTEXT(C146),0,C146/C155))</f>
        <v>0.68571428571428561</v>
      </c>
      <c r="I146" s="876"/>
      <c r="J146" s="876"/>
      <c r="K146" s="876"/>
      <c r="L146" s="910" t="str">
        <f t="shared" ref="L146:L153" si="3">D146</f>
        <v>Noix de St Jacques</v>
      </c>
      <c r="M146" s="911">
        <f>IF(ISTEXT(C146),0,IF(ISBLANK(C146),0,(C146/B126)*N126))</f>
        <v>0.6</v>
      </c>
      <c r="N146" s="912">
        <f>IF(ISTEXT(B146),B146,IF(ISBLANK(B146),0,(B146/B126)*N126))</f>
        <v>0</v>
      </c>
      <c r="O146" s="876"/>
    </row>
    <row r="147" spans="1:15" ht="18" customHeight="1">
      <c r="A147" s="1710"/>
      <c r="B147" s="905"/>
      <c r="C147" s="906">
        <v>0.4</v>
      </c>
      <c r="D147" s="907" t="s">
        <v>234</v>
      </c>
      <c r="E147" s="908"/>
      <c r="F147" s="876"/>
      <c r="G147" s="876"/>
      <c r="H147" s="909">
        <f>IF(ISBLANK(C147),0,IF(ISTEXT(C147),0,C147/C155))</f>
        <v>0.22857142857142856</v>
      </c>
      <c r="I147" s="876"/>
      <c r="J147" s="876"/>
      <c r="K147" s="876"/>
      <c r="L147" s="910" t="str">
        <f t="shared" si="3"/>
        <v>Crème fraîche</v>
      </c>
      <c r="M147" s="911">
        <f>IF(ISTEXT(C147),0,IF(ISBLANK(C147),0,(C147/B126)*N126))</f>
        <v>0.2</v>
      </c>
      <c r="N147" s="912">
        <f>IF(ISTEXT(B147),B147,IF(ISBLANK(B147),0,(B147/B126)*N126))</f>
        <v>0</v>
      </c>
      <c r="O147" s="876"/>
    </row>
    <row r="148" spans="1:15" ht="18" customHeight="1">
      <c r="A148" s="1710"/>
      <c r="B148" s="905" t="s">
        <v>1006</v>
      </c>
      <c r="C148" s="906"/>
      <c r="D148" s="907" t="s">
        <v>292</v>
      </c>
      <c r="E148" s="908"/>
      <c r="F148" s="876"/>
      <c r="G148" s="876"/>
      <c r="H148" s="909">
        <f>IF(ISBLANK(C148),0,IF(ISTEXT(C148),0,C148/C155))</f>
        <v>0</v>
      </c>
      <c r="I148" s="876"/>
      <c r="J148" s="876"/>
      <c r="K148" s="876"/>
      <c r="L148" s="910" t="str">
        <f t="shared" si="3"/>
        <v>Sel/Poivre</v>
      </c>
      <c r="M148" s="911">
        <f>IF(ISTEXT(C148),0,IF(ISBLANK(C148),0,(C148/B126)*N126))</f>
        <v>0</v>
      </c>
      <c r="N148" s="912" t="str">
        <f>IF(ISTEXT(B148),B148,IF(ISBLANK(B148),0,(B148/B126)*N126))</f>
        <v>P,m,</v>
      </c>
      <c r="O148" s="876"/>
    </row>
    <row r="149" spans="1:15" ht="18" customHeight="1">
      <c r="A149" s="1710"/>
      <c r="B149" s="905"/>
      <c r="C149" s="906">
        <v>0.1</v>
      </c>
      <c r="D149" s="907" t="s">
        <v>300</v>
      </c>
      <c r="E149" s="908"/>
      <c r="F149" s="876"/>
      <c r="G149" s="876"/>
      <c r="H149" s="909">
        <f>IF(ISBLANK(C149),0,IF(ISTEXT(C149),0,C149/C155))</f>
        <v>5.7142857142857141E-2</v>
      </c>
      <c r="I149" s="876"/>
      <c r="J149" s="876"/>
      <c r="K149" s="876"/>
      <c r="L149" s="910" t="str">
        <f t="shared" si="3"/>
        <v>Whisky</v>
      </c>
      <c r="M149" s="911">
        <f>IF(ISTEXT(C149),0,IF(ISBLANK(C149),0,(C149/B126)*N126))</f>
        <v>0.05</v>
      </c>
      <c r="N149" s="912">
        <f>IF(ISTEXT(B149),B149,IF(ISBLANK(B149),0,(B149/B126)*N126))</f>
        <v>0</v>
      </c>
      <c r="O149" s="876"/>
    </row>
    <row r="150" spans="1:15" ht="18" customHeight="1">
      <c r="A150" s="1710"/>
      <c r="B150" s="905"/>
      <c r="C150" s="906">
        <v>0.05</v>
      </c>
      <c r="D150" s="907" t="s">
        <v>237</v>
      </c>
      <c r="E150" s="908"/>
      <c r="F150" s="876"/>
      <c r="G150" s="876"/>
      <c r="H150" s="909">
        <f>IF(ISBLANK(C150),0,IF(ISTEXT(C150),0,C150/C155))</f>
        <v>2.8571428571428571E-2</v>
      </c>
      <c r="I150" s="876"/>
      <c r="J150" s="876"/>
      <c r="K150" s="876"/>
      <c r="L150" s="910" t="str">
        <f t="shared" si="3"/>
        <v>Beurre</v>
      </c>
      <c r="M150" s="911">
        <f>IF(ISTEXT(C150),0,IF(ISBLANK(C150),0,(C150/B126)*N126))</f>
        <v>2.5000000000000001E-2</v>
      </c>
      <c r="N150" s="912">
        <f>IF(ISTEXT(B150),B150,IF(ISBLANK(B150),0,(B150/B126)*N126))</f>
        <v>0</v>
      </c>
      <c r="O150" s="876"/>
    </row>
    <row r="151" spans="1:15" ht="18" customHeight="1">
      <c r="A151" s="1710"/>
      <c r="B151" s="905"/>
      <c r="C151" s="906"/>
      <c r="D151" s="913" t="s">
        <v>997</v>
      </c>
      <c r="E151" s="913"/>
      <c r="F151" s="876"/>
      <c r="G151" s="876"/>
      <c r="H151" s="909">
        <f>IF(ISBLANK(C151),0,IF(ISTEXT(C151),0,C151/C155))</f>
        <v>0</v>
      </c>
      <c r="I151" s="876"/>
      <c r="J151" s="876"/>
      <c r="K151" s="914"/>
      <c r="L151" s="915" t="str">
        <f t="shared" si="3"/>
        <v>PATE UTILISÉE</v>
      </c>
      <c r="M151" s="911">
        <f>IF(ISTEXT(C151),0,IF(ISBLANK(C151),0,(C151/B126)*N126))</f>
        <v>0</v>
      </c>
      <c r="N151" s="912">
        <f>IF(ISTEXT(B151),B151,IF(ISBLANK(B151),0,(B151/B126)*N126))</f>
        <v>0</v>
      </c>
      <c r="O151" s="876"/>
    </row>
    <row r="152" spans="1:15" ht="18" customHeight="1">
      <c r="A152" s="1710"/>
      <c r="B152" s="905"/>
      <c r="C152" s="906"/>
      <c r="D152" s="907" t="s">
        <v>1002</v>
      </c>
      <c r="E152" s="908"/>
      <c r="F152" s="876"/>
      <c r="G152" s="876"/>
      <c r="H152" s="909">
        <f>IF(ISBLANK(C152),0,IF(ISTEXT(C152),0,C152/C155))</f>
        <v>0</v>
      </c>
      <c r="I152" s="876"/>
      <c r="J152" s="876"/>
      <c r="K152" s="876"/>
      <c r="L152" s="910" t="str">
        <f t="shared" si="3"/>
        <v>Pâte de sarrasin</v>
      </c>
      <c r="M152" s="911">
        <f>IF(ISTEXT(C152),0,IF(ISBLANK(C152),0,(C152/B126)*N126))</f>
        <v>0</v>
      </c>
      <c r="N152" s="912">
        <f>IF(ISTEXT(B152),B152,IF(ISBLANK(B152),0,(B152/B126)*N126))</f>
        <v>0</v>
      </c>
      <c r="O152" s="876"/>
    </row>
    <row r="153" spans="1:15" ht="18" customHeight="1">
      <c r="A153" s="1710"/>
      <c r="B153" s="905"/>
      <c r="C153" s="906"/>
      <c r="D153" s="907"/>
      <c r="E153" s="908"/>
      <c r="F153" s="876"/>
      <c r="G153" s="876"/>
      <c r="H153" s="909">
        <f>IF(ISBLANK(C153),0,IF(ISTEXT(C153),0,C153/C155))</f>
        <v>0</v>
      </c>
      <c r="I153" s="876"/>
      <c r="J153" s="876"/>
      <c r="K153" s="876"/>
      <c r="L153" s="910">
        <f t="shared" si="3"/>
        <v>0</v>
      </c>
      <c r="M153" s="911">
        <f>IF(ISTEXT(C153),0,IF(ISBLANK(C153),0,(C153/B126)*N126))</f>
        <v>0</v>
      </c>
      <c r="N153" s="912">
        <f>IF(ISTEXT(B153),B153,IF(ISBLANK(B153),0,(B153/B126)*N126))</f>
        <v>0</v>
      </c>
      <c r="O153" s="876"/>
    </row>
    <row r="154" spans="1:15" ht="18" customHeight="1">
      <c r="A154" s="1710"/>
      <c r="B154" s="1687"/>
      <c r="C154" s="1688"/>
      <c r="D154" s="1688"/>
      <c r="E154" s="1688"/>
      <c r="F154" s="1688"/>
      <c r="G154" s="1688"/>
      <c r="H154" s="1688"/>
      <c r="I154" s="1688"/>
      <c r="J154" s="1688"/>
      <c r="K154" s="1688"/>
      <c r="L154" s="1688"/>
      <c r="M154" s="1688"/>
      <c r="N154" s="1689"/>
      <c r="O154" s="876"/>
    </row>
    <row r="155" spans="1:15" ht="18" customHeight="1">
      <c r="A155" s="1710"/>
      <c r="B155" s="916"/>
      <c r="C155" s="917">
        <f>SUM(C145:C154)</f>
        <v>1.7500000000000002</v>
      </c>
      <c r="D155" s="1690" t="s">
        <v>999</v>
      </c>
      <c r="E155" s="1690"/>
      <c r="F155" s="1690"/>
      <c r="G155" s="1690"/>
      <c r="H155" s="1690"/>
      <c r="I155" s="1690"/>
      <c r="J155" s="1690"/>
      <c r="K155" s="1690"/>
      <c r="L155" s="1690"/>
      <c r="M155" s="918">
        <f>SUM(M145:M154)</f>
        <v>0.87500000000000011</v>
      </c>
      <c r="N155" s="919">
        <f>M155/N144</f>
        <v>0.17500000000000002</v>
      </c>
      <c r="O155" s="876"/>
    </row>
    <row r="156" spans="1:15" ht="18" customHeight="1">
      <c r="A156" s="1710"/>
      <c r="B156" s="1722" t="str">
        <f ca="1">CELL("nomfichier")</f>
        <v>D:\1 UPRT SITE WEB\uprt.fr\re-recettes-jean-marc-catteau\re-catteau-galettes\[PC-les-galettes-repertoire.xlsx]Récap</v>
      </c>
      <c r="C156" s="1723"/>
      <c r="D156" s="1723"/>
      <c r="E156" s="1723"/>
      <c r="F156" s="1723"/>
      <c r="G156" s="1723"/>
      <c r="H156" s="1723"/>
      <c r="I156" s="1723"/>
      <c r="J156" s="1723"/>
      <c r="K156" s="1723"/>
      <c r="L156" s="1723"/>
      <c r="M156" s="1723"/>
      <c r="N156" s="1724"/>
      <c r="O156" s="876"/>
    </row>
    <row r="157" spans="1:15" ht="18" customHeight="1" thickBot="1">
      <c r="A157" s="1710"/>
      <c r="B157" s="1725" t="s">
        <v>99</v>
      </c>
      <c r="C157" s="1726"/>
      <c r="D157" s="1726"/>
      <c r="E157" s="1726"/>
      <c r="F157" s="1726"/>
      <c r="G157" s="1726"/>
      <c r="H157" s="1726"/>
      <c r="I157" s="1726"/>
      <c r="J157" s="1726"/>
      <c r="K157" s="1726"/>
      <c r="L157" s="1726"/>
      <c r="M157" s="1726"/>
      <c r="N157" s="1727"/>
      <c r="O157" s="876"/>
    </row>
    <row r="158" spans="1:15" ht="18" customHeight="1" thickBot="1">
      <c r="A158" s="920"/>
      <c r="B158" s="925"/>
      <c r="C158" s="926"/>
      <c r="D158" s="926"/>
      <c r="E158" s="926"/>
      <c r="F158" s="926"/>
      <c r="G158" s="926"/>
      <c r="H158" s="926"/>
      <c r="I158" s="926"/>
      <c r="J158" s="926"/>
      <c r="K158" s="926"/>
      <c r="L158" s="926"/>
      <c r="M158" s="923"/>
      <c r="N158" s="927"/>
      <c r="O158" s="927"/>
    </row>
    <row r="159" spans="1:15" ht="18" customHeight="1">
      <c r="A159" s="870" t="s">
        <v>29</v>
      </c>
      <c r="B159" s="1704" t="s">
        <v>248</v>
      </c>
      <c r="C159" s="1705"/>
      <c r="D159" s="1705"/>
      <c r="E159" s="1705"/>
      <c r="F159" s="1705"/>
      <c r="G159" s="1705"/>
      <c r="H159" s="1705"/>
      <c r="I159" s="1705"/>
      <c r="J159" s="1705"/>
      <c r="K159" s="1705"/>
      <c r="L159" s="1705"/>
      <c r="M159" s="1705"/>
      <c r="N159" s="1708">
        <v>5</v>
      </c>
      <c r="O159" s="876"/>
    </row>
    <row r="160" spans="1:15" ht="18" customHeight="1">
      <c r="A160" s="1710"/>
      <c r="B160" s="1706"/>
      <c r="C160" s="1707"/>
      <c r="D160" s="1707"/>
      <c r="E160" s="1707"/>
      <c r="F160" s="1707"/>
      <c r="G160" s="1707"/>
      <c r="H160" s="1707"/>
      <c r="I160" s="1707"/>
      <c r="J160" s="1707"/>
      <c r="K160" s="1707"/>
      <c r="L160" s="1707"/>
      <c r="M160" s="1707"/>
      <c r="N160" s="1709"/>
      <c r="O160" s="876"/>
    </row>
    <row r="161" spans="1:15" ht="18" customHeight="1">
      <c r="A161" s="1710"/>
      <c r="B161" s="871" t="s">
        <v>56</v>
      </c>
      <c r="C161" s="1711" t="s">
        <v>117</v>
      </c>
      <c r="D161" s="1711"/>
      <c r="E161" s="1711"/>
      <c r="F161" s="1711"/>
      <c r="G161" s="1711"/>
      <c r="H161" s="1711"/>
      <c r="I161" s="1711"/>
      <c r="J161" s="1711"/>
      <c r="K161" s="1711"/>
      <c r="L161" s="1711"/>
      <c r="M161" s="872"/>
      <c r="N161" s="873"/>
      <c r="O161" s="876"/>
    </row>
    <row r="162" spans="1:15" ht="18" customHeight="1">
      <c r="A162" s="1710"/>
      <c r="B162" s="874" t="s">
        <v>51</v>
      </c>
      <c r="C162" s="1711"/>
      <c r="D162" s="1711"/>
      <c r="E162" s="1711"/>
      <c r="F162" s="1711"/>
      <c r="G162" s="1711"/>
      <c r="H162" s="1711"/>
      <c r="I162" s="1711"/>
      <c r="J162" s="1711"/>
      <c r="K162" s="1711"/>
      <c r="L162" s="1711"/>
      <c r="M162" s="454"/>
      <c r="N162" s="875" t="s">
        <v>55</v>
      </c>
      <c r="O162" s="876"/>
    </row>
    <row r="163" spans="1:15" ht="18" customHeight="1">
      <c r="A163" s="1710"/>
      <c r="B163" s="1716">
        <v>10</v>
      </c>
      <c r="C163" s="1717" t="s">
        <v>990</v>
      </c>
      <c r="D163" s="877"/>
      <c r="E163" s="877"/>
      <c r="F163" s="877"/>
      <c r="G163" s="877"/>
      <c r="H163" s="877"/>
      <c r="I163" s="877"/>
      <c r="J163" s="877"/>
      <c r="K163" s="877"/>
      <c r="L163" s="877"/>
      <c r="M163" s="1714" t="s">
        <v>990</v>
      </c>
      <c r="N163" s="1742">
        <v>120</v>
      </c>
      <c r="O163" s="876"/>
    </row>
    <row r="164" spans="1:15" ht="18" customHeight="1">
      <c r="A164" s="1710"/>
      <c r="B164" s="1716"/>
      <c r="C164" s="1717"/>
      <c r="D164" s="878"/>
      <c r="E164" s="878"/>
      <c r="F164" s="878"/>
      <c r="G164" s="878"/>
      <c r="H164" s="878"/>
      <c r="I164" s="878"/>
      <c r="J164" s="878"/>
      <c r="K164" s="878"/>
      <c r="L164" s="878"/>
      <c r="M164" s="1714"/>
      <c r="N164" s="1742"/>
      <c r="O164" s="876"/>
    </row>
    <row r="165" spans="1:15" ht="18" customHeight="1">
      <c r="A165" s="1710"/>
      <c r="B165" s="1712">
        <f>C199</f>
        <v>3.2100000000000004</v>
      </c>
      <c r="C165" s="1713" t="s">
        <v>36</v>
      </c>
      <c r="D165" s="879"/>
      <c r="E165" s="1718" t="s">
        <v>991</v>
      </c>
      <c r="F165" s="1718"/>
      <c r="G165" s="1718"/>
      <c r="H165" s="1719">
        <f>B165/B163</f>
        <v>0.32100000000000006</v>
      </c>
      <c r="I165" s="1719"/>
      <c r="J165" s="880"/>
      <c r="K165" s="880"/>
      <c r="L165" s="880"/>
      <c r="M165" s="1714" t="s">
        <v>36</v>
      </c>
      <c r="N165" s="1743">
        <f>M199</f>
        <v>38.519999999999996</v>
      </c>
      <c r="O165" s="876"/>
    </row>
    <row r="166" spans="1:15" ht="18" customHeight="1">
      <c r="A166" s="1710"/>
      <c r="B166" s="1712"/>
      <c r="C166" s="1713"/>
      <c r="D166" s="879"/>
      <c r="E166" s="1718"/>
      <c r="F166" s="1718"/>
      <c r="G166" s="1718"/>
      <c r="H166" s="1719"/>
      <c r="I166" s="1719"/>
      <c r="J166" s="880"/>
      <c r="K166" s="880"/>
      <c r="L166" s="880"/>
      <c r="M166" s="1714"/>
      <c r="N166" s="1743"/>
      <c r="O166" s="876"/>
    </row>
    <row r="167" spans="1:15" ht="18" customHeight="1">
      <c r="A167" s="1710"/>
      <c r="B167" s="881"/>
      <c r="C167" s="882"/>
      <c r="D167" s="882"/>
      <c r="E167" s="883"/>
      <c r="F167" s="884" t="s">
        <v>992</v>
      </c>
      <c r="G167" s="1721">
        <f ca="1">NOW()</f>
        <v>43029.407312268515</v>
      </c>
      <c r="H167" s="1721"/>
      <c r="I167" s="1721"/>
      <c r="J167" s="1721"/>
      <c r="K167" s="885"/>
      <c r="L167" s="885"/>
      <c r="M167" s="886"/>
      <c r="N167" s="887"/>
      <c r="O167" s="876"/>
    </row>
    <row r="168" spans="1:15" ht="18" customHeight="1">
      <c r="A168" s="1710"/>
      <c r="B168" s="1687"/>
      <c r="C168" s="1688"/>
      <c r="D168" s="1688"/>
      <c r="E168" s="1688"/>
      <c r="F168" s="1688"/>
      <c r="G168" s="1688"/>
      <c r="H168" s="1688"/>
      <c r="I168" s="1688"/>
      <c r="J168" s="1688"/>
      <c r="K168" s="1688"/>
      <c r="L168" s="1688"/>
      <c r="M168" s="1688"/>
      <c r="N168" s="1689"/>
      <c r="O168" s="876"/>
    </row>
    <row r="169" spans="1:15" ht="18" customHeight="1">
      <c r="A169" s="1710"/>
      <c r="B169" s="1691"/>
      <c r="C169" s="888" t="s">
        <v>51</v>
      </c>
      <c r="D169" s="889" t="s">
        <v>993</v>
      </c>
      <c r="E169" s="890"/>
      <c r="F169" s="891"/>
      <c r="G169" s="891"/>
      <c r="H169" s="891"/>
      <c r="I169" s="880"/>
      <c r="J169" s="892" t="s">
        <v>55</v>
      </c>
      <c r="K169" s="893" t="s">
        <v>994</v>
      </c>
      <c r="L169" s="894"/>
      <c r="M169" s="894"/>
      <c r="N169" s="895"/>
      <c r="O169" s="876"/>
    </row>
    <row r="170" spans="1:15" ht="18" customHeight="1">
      <c r="A170" s="1710"/>
      <c r="B170" s="1691"/>
      <c r="C170" s="896" t="s">
        <v>41</v>
      </c>
      <c r="D170" s="894"/>
      <c r="E170" s="894"/>
      <c r="F170" s="894"/>
      <c r="G170" s="894"/>
      <c r="H170" s="894"/>
      <c r="I170" s="400"/>
      <c r="J170" s="897"/>
      <c r="K170" s="898"/>
      <c r="L170" s="898"/>
      <c r="M170" s="898"/>
      <c r="N170" s="899"/>
      <c r="O170" s="876"/>
    </row>
    <row r="171" spans="1:15" ht="18" customHeight="1">
      <c r="A171" s="1710"/>
      <c r="B171" s="1698"/>
      <c r="C171" s="1699"/>
      <c r="D171" s="1699"/>
      <c r="E171" s="1699"/>
      <c r="F171" s="1699"/>
      <c r="G171" s="1699"/>
      <c r="H171" s="1699"/>
      <c r="I171" s="1699"/>
      <c r="J171" s="1699"/>
      <c r="K171" s="1699"/>
      <c r="L171" s="1699"/>
      <c r="M171" s="1699"/>
      <c r="N171" s="1700"/>
      <c r="O171" s="876"/>
    </row>
    <row r="172" spans="1:15" ht="18" customHeight="1">
      <c r="A172" s="1710"/>
      <c r="B172" s="1698" t="s">
        <v>147</v>
      </c>
      <c r="C172" s="1699"/>
      <c r="D172" s="1699"/>
      <c r="E172" s="1699"/>
      <c r="F172" s="1699"/>
      <c r="G172" s="1699"/>
      <c r="H172" s="1699"/>
      <c r="I172" s="1699"/>
      <c r="J172" s="1699"/>
      <c r="K172" s="1699"/>
      <c r="L172" s="1699"/>
      <c r="M172" s="1699"/>
      <c r="N172" s="1700"/>
      <c r="O172" s="876"/>
    </row>
    <row r="173" spans="1:15" ht="18" customHeight="1">
      <c r="A173" s="1710"/>
      <c r="B173" s="1698" t="s">
        <v>149</v>
      </c>
      <c r="C173" s="1699"/>
      <c r="D173" s="1699"/>
      <c r="E173" s="1699"/>
      <c r="F173" s="1699"/>
      <c r="G173" s="1699"/>
      <c r="H173" s="1699"/>
      <c r="I173" s="1699"/>
      <c r="J173" s="1699"/>
      <c r="K173" s="1699"/>
      <c r="L173" s="1699"/>
      <c r="M173" s="1699"/>
      <c r="N173" s="1700"/>
      <c r="O173" s="876"/>
    </row>
    <row r="174" spans="1:15" ht="18" customHeight="1">
      <c r="A174" s="1710"/>
      <c r="B174" s="1698" t="s">
        <v>153</v>
      </c>
      <c r="C174" s="1699"/>
      <c r="D174" s="1699"/>
      <c r="E174" s="1699"/>
      <c r="F174" s="1699"/>
      <c r="G174" s="1699"/>
      <c r="H174" s="1699"/>
      <c r="I174" s="1699"/>
      <c r="J174" s="1699"/>
      <c r="K174" s="1699"/>
      <c r="L174" s="1699"/>
      <c r="M174" s="1699"/>
      <c r="N174" s="1700"/>
      <c r="O174" s="876"/>
    </row>
    <row r="175" spans="1:15" ht="18" customHeight="1">
      <c r="A175" s="1710"/>
      <c r="B175" s="1698" t="s">
        <v>158</v>
      </c>
      <c r="C175" s="1699"/>
      <c r="D175" s="1699"/>
      <c r="E175" s="1699"/>
      <c r="F175" s="1699"/>
      <c r="G175" s="1699"/>
      <c r="H175" s="1699"/>
      <c r="I175" s="1699"/>
      <c r="J175" s="1699"/>
      <c r="K175" s="1699"/>
      <c r="L175" s="1699"/>
      <c r="M175" s="1699"/>
      <c r="N175" s="1700"/>
      <c r="O175" s="876"/>
    </row>
    <row r="176" spans="1:15" ht="18" customHeight="1">
      <c r="A176" s="1710"/>
      <c r="B176" s="1698" t="s">
        <v>161</v>
      </c>
      <c r="C176" s="1699"/>
      <c r="D176" s="1699"/>
      <c r="E176" s="1699"/>
      <c r="F176" s="1699"/>
      <c r="G176" s="1699"/>
      <c r="H176" s="1699"/>
      <c r="I176" s="1699"/>
      <c r="J176" s="1699"/>
      <c r="K176" s="1699"/>
      <c r="L176" s="1699"/>
      <c r="M176" s="1699"/>
      <c r="N176" s="1700"/>
      <c r="O176" s="876"/>
    </row>
    <row r="177" spans="1:15" ht="18" customHeight="1">
      <c r="A177" s="1710"/>
      <c r="B177" s="1698" t="s">
        <v>162</v>
      </c>
      <c r="C177" s="1699"/>
      <c r="D177" s="1699"/>
      <c r="E177" s="1699"/>
      <c r="F177" s="1699"/>
      <c r="G177" s="1699"/>
      <c r="H177" s="1699"/>
      <c r="I177" s="1699"/>
      <c r="J177" s="1699"/>
      <c r="K177" s="1699"/>
      <c r="L177" s="1699"/>
      <c r="M177" s="1699"/>
      <c r="N177" s="1700"/>
      <c r="O177" s="876"/>
    </row>
    <row r="178" spans="1:15" ht="18" customHeight="1">
      <c r="A178" s="1710"/>
      <c r="B178" s="1698" t="s">
        <v>166</v>
      </c>
      <c r="C178" s="1699"/>
      <c r="D178" s="1699"/>
      <c r="E178" s="1699"/>
      <c r="F178" s="1699"/>
      <c r="G178" s="1699"/>
      <c r="H178" s="1699"/>
      <c r="I178" s="1699"/>
      <c r="J178" s="1699"/>
      <c r="K178" s="1699"/>
      <c r="L178" s="1699"/>
      <c r="M178" s="1699"/>
      <c r="N178" s="1700"/>
      <c r="O178" s="876"/>
    </row>
    <row r="179" spans="1:15" ht="18" customHeight="1">
      <c r="A179" s="1710"/>
      <c r="B179" s="1701" t="s">
        <v>170</v>
      </c>
      <c r="C179" s="1702"/>
      <c r="D179" s="1702"/>
      <c r="E179" s="1702"/>
      <c r="F179" s="1702"/>
      <c r="G179" s="1702"/>
      <c r="H179" s="1702"/>
      <c r="I179" s="1702"/>
      <c r="J179" s="1702"/>
      <c r="K179" s="1702"/>
      <c r="L179" s="1702"/>
      <c r="M179" s="1702"/>
      <c r="N179" s="1703"/>
      <c r="O179" s="876"/>
    </row>
    <row r="180" spans="1:15" ht="18" customHeight="1">
      <c r="A180" s="1710"/>
      <c r="B180" s="1701"/>
      <c r="C180" s="1702"/>
      <c r="D180" s="1702"/>
      <c r="E180" s="1702"/>
      <c r="F180" s="1702"/>
      <c r="G180" s="1702"/>
      <c r="H180" s="1702"/>
      <c r="I180" s="1702"/>
      <c r="J180" s="1702"/>
      <c r="K180" s="1702"/>
      <c r="L180" s="1702"/>
      <c r="M180" s="1702"/>
      <c r="N180" s="1703"/>
      <c r="O180" s="876"/>
    </row>
    <row r="181" spans="1:15" ht="18" customHeight="1">
      <c r="A181" s="1710"/>
      <c r="B181" s="1698" t="s">
        <v>171</v>
      </c>
      <c r="C181" s="1699"/>
      <c r="D181" s="1699"/>
      <c r="E181" s="1699"/>
      <c r="F181" s="1699"/>
      <c r="G181" s="1699"/>
      <c r="H181" s="1699"/>
      <c r="I181" s="1699"/>
      <c r="J181" s="1699"/>
      <c r="K181" s="1699"/>
      <c r="L181" s="1699"/>
      <c r="M181" s="1699"/>
      <c r="N181" s="1700"/>
      <c r="O181" s="876"/>
    </row>
    <row r="182" spans="1:15" ht="18" customHeight="1">
      <c r="A182" s="1710"/>
      <c r="B182" s="1698"/>
      <c r="C182" s="1699"/>
      <c r="D182" s="1699"/>
      <c r="E182" s="1699"/>
      <c r="F182" s="1699"/>
      <c r="G182" s="1699"/>
      <c r="H182" s="1699"/>
      <c r="I182" s="1699"/>
      <c r="J182" s="1699"/>
      <c r="K182" s="1699"/>
      <c r="L182" s="1699"/>
      <c r="M182" s="1699"/>
      <c r="N182" s="1700"/>
      <c r="O182" s="876"/>
    </row>
    <row r="183" spans="1:15" ht="18" customHeight="1">
      <c r="A183" s="1710"/>
      <c r="B183" s="1698"/>
      <c r="C183" s="1699"/>
      <c r="D183" s="1699"/>
      <c r="E183" s="1699"/>
      <c r="F183" s="1699"/>
      <c r="G183" s="1699"/>
      <c r="H183" s="1699"/>
      <c r="I183" s="1699"/>
      <c r="J183" s="1699"/>
      <c r="K183" s="1699"/>
      <c r="L183" s="1699"/>
      <c r="M183" s="1699"/>
      <c r="N183" s="1700"/>
      <c r="O183" s="876"/>
    </row>
    <row r="184" spans="1:15" ht="18" customHeight="1">
      <c r="A184" s="1710"/>
      <c r="B184" s="900" t="s">
        <v>60</v>
      </c>
      <c r="C184" s="901" t="s">
        <v>36</v>
      </c>
      <c r="D184" s="901" t="s">
        <v>37</v>
      </c>
      <c r="E184" s="902"/>
      <c r="F184" s="902"/>
      <c r="G184" s="902"/>
      <c r="H184" s="901" t="s">
        <v>995</v>
      </c>
      <c r="I184" s="902"/>
      <c r="J184" s="902"/>
      <c r="K184" s="902"/>
      <c r="L184" s="902"/>
      <c r="M184" s="903" t="s">
        <v>990</v>
      </c>
      <c r="N184" s="904">
        <f>N163</f>
        <v>120</v>
      </c>
      <c r="O184" s="876"/>
    </row>
    <row r="185" spans="1:15" ht="18" customHeight="1">
      <c r="A185" s="1710"/>
      <c r="B185" s="1687"/>
      <c r="C185" s="1688"/>
      <c r="D185" s="1688"/>
      <c r="E185" s="1688"/>
      <c r="F185" s="1688"/>
      <c r="G185" s="1688"/>
      <c r="H185" s="1688"/>
      <c r="I185" s="1688"/>
      <c r="J185" s="1688"/>
      <c r="K185" s="1688"/>
      <c r="L185" s="1688"/>
      <c r="M185" s="1688"/>
      <c r="N185" s="1689"/>
      <c r="O185" s="876"/>
    </row>
    <row r="186" spans="1:15" ht="18" customHeight="1">
      <c r="A186" s="1710"/>
      <c r="B186" s="905"/>
      <c r="C186" s="906">
        <v>1.5</v>
      </c>
      <c r="D186" s="907" t="s">
        <v>275</v>
      </c>
      <c r="E186" s="908"/>
      <c r="F186" s="876"/>
      <c r="G186" s="876"/>
      <c r="H186" s="909">
        <f>IF(ISBLANK(C186),0,IF(ISTEXT(C186),0,C186/C199))</f>
        <v>0.46728971962616817</v>
      </c>
      <c r="I186" s="876"/>
      <c r="J186" s="876"/>
      <c r="K186" s="876"/>
      <c r="L186" s="910" t="str">
        <f t="shared" ref="L186:L197" si="4">D186</f>
        <v>Escalope de volaille</v>
      </c>
      <c r="M186" s="911">
        <f>IF(ISTEXT(C186),0,IF(ISBLANK(C186),0,(C186/B163)*N163))</f>
        <v>18</v>
      </c>
      <c r="N186" s="912">
        <f>IF(ISTEXT(B186),B186,IF(ISBLANK(B186),0,(B186/B163)*N163))</f>
        <v>0</v>
      </c>
      <c r="O186" s="876"/>
    </row>
    <row r="187" spans="1:15" ht="18" customHeight="1">
      <c r="A187" s="1710"/>
      <c r="B187" s="905"/>
      <c r="C187" s="906">
        <v>0.05</v>
      </c>
      <c r="D187" s="907" t="s">
        <v>237</v>
      </c>
      <c r="E187" s="908"/>
      <c r="F187" s="876"/>
      <c r="G187" s="876"/>
      <c r="H187" s="909">
        <f>IF(ISBLANK(C187),0,IF(ISTEXT(C187),0,C187/C199))</f>
        <v>1.5576323987538939E-2</v>
      </c>
      <c r="I187" s="876"/>
      <c r="J187" s="876"/>
      <c r="K187" s="876"/>
      <c r="L187" s="910" t="str">
        <f t="shared" si="4"/>
        <v>Beurre</v>
      </c>
      <c r="M187" s="911">
        <f>IF(ISTEXT(C187),0,IF(ISBLANK(C187),0,(C187/B163)*N163))</f>
        <v>0.6</v>
      </c>
      <c r="N187" s="912">
        <f>IF(ISTEXT(B187),B187,IF(ISBLANK(B187),0,(B187/B163)*N163))</f>
        <v>0</v>
      </c>
      <c r="O187" s="876"/>
    </row>
    <row r="188" spans="1:15" ht="18" customHeight="1">
      <c r="A188" s="1710"/>
      <c r="B188" s="905" t="s">
        <v>996</v>
      </c>
      <c r="C188" s="906"/>
      <c r="D188" s="907" t="s">
        <v>105</v>
      </c>
      <c r="E188" s="908"/>
      <c r="F188" s="876"/>
      <c r="G188" s="876"/>
      <c r="H188" s="909">
        <f>IF(ISBLANK(C188),0,IF(ISTEXT(C188),0,C188/C199))</f>
        <v>0</v>
      </c>
      <c r="I188" s="876"/>
      <c r="J188" s="876"/>
      <c r="K188" s="876"/>
      <c r="L188" s="910" t="str">
        <f t="shared" si="4"/>
        <v>Sel / poivre</v>
      </c>
      <c r="M188" s="911">
        <f>IF(ISTEXT(C188),0,IF(ISBLANK(C188),0,(C188/B163)*N163))</f>
        <v>0</v>
      </c>
      <c r="N188" s="912" t="str">
        <f>IF(ISTEXT(B188),B188,IF(ISBLANK(B188),0,(B188/B163)*N163))</f>
        <v>P.m.</v>
      </c>
      <c r="O188" s="876"/>
    </row>
    <row r="189" spans="1:15" ht="18" customHeight="1">
      <c r="A189" s="1710"/>
      <c r="B189" s="905" t="s">
        <v>996</v>
      </c>
      <c r="C189" s="906"/>
      <c r="D189" s="907" t="s">
        <v>301</v>
      </c>
      <c r="E189" s="908"/>
      <c r="F189" s="876"/>
      <c r="G189" s="876"/>
      <c r="H189" s="909">
        <f>IF(ISBLANK(C189),0,IF(ISTEXT(C189),0,C189/C199))</f>
        <v>0</v>
      </c>
      <c r="I189" s="876"/>
      <c r="J189" s="876"/>
      <c r="K189" s="876"/>
      <c r="L189" s="910" t="str">
        <f t="shared" si="4"/>
        <v>Ciboulette</v>
      </c>
      <c r="M189" s="911">
        <f>IF(ISTEXT(C189),0,IF(ISBLANK(C189),0,(C189/B163)*N163))</f>
        <v>0</v>
      </c>
      <c r="N189" s="912" t="str">
        <f>IF(ISTEXT(B189),B189,IF(ISBLANK(B189),0,(B189/B163)*N163))</f>
        <v>P.m.</v>
      </c>
      <c r="O189" s="876"/>
    </row>
    <row r="190" spans="1:15" ht="18" customHeight="1">
      <c r="A190" s="1710"/>
      <c r="B190" s="905"/>
      <c r="C190" s="906">
        <v>0.03</v>
      </c>
      <c r="D190" s="907" t="s">
        <v>304</v>
      </c>
      <c r="E190" s="908"/>
      <c r="F190" s="876"/>
      <c r="G190" s="876"/>
      <c r="H190" s="909">
        <f>IF(ISBLANK(C190),0,IF(ISTEXT(C190),0,C190/C199))</f>
        <v>9.3457943925233638E-3</v>
      </c>
      <c r="I190" s="876"/>
      <c r="J190" s="876"/>
      <c r="K190" s="876"/>
      <c r="L190" s="910" t="str">
        <f t="shared" si="4"/>
        <v>Huile d'arachide</v>
      </c>
      <c r="M190" s="911">
        <f>IF(ISTEXT(C190),0,IF(ISBLANK(C190),0,(C190/B163)*N163))</f>
        <v>0.36</v>
      </c>
      <c r="N190" s="912">
        <f>IF(ISTEXT(B190),B190,IF(ISBLANK(B190),0,(B190/B163)*N163))</f>
        <v>0</v>
      </c>
      <c r="O190" s="876"/>
    </row>
    <row r="191" spans="1:15" ht="18" customHeight="1">
      <c r="A191" s="1710"/>
      <c r="B191" s="905"/>
      <c r="C191" s="906">
        <v>0.03</v>
      </c>
      <c r="D191" s="907" t="s">
        <v>306</v>
      </c>
      <c r="E191" s="908"/>
      <c r="F191" s="876"/>
      <c r="G191" s="876"/>
      <c r="H191" s="909">
        <f>IF(ISBLANK(C191),0,IF(ISTEXT(C191),0,C191/C199))</f>
        <v>9.3457943925233638E-3</v>
      </c>
      <c r="I191" s="876"/>
      <c r="J191" s="876"/>
      <c r="K191" s="876"/>
      <c r="L191" s="910" t="str">
        <f t="shared" si="4"/>
        <v>Calvados</v>
      </c>
      <c r="M191" s="911">
        <f>IF(ISTEXT(C191),0,IF(ISBLANK(C191),0,(C191/B163)*N163))</f>
        <v>0.36</v>
      </c>
      <c r="N191" s="912">
        <f>IF(ISTEXT(B191),B191,IF(ISBLANK(B191),0,(B191/B163)*N163))</f>
        <v>0</v>
      </c>
      <c r="O191" s="876"/>
    </row>
    <row r="192" spans="1:15" ht="18" customHeight="1">
      <c r="A192" s="1710"/>
      <c r="B192" s="905"/>
      <c r="C192" s="906">
        <v>0.5</v>
      </c>
      <c r="D192" s="907" t="s">
        <v>309</v>
      </c>
      <c r="E192" s="908"/>
      <c r="F192" s="876"/>
      <c r="G192" s="876"/>
      <c r="H192" s="909">
        <f>IF(ISBLANK(C192),0,IF(ISTEXT(C192),0,C192/C199))</f>
        <v>0.1557632398753894</v>
      </c>
      <c r="I192" s="876"/>
      <c r="J192" s="876"/>
      <c r="K192" s="876"/>
      <c r="L192" s="910" t="str">
        <f t="shared" si="4"/>
        <v>Fond de volaille</v>
      </c>
      <c r="M192" s="911">
        <f>IF(ISTEXT(C192),0,IF(ISBLANK(C192),0,(C192/B163)*N163))</f>
        <v>6</v>
      </c>
      <c r="N192" s="912">
        <f>IF(ISTEXT(B192),B192,IF(ISBLANK(B192),0,(B192/B163)*N163))</f>
        <v>0</v>
      </c>
      <c r="O192" s="876"/>
    </row>
    <row r="193" spans="1:15" ht="18" customHeight="1">
      <c r="A193" s="1710"/>
      <c r="B193" s="905">
        <v>4</v>
      </c>
      <c r="C193" s="906"/>
      <c r="D193" s="907" t="s">
        <v>107</v>
      </c>
      <c r="E193" s="908"/>
      <c r="F193" s="876"/>
      <c r="G193" s="876"/>
      <c r="H193" s="909">
        <f>IF(ISBLANK(C193),0,IF(ISTEXT(C193),0,C193/C199))</f>
        <v>0</v>
      </c>
      <c r="I193" s="876"/>
      <c r="J193" s="876"/>
      <c r="K193" s="876"/>
      <c r="L193" s="910" t="str">
        <f t="shared" si="4"/>
        <v>Pommes fruits</v>
      </c>
      <c r="M193" s="911">
        <f>IF(ISTEXT(C193),0,IF(ISBLANK(C193),0,(C193/B163)*N163))</f>
        <v>0</v>
      </c>
      <c r="N193" s="912">
        <f>IF(ISTEXT(B193),B193,IF(ISBLANK(B193),0,(B193/B163)*N163))</f>
        <v>48</v>
      </c>
      <c r="O193" s="876"/>
    </row>
    <row r="194" spans="1:15" ht="18" customHeight="1">
      <c r="A194" s="1710"/>
      <c r="B194" s="905"/>
      <c r="C194" s="906">
        <v>0.6</v>
      </c>
      <c r="D194" s="907" t="s">
        <v>234</v>
      </c>
      <c r="E194" s="908"/>
      <c r="F194" s="876"/>
      <c r="G194" s="876"/>
      <c r="H194" s="909">
        <f>IF(ISBLANK(C194),0,IF(ISTEXT(C194),0,C194/C199))</f>
        <v>0.18691588785046725</v>
      </c>
      <c r="I194" s="876"/>
      <c r="J194" s="876"/>
      <c r="K194" s="876"/>
      <c r="L194" s="910" t="str">
        <f t="shared" si="4"/>
        <v>Crème fraîche</v>
      </c>
      <c r="M194" s="911">
        <f>IF(ISTEXT(C194),0,IF(ISBLANK(C194),0,(C194/B163)*N163))</f>
        <v>7.1999999999999993</v>
      </c>
      <c r="N194" s="912">
        <f>IF(ISTEXT(B194),B194,IF(ISBLANK(B194),0,(B194/B163)*N163))</f>
        <v>0</v>
      </c>
      <c r="O194" s="876"/>
    </row>
    <row r="195" spans="1:15" ht="18" customHeight="1">
      <c r="A195" s="1710"/>
      <c r="B195" s="905"/>
      <c r="C195" s="906">
        <v>0.5</v>
      </c>
      <c r="D195" s="907" t="s">
        <v>313</v>
      </c>
      <c r="E195" s="908"/>
      <c r="F195" s="876"/>
      <c r="G195" s="876"/>
      <c r="H195" s="909">
        <f>IF(ISBLANK(C195),0,IF(ISTEXT(C195),0,C195/C199))</f>
        <v>0.1557632398753894</v>
      </c>
      <c r="I195" s="876"/>
      <c r="J195" s="876"/>
      <c r="K195" s="876"/>
      <c r="L195" s="910" t="str">
        <f t="shared" si="4"/>
        <v>Cidre brut</v>
      </c>
      <c r="M195" s="911">
        <f>IF(ISTEXT(C195),0,IF(ISBLANK(C195),0,(C195/B163)*N163))</f>
        <v>6</v>
      </c>
      <c r="N195" s="912">
        <f>IF(ISTEXT(B195),B195,IF(ISBLANK(B195),0,(B195/B163)*N163))</f>
        <v>0</v>
      </c>
      <c r="O195" s="876"/>
    </row>
    <row r="196" spans="1:15" ht="18" customHeight="1">
      <c r="A196" s="1710"/>
      <c r="B196" s="905" t="s">
        <v>996</v>
      </c>
      <c r="C196" s="906"/>
      <c r="D196" s="907" t="s">
        <v>103</v>
      </c>
      <c r="E196" s="908"/>
      <c r="F196" s="876"/>
      <c r="G196" s="876"/>
      <c r="H196" s="909">
        <f>IF(ISBLANK(C196),0,IF(ISTEXT(C196),0,C196/C199))</f>
        <v>0</v>
      </c>
      <c r="I196" s="876"/>
      <c r="J196" s="876"/>
      <c r="K196" s="876"/>
      <c r="L196" s="910" t="str">
        <f t="shared" si="4"/>
        <v>Farine</v>
      </c>
      <c r="M196" s="911">
        <f>IF(ISTEXT(C196),0,IF(ISBLANK(C196),0,(C196/B163)*N163))</f>
        <v>0</v>
      </c>
      <c r="N196" s="912" t="str">
        <f>IF(ISTEXT(B196),B196,IF(ISBLANK(B196),0,(B196/B163)*N163))</f>
        <v>P.m.</v>
      </c>
      <c r="O196" s="876"/>
    </row>
    <row r="197" spans="1:15" ht="18" customHeight="1">
      <c r="A197" s="1710"/>
      <c r="B197" s="905"/>
      <c r="C197" s="906"/>
      <c r="D197" s="907"/>
      <c r="E197" s="908"/>
      <c r="F197" s="876"/>
      <c r="G197" s="876"/>
      <c r="H197" s="909">
        <f>IF(ISBLANK(C197),0,IF(ISTEXT(C197),0,C197/C199))</f>
        <v>0</v>
      </c>
      <c r="I197" s="876"/>
      <c r="J197" s="876"/>
      <c r="K197" s="876"/>
      <c r="L197" s="910">
        <f t="shared" si="4"/>
        <v>0</v>
      </c>
      <c r="M197" s="911">
        <f>IF(ISTEXT(C197),0,IF(ISBLANK(C197),0,(C197/B163)*N163))</f>
        <v>0</v>
      </c>
      <c r="N197" s="912">
        <f>IF(ISTEXT(B197),B197,IF(ISBLANK(B197),0,(B197/B163)*N163))</f>
        <v>0</v>
      </c>
      <c r="O197" s="876"/>
    </row>
    <row r="198" spans="1:15" ht="18" customHeight="1">
      <c r="A198" s="1710"/>
      <c r="B198" s="1687"/>
      <c r="C198" s="1688"/>
      <c r="D198" s="1688"/>
      <c r="E198" s="1688"/>
      <c r="F198" s="1688"/>
      <c r="G198" s="1688"/>
      <c r="H198" s="1688"/>
      <c r="I198" s="1688"/>
      <c r="J198" s="1688"/>
      <c r="K198" s="1688"/>
      <c r="L198" s="1688"/>
      <c r="M198" s="1688"/>
      <c r="N198" s="1689"/>
      <c r="O198" s="876"/>
    </row>
    <row r="199" spans="1:15" ht="18" customHeight="1">
      <c r="A199" s="1710"/>
      <c r="B199" s="916"/>
      <c r="C199" s="917">
        <f>SUM(C185:C198)</f>
        <v>3.2100000000000004</v>
      </c>
      <c r="D199" s="1690" t="s">
        <v>999</v>
      </c>
      <c r="E199" s="1690"/>
      <c r="F199" s="1690"/>
      <c r="G199" s="1690"/>
      <c r="H199" s="1690"/>
      <c r="I199" s="1690"/>
      <c r="J199" s="1690"/>
      <c r="K199" s="1690"/>
      <c r="L199" s="1690"/>
      <c r="M199" s="918">
        <f>SUM(M185:M198)</f>
        <v>38.519999999999996</v>
      </c>
      <c r="N199" s="919">
        <f>M199/N184</f>
        <v>0.32099999999999995</v>
      </c>
      <c r="O199" s="876"/>
    </row>
    <row r="200" spans="1:15" ht="18" customHeight="1">
      <c r="A200" s="1710"/>
      <c r="B200" s="1722" t="str">
        <f ca="1">CELL("nomfichier")</f>
        <v>D:\1 UPRT SITE WEB\uprt.fr\re-recettes-jean-marc-catteau\re-catteau-galettes\[PC-les-galettes-repertoire.xlsx]Récap</v>
      </c>
      <c r="C200" s="1723"/>
      <c r="D200" s="1723"/>
      <c r="E200" s="1723"/>
      <c r="F200" s="1723"/>
      <c r="G200" s="1723"/>
      <c r="H200" s="1723"/>
      <c r="I200" s="1723"/>
      <c r="J200" s="1723"/>
      <c r="K200" s="1723"/>
      <c r="L200" s="1723"/>
      <c r="M200" s="1723"/>
      <c r="N200" s="1724"/>
      <c r="O200" s="876"/>
    </row>
    <row r="201" spans="1:15" ht="18" customHeight="1" thickBot="1">
      <c r="A201" s="1710"/>
      <c r="B201" s="1725" t="s">
        <v>99</v>
      </c>
      <c r="C201" s="1726"/>
      <c r="D201" s="1726"/>
      <c r="E201" s="1726"/>
      <c r="F201" s="1726"/>
      <c r="G201" s="1726"/>
      <c r="H201" s="1726"/>
      <c r="I201" s="1726"/>
      <c r="J201" s="1726"/>
      <c r="K201" s="1726"/>
      <c r="L201" s="1726"/>
      <c r="M201" s="1726"/>
      <c r="N201" s="1727"/>
      <c r="O201" s="876"/>
    </row>
    <row r="202" spans="1:15" ht="18" customHeight="1" thickBot="1">
      <c r="A202" s="920"/>
      <c r="B202" s="928"/>
      <c r="C202" s="929"/>
      <c r="D202" s="930"/>
      <c r="E202" s="930"/>
      <c r="F202" s="930"/>
      <c r="G202" s="930"/>
      <c r="H202" s="931"/>
      <c r="I202" s="931"/>
      <c r="J202" s="930"/>
      <c r="K202" s="930"/>
      <c r="L202" s="930"/>
      <c r="M202" s="929"/>
      <c r="N202" s="932"/>
    </row>
    <row r="203" spans="1:15" ht="18" customHeight="1">
      <c r="A203" s="870" t="s">
        <v>29</v>
      </c>
      <c r="B203" s="1704" t="s">
        <v>250</v>
      </c>
      <c r="C203" s="1705"/>
      <c r="D203" s="1705"/>
      <c r="E203" s="1705"/>
      <c r="F203" s="1705"/>
      <c r="G203" s="1705"/>
      <c r="H203" s="1705"/>
      <c r="I203" s="1705"/>
      <c r="J203" s="1705"/>
      <c r="K203" s="1705"/>
      <c r="L203" s="1705"/>
      <c r="M203" s="1705"/>
      <c r="N203" s="1708">
        <v>6</v>
      </c>
      <c r="O203" s="876"/>
    </row>
    <row r="204" spans="1:15" ht="18" customHeight="1">
      <c r="A204" s="1710"/>
      <c r="B204" s="1706"/>
      <c r="C204" s="1707"/>
      <c r="D204" s="1707"/>
      <c r="E204" s="1707"/>
      <c r="F204" s="1707"/>
      <c r="G204" s="1707"/>
      <c r="H204" s="1707"/>
      <c r="I204" s="1707"/>
      <c r="J204" s="1707"/>
      <c r="K204" s="1707"/>
      <c r="L204" s="1707"/>
      <c r="M204" s="1707"/>
      <c r="N204" s="1709"/>
      <c r="O204" s="876"/>
    </row>
    <row r="205" spans="1:15" ht="18" customHeight="1">
      <c r="A205" s="1710"/>
      <c r="B205" s="871" t="s">
        <v>56</v>
      </c>
      <c r="C205" s="1711" t="s">
        <v>117</v>
      </c>
      <c r="D205" s="1711"/>
      <c r="E205" s="1711"/>
      <c r="F205" s="1711"/>
      <c r="G205" s="1711"/>
      <c r="H205" s="1711"/>
      <c r="I205" s="1711"/>
      <c r="J205" s="1711"/>
      <c r="K205" s="1711"/>
      <c r="L205" s="1711"/>
      <c r="M205" s="872"/>
      <c r="N205" s="873"/>
      <c r="O205" s="876"/>
    </row>
    <row r="206" spans="1:15" ht="18" customHeight="1">
      <c r="A206" s="1710"/>
      <c r="B206" s="874" t="s">
        <v>51</v>
      </c>
      <c r="C206" s="1711"/>
      <c r="D206" s="1711"/>
      <c r="E206" s="1711"/>
      <c r="F206" s="1711"/>
      <c r="G206" s="1711"/>
      <c r="H206" s="1711"/>
      <c r="I206" s="1711"/>
      <c r="J206" s="1711"/>
      <c r="K206" s="1711"/>
      <c r="L206" s="1711"/>
      <c r="M206" s="454"/>
      <c r="N206" s="875" t="s">
        <v>55</v>
      </c>
      <c r="O206" s="876"/>
    </row>
    <row r="207" spans="1:15" ht="18" customHeight="1">
      <c r="A207" s="1710"/>
      <c r="B207" s="1716">
        <v>10</v>
      </c>
      <c r="C207" s="1717" t="s">
        <v>990</v>
      </c>
      <c r="D207" s="877"/>
      <c r="E207" s="877"/>
      <c r="F207" s="877"/>
      <c r="G207" s="877"/>
      <c r="H207" s="877"/>
      <c r="I207" s="877"/>
      <c r="J207" s="877"/>
      <c r="K207" s="877"/>
      <c r="L207" s="877"/>
      <c r="M207" s="1714" t="s">
        <v>990</v>
      </c>
      <c r="N207" s="1742">
        <v>5</v>
      </c>
      <c r="O207" s="876"/>
    </row>
    <row r="208" spans="1:15" ht="18" customHeight="1">
      <c r="A208" s="1710"/>
      <c r="B208" s="1716"/>
      <c r="C208" s="1717"/>
      <c r="D208" s="878"/>
      <c r="E208" s="878"/>
      <c r="F208" s="878"/>
      <c r="G208" s="878"/>
      <c r="H208" s="878"/>
      <c r="I208" s="878"/>
      <c r="J208" s="878"/>
      <c r="K208" s="878"/>
      <c r="L208" s="878"/>
      <c r="M208" s="1714"/>
      <c r="N208" s="1742"/>
      <c r="O208" s="876"/>
    </row>
    <row r="209" spans="1:15" ht="18" customHeight="1">
      <c r="A209" s="1710"/>
      <c r="B209" s="1712">
        <f>C245</f>
        <v>5.0699999999999994</v>
      </c>
      <c r="C209" s="1713" t="s">
        <v>36</v>
      </c>
      <c r="D209" s="879"/>
      <c r="E209" s="1718" t="s">
        <v>991</v>
      </c>
      <c r="F209" s="1718"/>
      <c r="G209" s="1718"/>
      <c r="H209" s="1719">
        <f>B209/B207</f>
        <v>0.5069999999999999</v>
      </c>
      <c r="I209" s="1719"/>
      <c r="J209" s="880"/>
      <c r="K209" s="880"/>
      <c r="L209" s="880"/>
      <c r="M209" s="1714" t="s">
        <v>36</v>
      </c>
      <c r="N209" s="1743">
        <f>M245</f>
        <v>2.5349999999999997</v>
      </c>
      <c r="O209" s="876"/>
    </row>
    <row r="210" spans="1:15" ht="18" customHeight="1">
      <c r="A210" s="1710"/>
      <c r="B210" s="1712"/>
      <c r="C210" s="1713"/>
      <c r="D210" s="879"/>
      <c r="E210" s="1718"/>
      <c r="F210" s="1718"/>
      <c r="G210" s="1718"/>
      <c r="H210" s="1719"/>
      <c r="I210" s="1719"/>
      <c r="J210" s="880"/>
      <c r="K210" s="880"/>
      <c r="L210" s="880"/>
      <c r="M210" s="1714"/>
      <c r="N210" s="1743"/>
      <c r="O210" s="876"/>
    </row>
    <row r="211" spans="1:15" ht="18" customHeight="1">
      <c r="A211" s="1710"/>
      <c r="B211" s="881"/>
      <c r="C211" s="882"/>
      <c r="D211" s="882"/>
      <c r="E211" s="883"/>
      <c r="F211" s="884" t="s">
        <v>992</v>
      </c>
      <c r="G211" s="1721">
        <f ca="1">NOW()</f>
        <v>43029.407312268515</v>
      </c>
      <c r="H211" s="1721"/>
      <c r="I211" s="1721"/>
      <c r="J211" s="1721"/>
      <c r="K211" s="885"/>
      <c r="L211" s="885"/>
      <c r="M211" s="886"/>
      <c r="N211" s="887"/>
      <c r="O211" s="876"/>
    </row>
    <row r="212" spans="1:15" ht="18" customHeight="1">
      <c r="A212" s="1710"/>
      <c r="B212" s="1687"/>
      <c r="C212" s="1688"/>
      <c r="D212" s="1688"/>
      <c r="E212" s="1688"/>
      <c r="F212" s="1688"/>
      <c r="G212" s="1688"/>
      <c r="H212" s="1688"/>
      <c r="I212" s="1688"/>
      <c r="J212" s="1688"/>
      <c r="K212" s="1688"/>
      <c r="L212" s="1688"/>
      <c r="M212" s="1688"/>
      <c r="N212" s="1689"/>
      <c r="O212" s="876"/>
    </row>
    <row r="213" spans="1:15" ht="18" customHeight="1">
      <c r="A213" s="1710"/>
      <c r="B213" s="1691"/>
      <c r="C213" s="888" t="s">
        <v>51</v>
      </c>
      <c r="D213" s="889" t="s">
        <v>993</v>
      </c>
      <c r="E213" s="890"/>
      <c r="F213" s="891"/>
      <c r="G213" s="891"/>
      <c r="H213" s="891"/>
      <c r="I213" s="880"/>
      <c r="J213" s="892" t="s">
        <v>55</v>
      </c>
      <c r="K213" s="893" t="s">
        <v>994</v>
      </c>
      <c r="L213" s="894"/>
      <c r="M213" s="894"/>
      <c r="N213" s="895"/>
      <c r="O213" s="876"/>
    </row>
    <row r="214" spans="1:15" ht="18" customHeight="1">
      <c r="A214" s="1710"/>
      <c r="B214" s="1691"/>
      <c r="C214" s="896" t="s">
        <v>41</v>
      </c>
      <c r="D214" s="894"/>
      <c r="E214" s="894"/>
      <c r="F214" s="894"/>
      <c r="G214" s="894"/>
      <c r="H214" s="894"/>
      <c r="I214" s="400"/>
      <c r="J214" s="897"/>
      <c r="K214" s="898"/>
      <c r="L214" s="898"/>
      <c r="M214" s="898"/>
      <c r="N214" s="899"/>
      <c r="O214" s="876"/>
    </row>
    <row r="215" spans="1:15" ht="18" customHeight="1">
      <c r="A215" s="1710"/>
      <c r="B215" s="1698"/>
      <c r="C215" s="1699"/>
      <c r="D215" s="1699"/>
      <c r="E215" s="1699"/>
      <c r="F215" s="1699"/>
      <c r="G215" s="1699"/>
      <c r="H215" s="1699"/>
      <c r="I215" s="1699"/>
      <c r="J215" s="1699"/>
      <c r="K215" s="1699"/>
      <c r="L215" s="1699"/>
      <c r="M215" s="1699"/>
      <c r="N215" s="1700"/>
      <c r="O215" s="876"/>
    </row>
    <row r="216" spans="1:15" ht="18" customHeight="1">
      <c r="A216" s="1710"/>
      <c r="B216" s="1698" t="s">
        <v>150</v>
      </c>
      <c r="C216" s="1699"/>
      <c r="D216" s="1699"/>
      <c r="E216" s="1699"/>
      <c r="F216" s="1699"/>
      <c r="G216" s="1699"/>
      <c r="H216" s="1699"/>
      <c r="I216" s="1699"/>
      <c r="J216" s="1699"/>
      <c r="K216" s="1699"/>
      <c r="L216" s="1699"/>
      <c r="M216" s="1699"/>
      <c r="N216" s="1700"/>
      <c r="O216" s="876"/>
    </row>
    <row r="217" spans="1:15" ht="18" customHeight="1">
      <c r="A217" s="1710"/>
      <c r="B217" s="1698" t="s">
        <v>151</v>
      </c>
      <c r="C217" s="1699"/>
      <c r="D217" s="1699"/>
      <c r="E217" s="1699"/>
      <c r="F217" s="1699"/>
      <c r="G217" s="1699"/>
      <c r="H217" s="1699"/>
      <c r="I217" s="1699"/>
      <c r="J217" s="1699"/>
      <c r="K217" s="1699"/>
      <c r="L217" s="1699"/>
      <c r="M217" s="1699"/>
      <c r="N217" s="1700"/>
      <c r="O217" s="876"/>
    </row>
    <row r="218" spans="1:15" ht="18" customHeight="1">
      <c r="A218" s="1710"/>
      <c r="B218" s="1698" t="s">
        <v>154</v>
      </c>
      <c r="C218" s="1699"/>
      <c r="D218" s="1699"/>
      <c r="E218" s="1699"/>
      <c r="F218" s="1699"/>
      <c r="G218" s="1699"/>
      <c r="H218" s="1699"/>
      <c r="I218" s="1699"/>
      <c r="J218" s="1699"/>
      <c r="K218" s="1699"/>
      <c r="L218" s="1699"/>
      <c r="M218" s="1699"/>
      <c r="N218" s="1700"/>
      <c r="O218" s="876"/>
    </row>
    <row r="219" spans="1:15" ht="18" customHeight="1">
      <c r="A219" s="1710"/>
      <c r="B219" s="1698" t="s">
        <v>156</v>
      </c>
      <c r="C219" s="1699"/>
      <c r="D219" s="1699"/>
      <c r="E219" s="1699"/>
      <c r="F219" s="1699"/>
      <c r="G219" s="1699"/>
      <c r="H219" s="1699"/>
      <c r="I219" s="1699"/>
      <c r="J219" s="1699"/>
      <c r="K219" s="1699"/>
      <c r="L219" s="1699"/>
      <c r="M219" s="1699"/>
      <c r="N219" s="1700"/>
      <c r="O219" s="876"/>
    </row>
    <row r="220" spans="1:15" ht="18" customHeight="1">
      <c r="A220" s="1710"/>
      <c r="B220" s="1698" t="s">
        <v>159</v>
      </c>
      <c r="C220" s="1699"/>
      <c r="D220" s="1699"/>
      <c r="E220" s="1699"/>
      <c r="F220" s="1699"/>
      <c r="G220" s="1699"/>
      <c r="H220" s="1699"/>
      <c r="I220" s="1699"/>
      <c r="J220" s="1699"/>
      <c r="K220" s="1699"/>
      <c r="L220" s="1699"/>
      <c r="M220" s="1699"/>
      <c r="N220" s="1700"/>
      <c r="O220" s="876"/>
    </row>
    <row r="221" spans="1:15" ht="18" customHeight="1">
      <c r="A221" s="1710"/>
      <c r="B221" s="1698" t="s">
        <v>163</v>
      </c>
      <c r="C221" s="1699"/>
      <c r="D221" s="1699"/>
      <c r="E221" s="1699"/>
      <c r="F221" s="1699"/>
      <c r="G221" s="1699"/>
      <c r="H221" s="1699"/>
      <c r="I221" s="1699"/>
      <c r="J221" s="1699"/>
      <c r="K221" s="1699"/>
      <c r="L221" s="1699"/>
      <c r="M221" s="1699"/>
      <c r="N221" s="1700"/>
      <c r="O221" s="876"/>
    </row>
    <row r="222" spans="1:15" ht="18" customHeight="1">
      <c r="A222" s="1710"/>
      <c r="B222" s="1698" t="s">
        <v>165</v>
      </c>
      <c r="C222" s="1699"/>
      <c r="D222" s="1699"/>
      <c r="E222" s="1699"/>
      <c r="F222" s="1699"/>
      <c r="G222" s="1699"/>
      <c r="H222" s="1699"/>
      <c r="I222" s="1699"/>
      <c r="J222" s="1699"/>
      <c r="K222" s="1699"/>
      <c r="L222" s="1699"/>
      <c r="M222" s="1699"/>
      <c r="N222" s="1700"/>
      <c r="O222" s="876"/>
    </row>
    <row r="223" spans="1:15" ht="18" customHeight="1">
      <c r="A223" s="1710"/>
      <c r="B223" s="1698" t="s">
        <v>167</v>
      </c>
      <c r="C223" s="1699"/>
      <c r="D223" s="1699"/>
      <c r="E223" s="1699"/>
      <c r="F223" s="1699"/>
      <c r="G223" s="1699"/>
      <c r="H223" s="1699"/>
      <c r="I223" s="1699"/>
      <c r="J223" s="1699"/>
      <c r="K223" s="1699"/>
      <c r="L223" s="1699"/>
      <c r="M223" s="1699"/>
      <c r="N223" s="1700"/>
      <c r="O223" s="876"/>
    </row>
    <row r="224" spans="1:15" ht="18" customHeight="1">
      <c r="A224" s="1710"/>
      <c r="B224" s="1698" t="s">
        <v>1007</v>
      </c>
      <c r="C224" s="1699"/>
      <c r="D224" s="1699"/>
      <c r="E224" s="1699"/>
      <c r="F224" s="1699"/>
      <c r="G224" s="1699"/>
      <c r="H224" s="1699"/>
      <c r="I224" s="1699"/>
      <c r="J224" s="1699"/>
      <c r="K224" s="1699"/>
      <c r="L224" s="1699"/>
      <c r="M224" s="1699"/>
      <c r="N224" s="1700"/>
      <c r="O224" s="876"/>
    </row>
    <row r="225" spans="1:15" ht="18" customHeight="1">
      <c r="A225" s="1710"/>
      <c r="B225" s="1728" t="s">
        <v>1008</v>
      </c>
      <c r="C225" s="1729"/>
      <c r="D225" s="1729"/>
      <c r="E225" s="1729"/>
      <c r="F225" s="1729"/>
      <c r="G225" s="1729"/>
      <c r="H225" s="1729"/>
      <c r="I225" s="1729"/>
      <c r="J225" s="1729"/>
      <c r="K225" s="1729"/>
      <c r="L225" s="1729"/>
      <c r="M225" s="1729"/>
      <c r="N225" s="1730"/>
      <c r="O225" s="876"/>
    </row>
    <row r="226" spans="1:15" ht="18" customHeight="1">
      <c r="A226" s="1710"/>
      <c r="B226" s="1698" t="s">
        <v>172</v>
      </c>
      <c r="C226" s="1699"/>
      <c r="D226" s="1699"/>
      <c r="E226" s="1699"/>
      <c r="F226" s="1699"/>
      <c r="G226" s="1699"/>
      <c r="H226" s="1699"/>
      <c r="I226" s="1699"/>
      <c r="J226" s="1699"/>
      <c r="K226" s="1699"/>
      <c r="L226" s="1699"/>
      <c r="M226" s="1699"/>
      <c r="N226" s="1700"/>
      <c r="O226" s="876"/>
    </row>
    <row r="227" spans="1:15" ht="18" customHeight="1">
      <c r="A227" s="1710"/>
      <c r="B227" s="1698"/>
      <c r="C227" s="1699"/>
      <c r="D227" s="1699"/>
      <c r="E227" s="1699"/>
      <c r="F227" s="1699"/>
      <c r="G227" s="1699"/>
      <c r="H227" s="1699"/>
      <c r="I227" s="1699"/>
      <c r="J227" s="1699"/>
      <c r="K227" s="1699"/>
      <c r="L227" s="1699"/>
      <c r="M227" s="1699"/>
      <c r="N227" s="1700"/>
      <c r="O227" s="876"/>
    </row>
    <row r="228" spans="1:15" ht="18" customHeight="1">
      <c r="A228" s="1710"/>
      <c r="B228" s="1698"/>
      <c r="C228" s="1699"/>
      <c r="D228" s="1699"/>
      <c r="E228" s="1699"/>
      <c r="F228" s="1699"/>
      <c r="G228" s="1699"/>
      <c r="H228" s="1699"/>
      <c r="I228" s="1699"/>
      <c r="J228" s="1699"/>
      <c r="K228" s="1699"/>
      <c r="L228" s="1699"/>
      <c r="M228" s="1699"/>
      <c r="N228" s="1700"/>
      <c r="O228" s="876"/>
    </row>
    <row r="229" spans="1:15" ht="18" customHeight="1">
      <c r="A229" s="1710"/>
      <c r="B229" s="900" t="s">
        <v>60</v>
      </c>
      <c r="C229" s="901" t="s">
        <v>36</v>
      </c>
      <c r="D229" s="901" t="s">
        <v>37</v>
      </c>
      <c r="E229" s="902"/>
      <c r="F229" s="902"/>
      <c r="G229" s="902"/>
      <c r="H229" s="901" t="s">
        <v>995</v>
      </c>
      <c r="I229" s="902"/>
      <c r="J229" s="902"/>
      <c r="K229" s="902"/>
      <c r="L229" s="902"/>
      <c r="M229" s="903" t="s">
        <v>990</v>
      </c>
      <c r="N229" s="904">
        <f>N207</f>
        <v>5</v>
      </c>
      <c r="O229" s="876"/>
    </row>
    <row r="230" spans="1:15" ht="18" customHeight="1">
      <c r="A230" s="1710"/>
      <c r="B230" s="1687"/>
      <c r="C230" s="1688"/>
      <c r="D230" s="1688"/>
      <c r="E230" s="1688"/>
      <c r="F230" s="1688"/>
      <c r="G230" s="1688"/>
      <c r="H230" s="1688"/>
      <c r="I230" s="1688"/>
      <c r="J230" s="1688"/>
      <c r="K230" s="1688"/>
      <c r="L230" s="1688"/>
      <c r="M230" s="1688"/>
      <c r="N230" s="1689"/>
      <c r="O230" s="876"/>
    </row>
    <row r="231" spans="1:15" ht="18" customHeight="1">
      <c r="A231" s="1710"/>
      <c r="B231" s="905"/>
      <c r="C231" s="906">
        <v>2.4</v>
      </c>
      <c r="D231" s="907" t="s">
        <v>276</v>
      </c>
      <c r="E231" s="908"/>
      <c r="F231" s="876"/>
      <c r="G231" s="876"/>
      <c r="H231" s="909">
        <f>IF(ISBLANK(C231),0,IF(ISTEXT(C231),0,C231/C245))</f>
        <v>0.47337278106508879</v>
      </c>
      <c r="I231" s="876"/>
      <c r="J231" s="876"/>
      <c r="K231" s="876"/>
      <c r="L231" s="910" t="str">
        <f t="shared" ref="L231:L243" si="5">D231</f>
        <v>Tomates</v>
      </c>
      <c r="M231" s="911">
        <f>IF(ISTEXT(C231),0,IF(ISBLANK(C231),0,(C231/B207)*N207))</f>
        <v>1.2</v>
      </c>
      <c r="N231" s="912">
        <f>IF(ISTEXT(B231),B231,IF(ISBLANK(B231),0,(B231/B207)*N207))</f>
        <v>0</v>
      </c>
      <c r="O231" s="876"/>
    </row>
    <row r="232" spans="1:15" ht="18" customHeight="1">
      <c r="A232" s="1710"/>
      <c r="B232" s="905"/>
      <c r="C232" s="906">
        <v>0.02</v>
      </c>
      <c r="D232" s="907" t="s">
        <v>284</v>
      </c>
      <c r="E232" s="908"/>
      <c r="F232" s="876"/>
      <c r="G232" s="876"/>
      <c r="H232" s="909">
        <f>IF(ISBLANK(C232),0,IF(ISTEXT(C232),0,C232/C245))</f>
        <v>3.9447731755424065E-3</v>
      </c>
      <c r="I232" s="876"/>
      <c r="J232" s="876"/>
      <c r="K232" s="876"/>
      <c r="L232" s="910" t="str">
        <f t="shared" si="5"/>
        <v>sucre</v>
      </c>
      <c r="M232" s="911">
        <f>IF(ISTEXT(C232),0,IF(ISBLANK(C232),0,(C232/B207)*N207))</f>
        <v>0.01</v>
      </c>
      <c r="N232" s="912">
        <f>IF(ISTEXT(B232),B232,IF(ISBLANK(B232),0,(B232/B207)*N207))</f>
        <v>0</v>
      </c>
      <c r="O232" s="876"/>
    </row>
    <row r="233" spans="1:15" ht="18" customHeight="1">
      <c r="A233" s="1710"/>
      <c r="B233" s="905" t="s">
        <v>996</v>
      </c>
      <c r="C233" s="906"/>
      <c r="D233" s="907" t="s">
        <v>105</v>
      </c>
      <c r="E233" s="908"/>
      <c r="F233" s="876"/>
      <c r="G233" s="876"/>
      <c r="H233" s="909">
        <f>IF(ISBLANK(C233),0,IF(ISTEXT(C233),0,C233/C245))</f>
        <v>0</v>
      </c>
      <c r="I233" s="876"/>
      <c r="J233" s="876"/>
      <c r="K233" s="876"/>
      <c r="L233" s="910" t="str">
        <f t="shared" si="5"/>
        <v>Sel / poivre</v>
      </c>
      <c r="M233" s="911">
        <f>IF(ISTEXT(C233),0,IF(ISBLANK(C233),0,(C233/B207)*N207))</f>
        <v>0</v>
      </c>
      <c r="N233" s="912" t="str">
        <f>IF(ISTEXT(B233),B233,IF(ISBLANK(B233),0,(B233/B207)*N207))</f>
        <v>P.m.</v>
      </c>
      <c r="O233" s="876"/>
    </row>
    <row r="234" spans="1:15" ht="18" customHeight="1">
      <c r="A234" s="1710"/>
      <c r="B234" s="905" t="s">
        <v>996</v>
      </c>
      <c r="C234" s="906"/>
      <c r="D234" s="907" t="s">
        <v>302</v>
      </c>
      <c r="E234" s="908"/>
      <c r="F234" s="876"/>
      <c r="G234" s="876"/>
      <c r="H234" s="909">
        <f>IF(ISBLANK(C234),0,IF(ISTEXT(C234),0,C234/C245))</f>
        <v>0</v>
      </c>
      <c r="I234" s="876"/>
      <c r="J234" s="876"/>
      <c r="K234" s="876"/>
      <c r="L234" s="910" t="str">
        <f t="shared" si="5"/>
        <v>Persil</v>
      </c>
      <c r="M234" s="911">
        <f>IF(ISTEXT(C234),0,IF(ISBLANK(C234),0,(C234/B207)*N207))</f>
        <v>0</v>
      </c>
      <c r="N234" s="912" t="str">
        <f>IF(ISTEXT(B234),B234,IF(ISBLANK(B234),0,(B234/B207)*N207))</f>
        <v>P.m.</v>
      </c>
      <c r="O234" s="876"/>
    </row>
    <row r="235" spans="1:15" ht="18" customHeight="1">
      <c r="A235" s="1710"/>
      <c r="B235" s="905" t="s">
        <v>996</v>
      </c>
      <c r="C235" s="906"/>
      <c r="D235" s="907" t="s">
        <v>305</v>
      </c>
      <c r="E235" s="908"/>
      <c r="F235" s="876"/>
      <c r="G235" s="876"/>
      <c r="H235" s="909">
        <f>IF(ISBLANK(C235),0,IF(ISTEXT(C235),0,C235/C245))</f>
        <v>0</v>
      </c>
      <c r="I235" s="876"/>
      <c r="J235" s="876"/>
      <c r="K235" s="876"/>
      <c r="L235" s="910" t="str">
        <f t="shared" si="5"/>
        <v>Thym / Laurier</v>
      </c>
      <c r="M235" s="911">
        <f>IF(ISTEXT(C235),0,IF(ISBLANK(C235),0,(C235/B207)*N207))</f>
        <v>0</v>
      </c>
      <c r="N235" s="912" t="str">
        <f>IF(ISTEXT(B235),B235,IF(ISBLANK(B235),0,(B235/B207)*N207))</f>
        <v>P.m.</v>
      </c>
      <c r="O235" s="876"/>
    </row>
    <row r="236" spans="1:15" ht="18" customHeight="1">
      <c r="A236" s="1710"/>
      <c r="B236" s="905" t="s">
        <v>996</v>
      </c>
      <c r="C236" s="906"/>
      <c r="D236" s="907" t="s">
        <v>307</v>
      </c>
      <c r="E236" s="908"/>
      <c r="F236" s="876"/>
      <c r="G236" s="876"/>
      <c r="H236" s="909">
        <f>IF(ISBLANK(C236),0,IF(ISTEXT(C236),0,C236/C245))</f>
        <v>0</v>
      </c>
      <c r="I236" s="876"/>
      <c r="J236" s="876"/>
      <c r="K236" s="876"/>
      <c r="L236" s="910" t="str">
        <f t="shared" si="5"/>
        <v>Ciboulette hachée</v>
      </c>
      <c r="M236" s="911">
        <f>IF(ISTEXT(C236),0,IF(ISBLANK(C236),0,(C236/B207)*N207))</f>
        <v>0</v>
      </c>
      <c r="N236" s="912" t="str">
        <f>IF(ISTEXT(B236),B236,IF(ISBLANK(B236),0,(B236/B207)*N207))</f>
        <v>P.m.</v>
      </c>
      <c r="O236" s="876"/>
    </row>
    <row r="237" spans="1:15" ht="18" customHeight="1">
      <c r="A237" s="1710"/>
      <c r="B237" s="905"/>
      <c r="C237" s="906">
        <v>0.05</v>
      </c>
      <c r="D237" s="907" t="s">
        <v>310</v>
      </c>
      <c r="E237" s="908"/>
      <c r="F237" s="876"/>
      <c r="G237" s="876"/>
      <c r="H237" s="909">
        <f>IF(ISBLANK(C237),0,IF(ISTEXT(C237),0,C237/C245))</f>
        <v>9.8619329388560176E-3</v>
      </c>
      <c r="I237" s="876"/>
      <c r="J237" s="876"/>
      <c r="K237" s="876"/>
      <c r="L237" s="910" t="str">
        <f t="shared" si="5"/>
        <v>Huile d'olive</v>
      </c>
      <c r="M237" s="911">
        <f>IF(ISTEXT(C237),0,IF(ISBLANK(C237),0,(C237/B207)*N207))</f>
        <v>2.5000000000000001E-2</v>
      </c>
      <c r="N237" s="912">
        <f>IF(ISTEXT(B237),B237,IF(ISBLANK(B237),0,(B237/B207)*N207))</f>
        <v>0</v>
      </c>
      <c r="O237" s="876"/>
    </row>
    <row r="238" spans="1:15" ht="18" customHeight="1">
      <c r="A238" s="1710"/>
      <c r="B238" s="905">
        <v>3</v>
      </c>
      <c r="C238" s="906"/>
      <c r="D238" s="907" t="s">
        <v>311</v>
      </c>
      <c r="E238" s="908"/>
      <c r="F238" s="876"/>
      <c r="G238" s="876"/>
      <c r="H238" s="909">
        <f>IF(ISBLANK(C238),0,IF(ISTEXT(C238),0,C238/C245))</f>
        <v>0</v>
      </c>
      <c r="I238" s="876"/>
      <c r="J238" s="876"/>
      <c r="K238" s="876"/>
      <c r="L238" s="910" t="str">
        <f t="shared" si="5"/>
        <v>Echalotes</v>
      </c>
      <c r="M238" s="911">
        <f>IF(ISTEXT(C238),0,IF(ISBLANK(C238),0,(C238/B207)*N207))</f>
        <v>0</v>
      </c>
      <c r="N238" s="912">
        <f>IF(ISTEXT(B238),B238,IF(ISBLANK(B238),0,(B238/B207)*N207))</f>
        <v>1.5</v>
      </c>
      <c r="O238" s="876"/>
    </row>
    <row r="239" spans="1:15" ht="18" customHeight="1">
      <c r="A239" s="1710"/>
      <c r="B239" s="905">
        <v>3</v>
      </c>
      <c r="C239" s="906"/>
      <c r="D239" s="907" t="s">
        <v>312</v>
      </c>
      <c r="E239" s="908"/>
      <c r="F239" s="876"/>
      <c r="G239" s="876"/>
      <c r="H239" s="909">
        <f>IF(ISBLANK(C239),0,IF(ISTEXT(C239),0,C239/C245))</f>
        <v>0</v>
      </c>
      <c r="I239" s="876"/>
      <c r="J239" s="876"/>
      <c r="K239" s="876"/>
      <c r="L239" s="910" t="str">
        <f t="shared" si="5"/>
        <v>Ail (gousses)</v>
      </c>
      <c r="M239" s="911">
        <f>IF(ISTEXT(C239),0,IF(ISBLANK(C239),0,(C239/B207)*N207))</f>
        <v>0</v>
      </c>
      <c r="N239" s="912">
        <f>IF(ISTEXT(B239),B239,IF(ISBLANK(B239),0,(B239/B207)*N207))</f>
        <v>1.5</v>
      </c>
      <c r="O239" s="876"/>
    </row>
    <row r="240" spans="1:15" ht="18" customHeight="1">
      <c r="A240" s="1710"/>
      <c r="B240" s="905"/>
      <c r="C240" s="906">
        <v>1.5</v>
      </c>
      <c r="D240" s="907" t="s">
        <v>314</v>
      </c>
      <c r="E240" s="908"/>
      <c r="F240" s="876"/>
      <c r="G240" s="876"/>
      <c r="H240" s="909">
        <f>IF(ISBLANK(C240),0,IF(ISTEXT(C240),0,C240/C245))</f>
        <v>0.29585798816568049</v>
      </c>
      <c r="I240" s="876"/>
      <c r="J240" s="876"/>
      <c r="K240" s="876"/>
      <c r="L240" s="910" t="str">
        <f t="shared" si="5"/>
        <v>Jambon blanc</v>
      </c>
      <c r="M240" s="911">
        <f>IF(ISTEXT(C240),0,IF(ISBLANK(C240),0,(C240/B207)*N207))</f>
        <v>0.75</v>
      </c>
      <c r="N240" s="912">
        <f>IF(ISTEXT(B240),B240,IF(ISBLANK(B240),0,(B240/B207)*N207))</f>
        <v>0</v>
      </c>
      <c r="O240" s="876"/>
    </row>
    <row r="241" spans="1:15" ht="18" customHeight="1">
      <c r="A241" s="1710"/>
      <c r="B241" s="905"/>
      <c r="C241" s="906">
        <v>0.1</v>
      </c>
      <c r="D241" s="907" t="s">
        <v>237</v>
      </c>
      <c r="E241" s="908"/>
      <c r="F241" s="876"/>
      <c r="G241" s="876"/>
      <c r="H241" s="909">
        <f>IF(ISBLANK(C241),0,IF(ISTEXT(C241),0,C241/C245))</f>
        <v>1.9723865877712035E-2</v>
      </c>
      <c r="I241" s="876"/>
      <c r="J241" s="876"/>
      <c r="K241" s="876"/>
      <c r="L241" s="910" t="str">
        <f t="shared" si="5"/>
        <v>Beurre</v>
      </c>
      <c r="M241" s="911">
        <f>IF(ISTEXT(C241),0,IF(ISBLANK(C241),0,(C241/B207)*N207))</f>
        <v>0.05</v>
      </c>
      <c r="N241" s="912">
        <f>IF(ISTEXT(B241),B241,IF(ISBLANK(B241),0,(B241/B207)*N207))</f>
        <v>0</v>
      </c>
      <c r="O241" s="876"/>
    </row>
    <row r="242" spans="1:15" ht="18" customHeight="1">
      <c r="A242" s="1710"/>
      <c r="B242" s="905"/>
      <c r="C242" s="906">
        <v>1</v>
      </c>
      <c r="D242" s="907" t="s">
        <v>242</v>
      </c>
      <c r="E242" s="908"/>
      <c r="F242" s="876"/>
      <c r="G242" s="876"/>
      <c r="H242" s="909">
        <f>IF(ISBLANK(C242),0,IF(ISTEXT(C242),0,C242/C245))</f>
        <v>0.19723865877712035</v>
      </c>
      <c r="I242" s="876"/>
      <c r="J242" s="876"/>
      <c r="K242" s="876"/>
      <c r="L242" s="910" t="str">
        <f t="shared" si="5"/>
        <v>Oignons</v>
      </c>
      <c r="M242" s="911">
        <f>IF(ISTEXT(C242),0,IF(ISBLANK(C242),0,(C242/B207)*N207))</f>
        <v>0.5</v>
      </c>
      <c r="N242" s="912">
        <f>IF(ISTEXT(B242),B242,IF(ISBLANK(B242),0,(B242/B207)*N207))</f>
        <v>0</v>
      </c>
      <c r="O242" s="876"/>
    </row>
    <row r="243" spans="1:15" ht="18" customHeight="1">
      <c r="A243" s="1710"/>
      <c r="B243" s="905"/>
      <c r="C243" s="906"/>
      <c r="D243" s="907"/>
      <c r="E243" s="908"/>
      <c r="F243" s="876"/>
      <c r="G243" s="876"/>
      <c r="H243" s="909">
        <f>IF(ISBLANK(C243),0,IF(ISTEXT(C243),0,C243/C245))</f>
        <v>0</v>
      </c>
      <c r="I243" s="876"/>
      <c r="J243" s="876"/>
      <c r="K243" s="876"/>
      <c r="L243" s="910">
        <f t="shared" si="5"/>
        <v>0</v>
      </c>
      <c r="M243" s="911">
        <f>IF(ISTEXT(C243),0,IF(ISBLANK(C243),0,(C243/B207)*N207))</f>
        <v>0</v>
      </c>
      <c r="N243" s="912">
        <f>IF(ISTEXT(B243),B243,IF(ISBLANK(B243),0,(B243/B207)*N207))</f>
        <v>0</v>
      </c>
      <c r="O243" s="876"/>
    </row>
    <row r="244" spans="1:15" ht="18" customHeight="1">
      <c r="A244" s="1710"/>
      <c r="B244" s="1687"/>
      <c r="C244" s="1688"/>
      <c r="D244" s="1688"/>
      <c r="E244" s="1688"/>
      <c r="F244" s="1688"/>
      <c r="G244" s="1688"/>
      <c r="H244" s="1688"/>
      <c r="I244" s="1688"/>
      <c r="J244" s="1688"/>
      <c r="K244" s="1688"/>
      <c r="L244" s="1688"/>
      <c r="M244" s="1688"/>
      <c r="N244" s="1689"/>
      <c r="O244" s="876"/>
    </row>
    <row r="245" spans="1:15" ht="18" customHeight="1">
      <c r="A245" s="1710"/>
      <c r="B245" s="916"/>
      <c r="C245" s="917">
        <f>SUM(C230:C244)</f>
        <v>5.0699999999999994</v>
      </c>
      <c r="D245" s="1690" t="s">
        <v>999</v>
      </c>
      <c r="E245" s="1690"/>
      <c r="F245" s="1690"/>
      <c r="G245" s="1690"/>
      <c r="H245" s="1690"/>
      <c r="I245" s="1690"/>
      <c r="J245" s="1690"/>
      <c r="K245" s="1690"/>
      <c r="L245" s="1690"/>
      <c r="M245" s="918">
        <f>SUM(M230:M244)</f>
        <v>2.5349999999999997</v>
      </c>
      <c r="N245" s="919">
        <f>M245/N229</f>
        <v>0.5069999999999999</v>
      </c>
      <c r="O245" s="876"/>
    </row>
    <row r="246" spans="1:15" ht="18" customHeight="1">
      <c r="A246" s="1710"/>
      <c r="B246" s="1722" t="str">
        <f ca="1">CELL("nomfichier")</f>
        <v>D:\1 UPRT SITE WEB\uprt.fr\re-recettes-jean-marc-catteau\re-catteau-galettes\[PC-les-galettes-repertoire.xlsx]Récap</v>
      </c>
      <c r="C246" s="1723"/>
      <c r="D246" s="1723"/>
      <c r="E246" s="1723"/>
      <c r="F246" s="1723"/>
      <c r="G246" s="1723"/>
      <c r="H246" s="1723"/>
      <c r="I246" s="1723"/>
      <c r="J246" s="1723"/>
      <c r="K246" s="1723"/>
      <c r="L246" s="1723"/>
      <c r="M246" s="1723"/>
      <c r="N246" s="1724"/>
      <c r="O246" s="876"/>
    </row>
    <row r="247" spans="1:15" ht="18" customHeight="1" thickBot="1">
      <c r="A247" s="1710"/>
      <c r="B247" s="1725" t="s">
        <v>99</v>
      </c>
      <c r="C247" s="1726"/>
      <c r="D247" s="1726"/>
      <c r="E247" s="1726"/>
      <c r="F247" s="1726"/>
      <c r="G247" s="1726"/>
      <c r="H247" s="1726"/>
      <c r="I247" s="1726"/>
      <c r="J247" s="1726"/>
      <c r="K247" s="1726"/>
      <c r="L247" s="1726"/>
      <c r="M247" s="1726"/>
      <c r="N247" s="1727"/>
      <c r="O247" s="876"/>
    </row>
    <row r="248" spans="1:15" ht="18" customHeight="1" thickBot="1">
      <c r="A248" s="920"/>
      <c r="B248" s="923"/>
      <c r="C248" s="923"/>
      <c r="D248" s="923"/>
      <c r="E248" s="923"/>
      <c r="F248" s="923"/>
      <c r="G248" s="923"/>
      <c r="H248" s="923"/>
      <c r="I248" s="923"/>
      <c r="J248" s="923"/>
      <c r="K248" s="923"/>
      <c r="L248" s="923"/>
      <c r="M248" s="923"/>
      <c r="N248" s="923"/>
    </row>
    <row r="249" spans="1:15" ht="18" customHeight="1">
      <c r="A249" s="870" t="s">
        <v>29</v>
      </c>
      <c r="B249" s="1704" t="s">
        <v>315</v>
      </c>
      <c r="C249" s="1705"/>
      <c r="D249" s="1705"/>
      <c r="E249" s="1705"/>
      <c r="F249" s="1705"/>
      <c r="G249" s="1705"/>
      <c r="H249" s="1705"/>
      <c r="I249" s="1705"/>
      <c r="J249" s="1705"/>
      <c r="K249" s="1705"/>
      <c r="L249" s="1705"/>
      <c r="M249" s="1705"/>
      <c r="N249" s="1708">
        <v>7</v>
      </c>
      <c r="O249" s="876"/>
    </row>
    <row r="250" spans="1:15" ht="18" customHeight="1">
      <c r="A250" s="1710"/>
      <c r="B250" s="1706"/>
      <c r="C250" s="1707"/>
      <c r="D250" s="1707"/>
      <c r="E250" s="1707"/>
      <c r="F250" s="1707"/>
      <c r="G250" s="1707"/>
      <c r="H250" s="1707"/>
      <c r="I250" s="1707"/>
      <c r="J250" s="1707"/>
      <c r="K250" s="1707"/>
      <c r="L250" s="1707"/>
      <c r="M250" s="1707"/>
      <c r="N250" s="1709"/>
      <c r="O250" s="876"/>
    </row>
    <row r="251" spans="1:15" ht="18" customHeight="1">
      <c r="A251" s="1710"/>
      <c r="B251" s="871" t="s">
        <v>56</v>
      </c>
      <c r="C251" s="1711" t="s">
        <v>117</v>
      </c>
      <c r="D251" s="1711"/>
      <c r="E251" s="1711"/>
      <c r="F251" s="1711"/>
      <c r="G251" s="1711"/>
      <c r="H251" s="1711"/>
      <c r="I251" s="1711"/>
      <c r="J251" s="1711"/>
      <c r="K251" s="1711"/>
      <c r="L251" s="1711"/>
      <c r="M251" s="872"/>
      <c r="N251" s="873"/>
      <c r="O251" s="876"/>
    </row>
    <row r="252" spans="1:15" ht="18" customHeight="1">
      <c r="A252" s="1710"/>
      <c r="B252" s="874" t="s">
        <v>51</v>
      </c>
      <c r="C252" s="1711"/>
      <c r="D252" s="1711"/>
      <c r="E252" s="1711"/>
      <c r="F252" s="1711"/>
      <c r="G252" s="1711"/>
      <c r="H252" s="1711"/>
      <c r="I252" s="1711"/>
      <c r="J252" s="1711"/>
      <c r="K252" s="1711"/>
      <c r="L252" s="1711"/>
      <c r="M252" s="454"/>
      <c r="N252" s="875" t="s">
        <v>55</v>
      </c>
      <c r="O252" s="876"/>
    </row>
    <row r="253" spans="1:15" ht="18" customHeight="1">
      <c r="A253" s="1710"/>
      <c r="B253" s="1716">
        <v>10</v>
      </c>
      <c r="C253" s="1717" t="s">
        <v>990</v>
      </c>
      <c r="D253" s="877"/>
      <c r="E253" s="877"/>
      <c r="F253" s="877"/>
      <c r="G253" s="877"/>
      <c r="H253" s="877"/>
      <c r="I253" s="877"/>
      <c r="J253" s="877"/>
      <c r="K253" s="877"/>
      <c r="L253" s="877"/>
      <c r="M253" s="1714" t="s">
        <v>990</v>
      </c>
      <c r="N253" s="1742">
        <v>5</v>
      </c>
      <c r="O253" s="876"/>
    </row>
    <row r="254" spans="1:15" ht="18" customHeight="1">
      <c r="A254" s="1710"/>
      <c r="B254" s="1716"/>
      <c r="C254" s="1717"/>
      <c r="D254" s="878"/>
      <c r="E254" s="878"/>
      <c r="F254" s="878"/>
      <c r="G254" s="878"/>
      <c r="H254" s="878"/>
      <c r="I254" s="878"/>
      <c r="J254" s="878"/>
      <c r="K254" s="878"/>
      <c r="L254" s="878"/>
      <c r="M254" s="1714"/>
      <c r="N254" s="1742"/>
      <c r="O254" s="876"/>
    </row>
    <row r="255" spans="1:15" ht="18" customHeight="1">
      <c r="A255" s="1710"/>
      <c r="B255" s="1712">
        <f>C289</f>
        <v>2.2000000000000002</v>
      </c>
      <c r="C255" s="1713" t="s">
        <v>36</v>
      </c>
      <c r="D255" s="879"/>
      <c r="E255" s="1718" t="s">
        <v>991</v>
      </c>
      <c r="F255" s="1718"/>
      <c r="G255" s="1718"/>
      <c r="H255" s="1719">
        <f>B255/B253</f>
        <v>0.22000000000000003</v>
      </c>
      <c r="I255" s="1719"/>
      <c r="J255" s="880"/>
      <c r="K255" s="880"/>
      <c r="L255" s="880"/>
      <c r="M255" s="1714" t="s">
        <v>36</v>
      </c>
      <c r="N255" s="1743">
        <f>M289</f>
        <v>1.1000000000000001</v>
      </c>
      <c r="O255" s="876"/>
    </row>
    <row r="256" spans="1:15" ht="18" customHeight="1">
      <c r="A256" s="1710"/>
      <c r="B256" s="1712"/>
      <c r="C256" s="1713"/>
      <c r="D256" s="879"/>
      <c r="E256" s="1718"/>
      <c r="F256" s="1718"/>
      <c r="G256" s="1718"/>
      <c r="H256" s="1719"/>
      <c r="I256" s="1719"/>
      <c r="J256" s="880"/>
      <c r="K256" s="880"/>
      <c r="L256" s="880"/>
      <c r="M256" s="1714"/>
      <c r="N256" s="1743"/>
      <c r="O256" s="876"/>
    </row>
    <row r="257" spans="1:15" ht="18" customHeight="1">
      <c r="A257" s="1710"/>
      <c r="B257" s="881"/>
      <c r="C257" s="882"/>
      <c r="D257" s="882"/>
      <c r="E257" s="883"/>
      <c r="F257" s="884" t="s">
        <v>992</v>
      </c>
      <c r="G257" s="1721">
        <f ca="1">NOW()</f>
        <v>43029.407312268515</v>
      </c>
      <c r="H257" s="1721"/>
      <c r="I257" s="1721"/>
      <c r="J257" s="1721"/>
      <c r="K257" s="885"/>
      <c r="L257" s="885"/>
      <c r="M257" s="886"/>
      <c r="N257" s="887"/>
      <c r="O257" s="876"/>
    </row>
    <row r="258" spans="1:15" ht="18" customHeight="1">
      <c r="A258" s="1710"/>
      <c r="B258" s="1687"/>
      <c r="C258" s="1688"/>
      <c r="D258" s="1688"/>
      <c r="E258" s="1688"/>
      <c r="F258" s="1688"/>
      <c r="G258" s="1688"/>
      <c r="H258" s="1688"/>
      <c r="I258" s="1688"/>
      <c r="J258" s="1688"/>
      <c r="K258" s="1688"/>
      <c r="L258" s="1688"/>
      <c r="M258" s="1688"/>
      <c r="N258" s="1689"/>
      <c r="O258" s="876"/>
    </row>
    <row r="259" spans="1:15" ht="18" customHeight="1">
      <c r="A259" s="1710"/>
      <c r="B259" s="1691"/>
      <c r="C259" s="888" t="s">
        <v>51</v>
      </c>
      <c r="D259" s="889" t="s">
        <v>993</v>
      </c>
      <c r="E259" s="890"/>
      <c r="F259" s="891"/>
      <c r="G259" s="891"/>
      <c r="H259" s="891"/>
      <c r="I259" s="880"/>
      <c r="J259" s="892" t="s">
        <v>55</v>
      </c>
      <c r="K259" s="893" t="s">
        <v>994</v>
      </c>
      <c r="L259" s="894"/>
      <c r="M259" s="894"/>
      <c r="N259" s="895"/>
      <c r="O259" s="876"/>
    </row>
    <row r="260" spans="1:15" ht="18" customHeight="1">
      <c r="A260" s="1710"/>
      <c r="B260" s="1691"/>
      <c r="C260" s="896" t="s">
        <v>41</v>
      </c>
      <c r="D260" s="894"/>
      <c r="E260" s="894"/>
      <c r="F260" s="894"/>
      <c r="G260" s="894"/>
      <c r="H260" s="894"/>
      <c r="I260" s="400"/>
      <c r="J260" s="897"/>
      <c r="K260" s="898"/>
      <c r="L260" s="898"/>
      <c r="M260" s="898"/>
      <c r="N260" s="899"/>
      <c r="O260" s="876"/>
    </row>
    <row r="261" spans="1:15" ht="18" customHeight="1">
      <c r="A261" s="1710"/>
      <c r="B261" s="1698"/>
      <c r="C261" s="1699"/>
      <c r="D261" s="1699"/>
      <c r="E261" s="1699"/>
      <c r="F261" s="1699"/>
      <c r="G261" s="1699"/>
      <c r="H261" s="1699"/>
      <c r="I261" s="1699"/>
      <c r="J261" s="1699"/>
      <c r="K261" s="1699"/>
      <c r="L261" s="1699"/>
      <c r="M261" s="1699"/>
      <c r="N261" s="1700"/>
      <c r="O261" s="876"/>
    </row>
    <row r="262" spans="1:15" ht="18" customHeight="1">
      <c r="A262" s="1710"/>
      <c r="B262" s="1698" t="s">
        <v>174</v>
      </c>
      <c r="C262" s="1699"/>
      <c r="D262" s="1699"/>
      <c r="E262" s="1699"/>
      <c r="F262" s="1699"/>
      <c r="G262" s="1699"/>
      <c r="H262" s="1699"/>
      <c r="I262" s="1699"/>
      <c r="J262" s="1699"/>
      <c r="K262" s="1699"/>
      <c r="L262" s="1699"/>
      <c r="M262" s="1699"/>
      <c r="N262" s="1700"/>
      <c r="O262" s="876"/>
    </row>
    <row r="263" spans="1:15" ht="18" customHeight="1">
      <c r="A263" s="1710"/>
      <c r="B263" s="1698" t="s">
        <v>176</v>
      </c>
      <c r="C263" s="1699"/>
      <c r="D263" s="1699"/>
      <c r="E263" s="1699"/>
      <c r="F263" s="1699"/>
      <c r="G263" s="1699"/>
      <c r="H263" s="1699"/>
      <c r="I263" s="1699"/>
      <c r="J263" s="1699"/>
      <c r="K263" s="1699"/>
      <c r="L263" s="1699"/>
      <c r="M263" s="1699"/>
      <c r="N263" s="1700"/>
      <c r="O263" s="876"/>
    </row>
    <row r="264" spans="1:15" ht="18" customHeight="1">
      <c r="A264" s="1710"/>
      <c r="B264" s="1698" t="s">
        <v>180</v>
      </c>
      <c r="C264" s="1699"/>
      <c r="D264" s="1699"/>
      <c r="E264" s="1699"/>
      <c r="F264" s="1699"/>
      <c r="G264" s="1699"/>
      <c r="H264" s="1699"/>
      <c r="I264" s="1699"/>
      <c r="J264" s="1699"/>
      <c r="K264" s="1699"/>
      <c r="L264" s="1699"/>
      <c r="M264" s="1699"/>
      <c r="N264" s="1700"/>
      <c r="O264" s="876"/>
    </row>
    <row r="265" spans="1:15" ht="18" customHeight="1">
      <c r="A265" s="1710"/>
      <c r="B265" s="1698" t="s">
        <v>183</v>
      </c>
      <c r="C265" s="1699"/>
      <c r="D265" s="1699"/>
      <c r="E265" s="1699"/>
      <c r="F265" s="1699"/>
      <c r="G265" s="1699"/>
      <c r="H265" s="1699"/>
      <c r="I265" s="1699"/>
      <c r="J265" s="1699"/>
      <c r="K265" s="1699"/>
      <c r="L265" s="1699"/>
      <c r="M265" s="1699"/>
      <c r="N265" s="1700"/>
      <c r="O265" s="876"/>
    </row>
    <row r="266" spans="1:15" ht="18" customHeight="1">
      <c r="A266" s="1710"/>
      <c r="B266" s="1698" t="s">
        <v>187</v>
      </c>
      <c r="C266" s="1699"/>
      <c r="D266" s="1699"/>
      <c r="E266" s="1699"/>
      <c r="F266" s="1699"/>
      <c r="G266" s="1699"/>
      <c r="H266" s="1699"/>
      <c r="I266" s="1699"/>
      <c r="J266" s="1699"/>
      <c r="K266" s="1699"/>
      <c r="L266" s="1699"/>
      <c r="M266" s="1699"/>
      <c r="N266" s="1700"/>
      <c r="O266" s="876"/>
    </row>
    <row r="267" spans="1:15" ht="18" customHeight="1">
      <c r="A267" s="1710"/>
      <c r="B267" s="1698" t="s">
        <v>189</v>
      </c>
      <c r="C267" s="1699"/>
      <c r="D267" s="1699"/>
      <c r="E267" s="1699"/>
      <c r="F267" s="1699"/>
      <c r="G267" s="1699"/>
      <c r="H267" s="1699"/>
      <c r="I267" s="1699"/>
      <c r="J267" s="1699"/>
      <c r="K267" s="1699"/>
      <c r="L267" s="1699"/>
      <c r="M267" s="1699"/>
      <c r="N267" s="1700"/>
      <c r="O267" s="876"/>
    </row>
    <row r="268" spans="1:15" ht="18" customHeight="1">
      <c r="A268" s="1710"/>
      <c r="B268" s="1698" t="s">
        <v>192</v>
      </c>
      <c r="C268" s="1699"/>
      <c r="D268" s="1699"/>
      <c r="E268" s="1699"/>
      <c r="F268" s="1699"/>
      <c r="G268" s="1699"/>
      <c r="H268" s="1699"/>
      <c r="I268" s="1699"/>
      <c r="J268" s="1699"/>
      <c r="K268" s="1699"/>
      <c r="L268" s="1699"/>
      <c r="M268" s="1699"/>
      <c r="N268" s="1700"/>
      <c r="O268" s="876"/>
    </row>
    <row r="269" spans="1:15" ht="18" customHeight="1">
      <c r="A269" s="1710"/>
      <c r="B269" s="1698" t="s">
        <v>194</v>
      </c>
      <c r="C269" s="1699"/>
      <c r="D269" s="1699"/>
      <c r="E269" s="1699"/>
      <c r="F269" s="1699"/>
      <c r="G269" s="1699"/>
      <c r="H269" s="1699"/>
      <c r="I269" s="1699"/>
      <c r="J269" s="1699"/>
      <c r="K269" s="1699"/>
      <c r="L269" s="1699"/>
      <c r="M269" s="1699"/>
      <c r="N269" s="1700"/>
      <c r="O269" s="876"/>
    </row>
    <row r="270" spans="1:15" ht="18" customHeight="1">
      <c r="A270" s="1710"/>
      <c r="B270" s="1698"/>
      <c r="C270" s="1699"/>
      <c r="D270" s="1699"/>
      <c r="E270" s="1699"/>
      <c r="F270" s="1699"/>
      <c r="G270" s="1699"/>
      <c r="H270" s="1699"/>
      <c r="I270" s="1699"/>
      <c r="J270" s="1699"/>
      <c r="K270" s="1699"/>
      <c r="L270" s="1699"/>
      <c r="M270" s="1699"/>
      <c r="N270" s="1700"/>
      <c r="O270" s="876"/>
    </row>
    <row r="271" spans="1:15" ht="18" customHeight="1">
      <c r="A271" s="1710"/>
      <c r="B271" s="1698"/>
      <c r="C271" s="1699"/>
      <c r="D271" s="1699"/>
      <c r="E271" s="1699"/>
      <c r="F271" s="1699"/>
      <c r="G271" s="1699"/>
      <c r="H271" s="1699"/>
      <c r="I271" s="1699"/>
      <c r="J271" s="1699"/>
      <c r="K271" s="1699"/>
      <c r="L271" s="1699"/>
      <c r="M271" s="1699"/>
      <c r="N271" s="1700"/>
      <c r="O271" s="876"/>
    </row>
    <row r="272" spans="1:15" ht="18" customHeight="1">
      <c r="A272" s="1710"/>
      <c r="B272" s="900" t="s">
        <v>60</v>
      </c>
      <c r="C272" s="901" t="s">
        <v>36</v>
      </c>
      <c r="D272" s="901" t="s">
        <v>37</v>
      </c>
      <c r="E272" s="902"/>
      <c r="F272" s="902"/>
      <c r="G272" s="902"/>
      <c r="H272" s="901" t="s">
        <v>995</v>
      </c>
      <c r="I272" s="902"/>
      <c r="J272" s="902"/>
      <c r="K272" s="902"/>
      <c r="L272" s="902"/>
      <c r="M272" s="903" t="s">
        <v>990</v>
      </c>
      <c r="N272" s="904">
        <f>N253</f>
        <v>5</v>
      </c>
      <c r="O272" s="876"/>
    </row>
    <row r="273" spans="1:15" ht="18" customHeight="1">
      <c r="A273" s="1710"/>
      <c r="B273" s="1687"/>
      <c r="C273" s="1688"/>
      <c r="D273" s="1688"/>
      <c r="E273" s="1688"/>
      <c r="F273" s="1688"/>
      <c r="G273" s="1688"/>
      <c r="H273" s="1688"/>
      <c r="I273" s="1688"/>
      <c r="J273" s="1688"/>
      <c r="K273" s="1688"/>
      <c r="L273" s="1688"/>
      <c r="M273" s="1688"/>
      <c r="N273" s="1689"/>
      <c r="O273" s="876"/>
    </row>
    <row r="274" spans="1:15" ht="18" customHeight="1">
      <c r="A274" s="1710"/>
      <c r="B274" s="905"/>
      <c r="C274" s="906">
        <v>1</v>
      </c>
      <c r="D274" s="907" t="s">
        <v>321</v>
      </c>
      <c r="E274" s="908"/>
      <c r="F274" s="876"/>
      <c r="G274" s="876"/>
      <c r="H274" s="909">
        <f>IF(ISBLANK(C274),0,IF(ISTEXT(C274),0,C274/C289))</f>
        <v>0.45454545454545453</v>
      </c>
      <c r="I274" s="876"/>
      <c r="J274" s="876"/>
      <c r="K274" s="876"/>
      <c r="L274" s="910" t="str">
        <f t="shared" ref="L274:L287" si="6">D274</f>
        <v>Viande de bœuf</v>
      </c>
      <c r="M274" s="911">
        <f>IF(ISTEXT(C274),0,IF(ISBLANK(C274),0,(C274/B253)*N253))</f>
        <v>0.5</v>
      </c>
      <c r="N274" s="912">
        <f>IF(ISTEXT(B274),B274,IF(ISBLANK(B274),0,(B274/B253)*N253))</f>
        <v>0</v>
      </c>
      <c r="O274" s="876"/>
    </row>
    <row r="275" spans="1:15" ht="18" customHeight="1">
      <c r="A275" s="1710"/>
      <c r="B275" s="905">
        <v>2</v>
      </c>
      <c r="C275" s="906"/>
      <c r="D275" s="907" t="s">
        <v>325</v>
      </c>
      <c r="E275" s="908"/>
      <c r="F275" s="876"/>
      <c r="G275" s="876"/>
      <c r="H275" s="909">
        <f>IF(ISBLANK(C275),0,IF(ISTEXT(C275),0,C275/C289))</f>
        <v>0</v>
      </c>
      <c r="I275" s="876"/>
      <c r="J275" s="876"/>
      <c r="K275" s="876"/>
      <c r="L275" s="910" t="str">
        <f t="shared" si="6"/>
        <v>Poivron rouge</v>
      </c>
      <c r="M275" s="911">
        <f>IF(ISTEXT(C275),0,IF(ISBLANK(C275),0,(C275/B253)*N253))</f>
        <v>0</v>
      </c>
      <c r="N275" s="912">
        <f>IF(ISTEXT(B275),B275,IF(ISBLANK(B275),0,(B275/B253)*N253))</f>
        <v>1</v>
      </c>
      <c r="O275" s="876"/>
    </row>
    <row r="276" spans="1:15" ht="18" customHeight="1">
      <c r="A276" s="1710"/>
      <c r="B276" s="905">
        <v>2</v>
      </c>
      <c r="C276" s="906"/>
      <c r="D276" s="907" t="s">
        <v>328</v>
      </c>
      <c r="E276" s="908"/>
      <c r="F276" s="876"/>
      <c r="G276" s="876"/>
      <c r="H276" s="909">
        <f>IF(ISBLANK(C276),0,IF(ISTEXT(C276),0,C276/C289))</f>
        <v>0</v>
      </c>
      <c r="I276" s="876"/>
      <c r="J276" s="876"/>
      <c r="K276" s="876"/>
      <c r="L276" s="910" t="str">
        <f t="shared" si="6"/>
        <v>Poivron Vert</v>
      </c>
      <c r="M276" s="911">
        <f>IF(ISTEXT(C276),0,IF(ISBLANK(C276),0,(C276/B253)*N253))</f>
        <v>0</v>
      </c>
      <c r="N276" s="912">
        <f>IF(ISTEXT(B276),B276,IF(ISBLANK(B276),0,(B276/B253)*N253))</f>
        <v>1</v>
      </c>
      <c r="O276" s="876"/>
    </row>
    <row r="277" spans="1:15" ht="18" customHeight="1">
      <c r="A277" s="1710"/>
      <c r="B277" s="905">
        <v>2</v>
      </c>
      <c r="C277" s="906"/>
      <c r="D277" s="907" t="s">
        <v>330</v>
      </c>
      <c r="E277" s="908"/>
      <c r="F277" s="876"/>
      <c r="G277" s="876"/>
      <c r="H277" s="909">
        <f>IF(ISBLANK(C277),0,IF(ISTEXT(C277),0,C277/C289))</f>
        <v>0</v>
      </c>
      <c r="I277" s="876"/>
      <c r="J277" s="876"/>
      <c r="K277" s="876"/>
      <c r="L277" s="910" t="str">
        <f t="shared" si="6"/>
        <v>Poivron Jaune</v>
      </c>
      <c r="M277" s="911">
        <f>IF(ISTEXT(C277),0,IF(ISBLANK(C277),0,(C277/B253)*N253))</f>
        <v>0</v>
      </c>
      <c r="N277" s="912">
        <f>IF(ISTEXT(B277),B277,IF(ISBLANK(B277),0,(B277/B253)*N253))</f>
        <v>1</v>
      </c>
      <c r="O277" s="876"/>
    </row>
    <row r="278" spans="1:15" ht="18" customHeight="1">
      <c r="A278" s="1710"/>
      <c r="B278" s="905">
        <v>3</v>
      </c>
      <c r="C278" s="906"/>
      <c r="D278" s="907" t="s">
        <v>242</v>
      </c>
      <c r="E278" s="908"/>
      <c r="F278" s="876"/>
      <c r="G278" s="876"/>
      <c r="H278" s="909">
        <f>IF(ISBLANK(C278),0,IF(ISTEXT(C278),0,C278/C289))</f>
        <v>0</v>
      </c>
      <c r="I278" s="876"/>
      <c r="J278" s="876"/>
      <c r="K278" s="876"/>
      <c r="L278" s="910" t="str">
        <f t="shared" si="6"/>
        <v>Oignons</v>
      </c>
      <c r="M278" s="911">
        <f>IF(ISTEXT(C278),0,IF(ISBLANK(C278),0,(C278/B253)*N253))</f>
        <v>0</v>
      </c>
      <c r="N278" s="912">
        <f>IF(ISTEXT(B278),B278,IF(ISBLANK(B278),0,(B278/B253)*N253))</f>
        <v>1.5</v>
      </c>
      <c r="O278" s="876"/>
    </row>
    <row r="279" spans="1:15" ht="18" customHeight="1">
      <c r="A279" s="1710"/>
      <c r="B279" s="905"/>
      <c r="C279" s="906">
        <v>0.5</v>
      </c>
      <c r="D279" s="907" t="s">
        <v>334</v>
      </c>
      <c r="E279" s="908"/>
      <c r="F279" s="876"/>
      <c r="G279" s="876"/>
      <c r="H279" s="909">
        <f>IF(ISBLANK(C279),0,IF(ISTEXT(C279),0,C279/C289))</f>
        <v>0.22727272727272727</v>
      </c>
      <c r="I279" s="876"/>
      <c r="J279" s="876"/>
      <c r="K279" s="876"/>
      <c r="L279" s="910" t="str">
        <f t="shared" si="6"/>
        <v>Vin rouge</v>
      </c>
      <c r="M279" s="911">
        <f>IF(ISTEXT(C279),0,IF(ISBLANK(C279),0,(C279/B253)*N253))</f>
        <v>0.25</v>
      </c>
      <c r="N279" s="912">
        <f>IF(ISTEXT(B279),B279,IF(ISBLANK(B279),0,(B279/B253)*N253))</f>
        <v>0</v>
      </c>
      <c r="O279" s="876"/>
    </row>
    <row r="280" spans="1:15" ht="18" customHeight="1">
      <c r="A280" s="1710"/>
      <c r="B280" s="905"/>
      <c r="C280" s="906">
        <v>0.25</v>
      </c>
      <c r="D280" s="907" t="s">
        <v>335</v>
      </c>
      <c r="E280" s="908"/>
      <c r="F280" s="876"/>
      <c r="G280" s="876"/>
      <c r="H280" s="909">
        <f>IF(ISBLANK(C280),0,IF(ISTEXT(C280),0,C280/C289))</f>
        <v>0.11363636363636363</v>
      </c>
      <c r="I280" s="876"/>
      <c r="J280" s="876"/>
      <c r="K280" s="876"/>
      <c r="L280" s="910" t="str">
        <f t="shared" si="6"/>
        <v>Fond de veau lié</v>
      </c>
      <c r="M280" s="911">
        <f>IF(ISTEXT(C280),0,IF(ISBLANK(C280),0,(C280/B253)*N253))</f>
        <v>0.125</v>
      </c>
      <c r="N280" s="912">
        <f>IF(ISTEXT(B280),B280,IF(ISBLANK(B280),0,(B280/B253)*N253))</f>
        <v>0</v>
      </c>
      <c r="O280" s="876"/>
    </row>
    <row r="281" spans="1:15" ht="18" customHeight="1">
      <c r="A281" s="1710"/>
      <c r="B281" s="905" t="s">
        <v>996</v>
      </c>
      <c r="C281" s="906"/>
      <c r="D281" s="907" t="s">
        <v>336</v>
      </c>
      <c r="E281" s="908"/>
      <c r="F281" s="876"/>
      <c r="G281" s="876"/>
      <c r="H281" s="909">
        <f>IF(ISBLANK(C281),0,IF(ISTEXT(C281),0,C281/C289))</f>
        <v>0</v>
      </c>
      <c r="I281" s="876"/>
      <c r="J281" s="876"/>
      <c r="K281" s="876"/>
      <c r="L281" s="910" t="str">
        <f t="shared" si="6"/>
        <v>Cumin</v>
      </c>
      <c r="M281" s="911">
        <f>IF(ISTEXT(C281),0,IF(ISBLANK(C281),0,(C281/B253)*N253))</f>
        <v>0</v>
      </c>
      <c r="N281" s="912" t="str">
        <f>IF(ISTEXT(B281),B281,IF(ISBLANK(B281),0,(B281/B253)*N253))</f>
        <v>P.m.</v>
      </c>
      <c r="O281" s="876"/>
    </row>
    <row r="282" spans="1:15" ht="18" customHeight="1">
      <c r="A282" s="1710"/>
      <c r="B282" s="905" t="s">
        <v>996</v>
      </c>
      <c r="C282" s="906"/>
      <c r="D282" s="907" t="s">
        <v>337</v>
      </c>
      <c r="E282" s="908"/>
      <c r="F282" s="876"/>
      <c r="G282" s="876"/>
      <c r="H282" s="909">
        <f>IF(ISBLANK(C282),0,IF(ISTEXT(C282),0,C282/C289))</f>
        <v>0</v>
      </c>
      <c r="I282" s="876"/>
      <c r="J282" s="876"/>
      <c r="K282" s="876"/>
      <c r="L282" s="910" t="str">
        <f t="shared" si="6"/>
        <v>Paprika</v>
      </c>
      <c r="M282" s="911">
        <f>IF(ISTEXT(C282),0,IF(ISBLANK(C282),0,(C282/B253)*N253))</f>
        <v>0</v>
      </c>
      <c r="N282" s="912" t="str">
        <f>IF(ISTEXT(B282),B282,IF(ISBLANK(B282),0,(B282/B253)*N253))</f>
        <v>P.m.</v>
      </c>
      <c r="O282" s="876"/>
    </row>
    <row r="283" spans="1:15" ht="18" customHeight="1">
      <c r="A283" s="1710"/>
      <c r="B283" s="905" t="s">
        <v>996</v>
      </c>
      <c r="C283" s="906"/>
      <c r="D283" s="907" t="s">
        <v>338</v>
      </c>
      <c r="E283" s="908"/>
      <c r="F283" s="876"/>
      <c r="G283" s="876"/>
      <c r="H283" s="909">
        <f>IF(ISBLANK(C283),0,IF(ISTEXT(C283),0,C283/C289))</f>
        <v>0</v>
      </c>
      <c r="I283" s="876"/>
      <c r="J283" s="876"/>
      <c r="K283" s="876"/>
      <c r="L283" s="910" t="str">
        <f t="shared" si="6"/>
        <v>Piment de cayenne</v>
      </c>
      <c r="M283" s="911">
        <f>IF(ISTEXT(C283),0,IF(ISBLANK(C283),0,(C283/B253)*N253))</f>
        <v>0</v>
      </c>
      <c r="N283" s="912" t="str">
        <f>IF(ISTEXT(B283),B283,IF(ISBLANK(B283),0,(B283/B253)*N253))</f>
        <v>P.m.</v>
      </c>
      <c r="O283" s="876"/>
    </row>
    <row r="284" spans="1:15" ht="18" customHeight="1">
      <c r="A284" s="1710"/>
      <c r="B284" s="905" t="s">
        <v>996</v>
      </c>
      <c r="C284" s="906"/>
      <c r="D284" s="907" t="s">
        <v>339</v>
      </c>
      <c r="E284" s="908"/>
      <c r="F284" s="876"/>
      <c r="G284" s="876"/>
      <c r="H284" s="909">
        <f>IF(ISBLANK(C284),0,IF(ISTEXT(C284),0,C284/C289))</f>
        <v>0</v>
      </c>
      <c r="I284" s="876"/>
      <c r="J284" s="876"/>
      <c r="K284" s="876"/>
      <c r="L284" s="910" t="str">
        <f t="shared" si="6"/>
        <v>Sel</v>
      </c>
      <c r="M284" s="911">
        <f>IF(ISTEXT(C284),0,IF(ISBLANK(C284),0,(C284/B253)*N253))</f>
        <v>0</v>
      </c>
      <c r="N284" s="912" t="str">
        <f>IF(ISTEXT(B284),B284,IF(ISBLANK(B284),0,(B284/B253)*N253))</f>
        <v>P.m.</v>
      </c>
      <c r="O284" s="876"/>
    </row>
    <row r="285" spans="1:15" ht="18" customHeight="1">
      <c r="A285" s="1710"/>
      <c r="B285" s="905"/>
      <c r="C285" s="906">
        <v>0.2</v>
      </c>
      <c r="D285" s="907" t="s">
        <v>340</v>
      </c>
      <c r="E285" s="908"/>
      <c r="F285" s="876"/>
      <c r="G285" s="876"/>
      <c r="H285" s="909">
        <f>IF(ISBLANK(C285),0,IF(ISTEXT(C285),0,C285/C289))</f>
        <v>9.0909090909090912E-2</v>
      </c>
      <c r="I285" s="876"/>
      <c r="J285" s="876"/>
      <c r="K285" s="876"/>
      <c r="L285" s="910" t="str">
        <f t="shared" si="6"/>
        <v>Huile d'olives</v>
      </c>
      <c r="M285" s="911">
        <f>IF(ISTEXT(C285),0,IF(ISBLANK(C285),0,(C285/B253)*N253))</f>
        <v>0.1</v>
      </c>
      <c r="N285" s="912">
        <f>IF(ISTEXT(B285),B285,IF(ISBLANK(B285),0,(B285/B253)*N253))</f>
        <v>0</v>
      </c>
      <c r="O285" s="876"/>
    </row>
    <row r="286" spans="1:15" ht="18" customHeight="1">
      <c r="A286" s="1710"/>
      <c r="B286" s="905"/>
      <c r="C286" s="906">
        <v>0.25</v>
      </c>
      <c r="D286" s="907" t="s">
        <v>341</v>
      </c>
      <c r="E286" s="908"/>
      <c r="F286" s="876"/>
      <c r="G286" s="876"/>
      <c r="H286" s="909">
        <f>IF(ISBLANK(C286),0,IF(ISTEXT(C286),0,C286/C289))</f>
        <v>0.11363636363636363</v>
      </c>
      <c r="I286" s="876"/>
      <c r="J286" s="876"/>
      <c r="K286" s="876"/>
      <c r="L286" s="910" t="str">
        <f t="shared" si="6"/>
        <v>Haricots rouges</v>
      </c>
      <c r="M286" s="911">
        <f>IF(ISTEXT(C286),0,IF(ISBLANK(C286),0,(C286/B253)*N253))</f>
        <v>0.125</v>
      </c>
      <c r="N286" s="912">
        <f>IF(ISTEXT(B286),B286,IF(ISBLANK(B286),0,(B286/B253)*N253))</f>
        <v>0</v>
      </c>
      <c r="O286" s="876"/>
    </row>
    <row r="287" spans="1:15" ht="18" customHeight="1">
      <c r="A287" s="1710"/>
      <c r="B287" s="905"/>
      <c r="C287" s="906"/>
      <c r="D287" s="907"/>
      <c r="E287" s="908"/>
      <c r="F287" s="876"/>
      <c r="G287" s="876"/>
      <c r="H287" s="909">
        <f>IF(ISBLANK(C287),0,IF(ISTEXT(C287),0,C287/C289))</f>
        <v>0</v>
      </c>
      <c r="I287" s="876"/>
      <c r="J287" s="876"/>
      <c r="K287" s="876"/>
      <c r="L287" s="910">
        <f t="shared" si="6"/>
        <v>0</v>
      </c>
      <c r="M287" s="911">
        <f>IF(ISTEXT(C287),0,IF(ISBLANK(C287),0,(C287/B253)*N253))</f>
        <v>0</v>
      </c>
      <c r="N287" s="912">
        <f>IF(ISTEXT(B287),B287,IF(ISBLANK(B287),0,(B287/B253)*N253))</f>
        <v>0</v>
      </c>
      <c r="O287" s="876"/>
    </row>
    <row r="288" spans="1:15" ht="18" customHeight="1">
      <c r="A288" s="1710"/>
      <c r="B288" s="1687"/>
      <c r="C288" s="1688"/>
      <c r="D288" s="1688"/>
      <c r="E288" s="1688"/>
      <c r="F288" s="1688"/>
      <c r="G288" s="1688"/>
      <c r="H288" s="1688"/>
      <c r="I288" s="1688"/>
      <c r="J288" s="1688"/>
      <c r="K288" s="1688"/>
      <c r="L288" s="1688"/>
      <c r="M288" s="1688"/>
      <c r="N288" s="1689"/>
      <c r="O288" s="876"/>
    </row>
    <row r="289" spans="1:15" ht="18" customHeight="1">
      <c r="A289" s="1710"/>
      <c r="B289" s="916"/>
      <c r="C289" s="917">
        <f>SUM(C273:C288)</f>
        <v>2.2000000000000002</v>
      </c>
      <c r="D289" s="1690" t="s">
        <v>999</v>
      </c>
      <c r="E289" s="1690"/>
      <c r="F289" s="1690"/>
      <c r="G289" s="1690"/>
      <c r="H289" s="1690"/>
      <c r="I289" s="1690"/>
      <c r="J289" s="1690"/>
      <c r="K289" s="1690"/>
      <c r="L289" s="1690"/>
      <c r="M289" s="918">
        <f>SUM(M273:M288)</f>
        <v>1.1000000000000001</v>
      </c>
      <c r="N289" s="919">
        <f>M289/N272</f>
        <v>0.22000000000000003</v>
      </c>
      <c r="O289" s="876"/>
    </row>
    <row r="290" spans="1:15" ht="18" customHeight="1">
      <c r="A290" s="1710"/>
      <c r="B290" s="1722" t="str">
        <f ca="1">CELL("nomfichier")</f>
        <v>D:\1 UPRT SITE WEB\uprt.fr\re-recettes-jean-marc-catteau\re-catteau-galettes\[PC-les-galettes-repertoire.xlsx]Récap</v>
      </c>
      <c r="C290" s="1723"/>
      <c r="D290" s="1723"/>
      <c r="E290" s="1723"/>
      <c r="F290" s="1723"/>
      <c r="G290" s="1723"/>
      <c r="H290" s="1723"/>
      <c r="I290" s="1723"/>
      <c r="J290" s="1723"/>
      <c r="K290" s="1723"/>
      <c r="L290" s="1723"/>
      <c r="M290" s="1723"/>
      <c r="N290" s="1724"/>
      <c r="O290" s="876"/>
    </row>
    <row r="291" spans="1:15" ht="18" customHeight="1" thickBot="1">
      <c r="A291" s="1710"/>
      <c r="B291" s="1725" t="s">
        <v>99</v>
      </c>
      <c r="C291" s="1726"/>
      <c r="D291" s="1726"/>
      <c r="E291" s="1726"/>
      <c r="F291" s="1726"/>
      <c r="G291" s="1726"/>
      <c r="H291" s="1726"/>
      <c r="I291" s="1726"/>
      <c r="J291" s="1726"/>
      <c r="K291" s="1726"/>
      <c r="L291" s="1726"/>
      <c r="M291" s="1726"/>
      <c r="N291" s="1727"/>
      <c r="O291" s="876"/>
    </row>
    <row r="292" spans="1:15" ht="18" customHeight="1" thickBot="1">
      <c r="A292" s="920"/>
      <c r="B292" s="933"/>
      <c r="C292" s="934"/>
      <c r="D292" s="929"/>
      <c r="E292" s="929"/>
      <c r="F292" s="929"/>
      <c r="G292" s="929"/>
      <c r="H292" s="929"/>
      <c r="I292" s="935"/>
      <c r="J292" s="936"/>
      <c r="K292" s="929"/>
      <c r="L292" s="929"/>
      <c r="M292" s="929"/>
      <c r="N292" s="929"/>
    </row>
    <row r="293" spans="1:15" ht="18" customHeight="1">
      <c r="A293" s="870" t="s">
        <v>29</v>
      </c>
      <c r="B293" s="1704" t="s">
        <v>317</v>
      </c>
      <c r="C293" s="1705"/>
      <c r="D293" s="1705"/>
      <c r="E293" s="1705"/>
      <c r="F293" s="1705"/>
      <c r="G293" s="1705"/>
      <c r="H293" s="1705"/>
      <c r="I293" s="1705"/>
      <c r="J293" s="1705"/>
      <c r="K293" s="1705"/>
      <c r="L293" s="1705"/>
      <c r="M293" s="1705"/>
      <c r="N293" s="1708">
        <v>8</v>
      </c>
      <c r="O293" s="876"/>
    </row>
    <row r="294" spans="1:15" ht="18" customHeight="1">
      <c r="A294" s="1710"/>
      <c r="B294" s="1706"/>
      <c r="C294" s="1707"/>
      <c r="D294" s="1707"/>
      <c r="E294" s="1707"/>
      <c r="F294" s="1707"/>
      <c r="G294" s="1707"/>
      <c r="H294" s="1707"/>
      <c r="I294" s="1707"/>
      <c r="J294" s="1707"/>
      <c r="K294" s="1707"/>
      <c r="L294" s="1707"/>
      <c r="M294" s="1707"/>
      <c r="N294" s="1709"/>
      <c r="O294" s="876"/>
    </row>
    <row r="295" spans="1:15" ht="18" customHeight="1">
      <c r="A295" s="1710"/>
      <c r="B295" s="871" t="s">
        <v>56</v>
      </c>
      <c r="C295" s="1711" t="s">
        <v>117</v>
      </c>
      <c r="D295" s="1711"/>
      <c r="E295" s="1711"/>
      <c r="F295" s="1711"/>
      <c r="G295" s="1711"/>
      <c r="H295" s="1711"/>
      <c r="I295" s="1711"/>
      <c r="J295" s="1711"/>
      <c r="K295" s="1711"/>
      <c r="L295" s="1711"/>
      <c r="M295" s="872"/>
      <c r="N295" s="873"/>
      <c r="O295" s="876"/>
    </row>
    <row r="296" spans="1:15" ht="18" customHeight="1">
      <c r="A296" s="1710"/>
      <c r="B296" s="874" t="s">
        <v>51</v>
      </c>
      <c r="C296" s="1711"/>
      <c r="D296" s="1711"/>
      <c r="E296" s="1711"/>
      <c r="F296" s="1711"/>
      <c r="G296" s="1711"/>
      <c r="H296" s="1711"/>
      <c r="I296" s="1711"/>
      <c r="J296" s="1711"/>
      <c r="K296" s="1711"/>
      <c r="L296" s="1711"/>
      <c r="M296" s="454"/>
      <c r="N296" s="875" t="s">
        <v>55</v>
      </c>
      <c r="O296" s="876"/>
    </row>
    <row r="297" spans="1:15" ht="18" customHeight="1">
      <c r="A297" s="1710"/>
      <c r="B297" s="1716">
        <v>10</v>
      </c>
      <c r="C297" s="1717" t="s">
        <v>990</v>
      </c>
      <c r="D297" s="877"/>
      <c r="E297" s="877"/>
      <c r="F297" s="877"/>
      <c r="G297" s="877"/>
      <c r="H297" s="877"/>
      <c r="I297" s="877"/>
      <c r="J297" s="877"/>
      <c r="K297" s="877"/>
      <c r="L297" s="877"/>
      <c r="M297" s="1714" t="s">
        <v>990</v>
      </c>
      <c r="N297" s="1742">
        <v>5</v>
      </c>
      <c r="O297" s="876"/>
    </row>
    <row r="298" spans="1:15" ht="18" customHeight="1">
      <c r="A298" s="1710"/>
      <c r="B298" s="1716"/>
      <c r="C298" s="1717"/>
      <c r="D298" s="878"/>
      <c r="E298" s="878"/>
      <c r="F298" s="878"/>
      <c r="G298" s="878"/>
      <c r="H298" s="878"/>
      <c r="I298" s="878"/>
      <c r="J298" s="878"/>
      <c r="K298" s="878"/>
      <c r="L298" s="878"/>
      <c r="M298" s="1714"/>
      <c r="N298" s="1742"/>
      <c r="O298" s="876"/>
    </row>
    <row r="299" spans="1:15" ht="18" customHeight="1">
      <c r="A299" s="1710"/>
      <c r="B299" s="1712">
        <f>C330</f>
        <v>1.3</v>
      </c>
      <c r="C299" s="1713" t="s">
        <v>36</v>
      </c>
      <c r="D299" s="879"/>
      <c r="E299" s="1718" t="s">
        <v>991</v>
      </c>
      <c r="F299" s="1718"/>
      <c r="G299" s="1718"/>
      <c r="H299" s="1719">
        <f>B299/B297</f>
        <v>0.13</v>
      </c>
      <c r="I299" s="1719"/>
      <c r="J299" s="880"/>
      <c r="K299" s="880"/>
      <c r="L299" s="880"/>
      <c r="M299" s="1714" t="s">
        <v>36</v>
      </c>
      <c r="N299" s="1743">
        <f>M330</f>
        <v>0.65</v>
      </c>
      <c r="O299" s="876"/>
    </row>
    <row r="300" spans="1:15" ht="18" customHeight="1">
      <c r="A300" s="1710"/>
      <c r="B300" s="1712"/>
      <c r="C300" s="1713"/>
      <c r="D300" s="879"/>
      <c r="E300" s="1718"/>
      <c r="F300" s="1718"/>
      <c r="G300" s="1718"/>
      <c r="H300" s="1719"/>
      <c r="I300" s="1719"/>
      <c r="J300" s="880"/>
      <c r="K300" s="880"/>
      <c r="L300" s="880"/>
      <c r="M300" s="1714"/>
      <c r="N300" s="1743"/>
      <c r="O300" s="876"/>
    </row>
    <row r="301" spans="1:15" ht="18" customHeight="1">
      <c r="A301" s="1710"/>
      <c r="B301" s="881"/>
      <c r="C301" s="882"/>
      <c r="D301" s="882"/>
      <c r="E301" s="883"/>
      <c r="F301" s="884" t="s">
        <v>992</v>
      </c>
      <c r="G301" s="1721">
        <f ca="1">NOW()</f>
        <v>43029.407312268515</v>
      </c>
      <c r="H301" s="1721"/>
      <c r="I301" s="1721"/>
      <c r="J301" s="1721"/>
      <c r="K301" s="885"/>
      <c r="L301" s="885"/>
      <c r="M301" s="886"/>
      <c r="N301" s="887"/>
      <c r="O301" s="876"/>
    </row>
    <row r="302" spans="1:15" ht="18" customHeight="1">
      <c r="A302" s="1710"/>
      <c r="B302" s="1687"/>
      <c r="C302" s="1688"/>
      <c r="D302" s="1688"/>
      <c r="E302" s="1688"/>
      <c r="F302" s="1688"/>
      <c r="G302" s="1688"/>
      <c r="H302" s="1688"/>
      <c r="I302" s="1688"/>
      <c r="J302" s="1688"/>
      <c r="K302" s="1688"/>
      <c r="L302" s="1688"/>
      <c r="M302" s="1688"/>
      <c r="N302" s="1689"/>
      <c r="O302" s="876"/>
    </row>
    <row r="303" spans="1:15" ht="18" customHeight="1">
      <c r="A303" s="1710"/>
      <c r="B303" s="1691"/>
      <c r="C303" s="888" t="s">
        <v>51</v>
      </c>
      <c r="D303" s="889" t="s">
        <v>993</v>
      </c>
      <c r="E303" s="890"/>
      <c r="F303" s="891"/>
      <c r="G303" s="891"/>
      <c r="H303" s="891"/>
      <c r="I303" s="880"/>
      <c r="J303" s="892" t="s">
        <v>55</v>
      </c>
      <c r="K303" s="893" t="s">
        <v>994</v>
      </c>
      <c r="L303" s="894"/>
      <c r="M303" s="894"/>
      <c r="N303" s="895"/>
      <c r="O303" s="876"/>
    </row>
    <row r="304" spans="1:15" ht="18" customHeight="1">
      <c r="A304" s="1710"/>
      <c r="B304" s="1691"/>
      <c r="C304" s="896" t="s">
        <v>41</v>
      </c>
      <c r="D304" s="894"/>
      <c r="E304" s="894"/>
      <c r="F304" s="894"/>
      <c r="G304" s="894"/>
      <c r="H304" s="894"/>
      <c r="I304" s="400"/>
      <c r="J304" s="897"/>
      <c r="K304" s="898"/>
      <c r="L304" s="898"/>
      <c r="M304" s="898"/>
      <c r="N304" s="899"/>
      <c r="O304" s="876"/>
    </row>
    <row r="305" spans="1:15" ht="18" customHeight="1">
      <c r="A305" s="1710"/>
      <c r="B305" s="1698"/>
      <c r="C305" s="1699"/>
      <c r="D305" s="1699"/>
      <c r="E305" s="1699"/>
      <c r="F305" s="1699"/>
      <c r="G305" s="1699"/>
      <c r="H305" s="1699"/>
      <c r="I305" s="1699"/>
      <c r="J305" s="1699"/>
      <c r="K305" s="1699"/>
      <c r="L305" s="1699"/>
      <c r="M305" s="1699"/>
      <c r="N305" s="1700"/>
      <c r="O305" s="876"/>
    </row>
    <row r="306" spans="1:15" ht="18" customHeight="1">
      <c r="A306" s="1710"/>
      <c r="B306" s="1698" t="s">
        <v>173</v>
      </c>
      <c r="C306" s="1699"/>
      <c r="D306" s="1699"/>
      <c r="E306" s="1699"/>
      <c r="F306" s="1699"/>
      <c r="G306" s="1699"/>
      <c r="H306" s="1699"/>
      <c r="I306" s="1699"/>
      <c r="J306" s="1699"/>
      <c r="K306" s="1699"/>
      <c r="L306" s="1699"/>
      <c r="M306" s="1699"/>
      <c r="N306" s="1700"/>
      <c r="O306" s="876"/>
    </row>
    <row r="307" spans="1:15" ht="18" customHeight="1">
      <c r="A307" s="1710"/>
      <c r="B307" s="1698" t="s">
        <v>177</v>
      </c>
      <c r="C307" s="1699"/>
      <c r="D307" s="1699"/>
      <c r="E307" s="1699"/>
      <c r="F307" s="1699"/>
      <c r="G307" s="1699"/>
      <c r="H307" s="1699"/>
      <c r="I307" s="1699"/>
      <c r="J307" s="1699"/>
      <c r="K307" s="1699"/>
      <c r="L307" s="1699"/>
      <c r="M307" s="1699"/>
      <c r="N307" s="1700"/>
      <c r="O307" s="876"/>
    </row>
    <row r="308" spans="1:15" ht="18" customHeight="1">
      <c r="A308" s="1710"/>
      <c r="B308" s="1698" t="s">
        <v>179</v>
      </c>
      <c r="C308" s="1699"/>
      <c r="D308" s="1699"/>
      <c r="E308" s="1699"/>
      <c r="F308" s="1699"/>
      <c r="G308" s="1699"/>
      <c r="H308" s="1699"/>
      <c r="I308" s="1699"/>
      <c r="J308" s="1699"/>
      <c r="K308" s="1699"/>
      <c r="L308" s="1699"/>
      <c r="M308" s="1699"/>
      <c r="N308" s="1700"/>
      <c r="O308" s="876"/>
    </row>
    <row r="309" spans="1:15" ht="18" customHeight="1">
      <c r="A309" s="1710"/>
      <c r="B309" s="1698" t="s">
        <v>181</v>
      </c>
      <c r="C309" s="1699"/>
      <c r="D309" s="1699"/>
      <c r="E309" s="1699"/>
      <c r="F309" s="1699"/>
      <c r="G309" s="1699"/>
      <c r="H309" s="1699"/>
      <c r="I309" s="1699"/>
      <c r="J309" s="1699"/>
      <c r="K309" s="1699"/>
      <c r="L309" s="1699"/>
      <c r="M309" s="1699"/>
      <c r="N309" s="1700"/>
      <c r="O309" s="876"/>
    </row>
    <row r="310" spans="1:15" ht="18" customHeight="1">
      <c r="A310" s="1710"/>
      <c r="B310" s="1698" t="s">
        <v>184</v>
      </c>
      <c r="C310" s="1699"/>
      <c r="D310" s="1699"/>
      <c r="E310" s="1699"/>
      <c r="F310" s="1699"/>
      <c r="G310" s="1699"/>
      <c r="H310" s="1699"/>
      <c r="I310" s="1699"/>
      <c r="J310" s="1699"/>
      <c r="K310" s="1699"/>
      <c r="L310" s="1699"/>
      <c r="M310" s="1699"/>
      <c r="N310" s="1700"/>
      <c r="O310" s="876"/>
    </row>
    <row r="311" spans="1:15" ht="18" customHeight="1">
      <c r="A311" s="1710"/>
      <c r="B311" s="1698" t="s">
        <v>188</v>
      </c>
      <c r="C311" s="1699"/>
      <c r="D311" s="1699"/>
      <c r="E311" s="1699"/>
      <c r="F311" s="1699"/>
      <c r="G311" s="1699"/>
      <c r="H311" s="1699"/>
      <c r="I311" s="1699"/>
      <c r="J311" s="1699"/>
      <c r="K311" s="1699"/>
      <c r="L311" s="1699"/>
      <c r="M311" s="1699"/>
      <c r="N311" s="1700"/>
      <c r="O311" s="876"/>
    </row>
    <row r="312" spans="1:15" ht="18" customHeight="1">
      <c r="A312" s="1710"/>
      <c r="B312" s="1698" t="s">
        <v>191</v>
      </c>
      <c r="C312" s="1699"/>
      <c r="D312" s="1699"/>
      <c r="E312" s="1699"/>
      <c r="F312" s="1699"/>
      <c r="G312" s="1699"/>
      <c r="H312" s="1699"/>
      <c r="I312" s="1699"/>
      <c r="J312" s="1699"/>
      <c r="K312" s="1699"/>
      <c r="L312" s="1699"/>
      <c r="M312" s="1699"/>
      <c r="N312" s="1700"/>
      <c r="O312" s="876"/>
    </row>
    <row r="313" spans="1:15" ht="18" customHeight="1">
      <c r="A313" s="1710"/>
      <c r="B313" s="1698" t="s">
        <v>193</v>
      </c>
      <c r="C313" s="1699"/>
      <c r="D313" s="1699"/>
      <c r="E313" s="1699"/>
      <c r="F313" s="1699"/>
      <c r="G313" s="1699"/>
      <c r="H313" s="1699"/>
      <c r="I313" s="1699"/>
      <c r="J313" s="1699"/>
      <c r="K313" s="1699"/>
      <c r="L313" s="1699"/>
      <c r="M313" s="1699"/>
      <c r="N313" s="1700"/>
      <c r="O313" s="876"/>
    </row>
    <row r="314" spans="1:15" ht="18" customHeight="1">
      <c r="A314" s="1710"/>
      <c r="B314" s="1698" t="s">
        <v>195</v>
      </c>
      <c r="C314" s="1699"/>
      <c r="D314" s="1699"/>
      <c r="E314" s="1699"/>
      <c r="F314" s="1699"/>
      <c r="G314" s="1699"/>
      <c r="H314" s="1699"/>
      <c r="I314" s="1699"/>
      <c r="J314" s="1699"/>
      <c r="K314" s="1699"/>
      <c r="L314" s="1699"/>
      <c r="M314" s="1699"/>
      <c r="N314" s="1700"/>
      <c r="O314" s="876"/>
    </row>
    <row r="315" spans="1:15" ht="18" customHeight="1">
      <c r="A315" s="1710"/>
      <c r="B315" s="1698" t="s">
        <v>194</v>
      </c>
      <c r="C315" s="1699"/>
      <c r="D315" s="1699"/>
      <c r="E315" s="1699"/>
      <c r="F315" s="1699"/>
      <c r="G315" s="1699"/>
      <c r="H315" s="1699"/>
      <c r="I315" s="1699"/>
      <c r="J315" s="1699"/>
      <c r="K315" s="1699"/>
      <c r="L315" s="1699"/>
      <c r="M315" s="1699"/>
      <c r="N315" s="1700"/>
      <c r="O315" s="876"/>
    </row>
    <row r="316" spans="1:15" ht="18" customHeight="1">
      <c r="A316" s="1710"/>
      <c r="B316" s="1698"/>
      <c r="C316" s="1699"/>
      <c r="D316" s="1699"/>
      <c r="E316" s="1699"/>
      <c r="F316" s="1699"/>
      <c r="G316" s="1699"/>
      <c r="H316" s="1699"/>
      <c r="I316" s="1699"/>
      <c r="J316" s="1699"/>
      <c r="K316" s="1699"/>
      <c r="L316" s="1699"/>
      <c r="M316" s="1699"/>
      <c r="N316" s="1700"/>
      <c r="O316" s="876"/>
    </row>
    <row r="317" spans="1:15" ht="18" customHeight="1">
      <c r="A317" s="1710"/>
      <c r="B317" s="1698"/>
      <c r="C317" s="1699"/>
      <c r="D317" s="1699"/>
      <c r="E317" s="1699"/>
      <c r="F317" s="1699"/>
      <c r="G317" s="1699"/>
      <c r="H317" s="1699"/>
      <c r="I317" s="1699"/>
      <c r="J317" s="1699"/>
      <c r="K317" s="1699"/>
      <c r="L317" s="1699"/>
      <c r="M317" s="1699"/>
      <c r="N317" s="1700"/>
      <c r="O317" s="876"/>
    </row>
    <row r="318" spans="1:15" ht="18" customHeight="1">
      <c r="A318" s="1710"/>
      <c r="B318" s="900" t="s">
        <v>60</v>
      </c>
      <c r="C318" s="901" t="s">
        <v>36</v>
      </c>
      <c r="D318" s="901" t="s">
        <v>37</v>
      </c>
      <c r="E318" s="902"/>
      <c r="F318" s="902"/>
      <c r="G318" s="902"/>
      <c r="H318" s="901" t="s">
        <v>995</v>
      </c>
      <c r="I318" s="902"/>
      <c r="J318" s="902"/>
      <c r="K318" s="902"/>
      <c r="L318" s="902"/>
      <c r="M318" s="903" t="s">
        <v>990</v>
      </c>
      <c r="N318" s="904">
        <f>N297</f>
        <v>5</v>
      </c>
      <c r="O318" s="876"/>
    </row>
    <row r="319" spans="1:15" ht="18" customHeight="1">
      <c r="A319" s="1710"/>
      <c r="B319" s="1687"/>
      <c r="C319" s="1688"/>
      <c r="D319" s="1688"/>
      <c r="E319" s="1688"/>
      <c r="F319" s="1688"/>
      <c r="G319" s="1688"/>
      <c r="H319" s="1688"/>
      <c r="I319" s="1688"/>
      <c r="J319" s="1688"/>
      <c r="K319" s="1688"/>
      <c r="L319" s="1688"/>
      <c r="M319" s="1688"/>
      <c r="N319" s="1689"/>
      <c r="O319" s="876"/>
    </row>
    <row r="320" spans="1:15" ht="18" customHeight="1">
      <c r="A320" s="1710"/>
      <c r="B320" s="905"/>
      <c r="C320" s="906">
        <v>0.5</v>
      </c>
      <c r="D320" s="907" t="s">
        <v>322</v>
      </c>
      <c r="E320" s="908"/>
      <c r="F320" s="876"/>
      <c r="G320" s="876"/>
      <c r="H320" s="909">
        <f>IF(ISBLANK(C320),0,IF(ISTEXT(C320),0,C320/C330))</f>
        <v>0.38461538461538458</v>
      </c>
      <c r="I320" s="876"/>
      <c r="J320" s="876"/>
      <c r="K320" s="876"/>
      <c r="L320" s="910" t="str">
        <f t="shared" ref="L320:L328" si="7">D320</f>
        <v>Poireaux</v>
      </c>
      <c r="M320" s="911">
        <f>IF(ISTEXT(C320),0,IF(ISBLANK(C320),0,(C320/B297)*N297))</f>
        <v>0.25</v>
      </c>
      <c r="N320" s="912">
        <f>IF(ISTEXT(B320),B320,IF(ISBLANK(B320),0,(B320/B297)*N297))</f>
        <v>0</v>
      </c>
      <c r="O320" s="876"/>
    </row>
    <row r="321" spans="1:15" ht="18" customHeight="1">
      <c r="A321" s="1710"/>
      <c r="B321" s="905"/>
      <c r="C321" s="906">
        <v>0.5</v>
      </c>
      <c r="D321" s="907" t="s">
        <v>326</v>
      </c>
      <c r="E321" s="908"/>
      <c r="F321" s="876"/>
      <c r="G321" s="876"/>
      <c r="H321" s="909">
        <f>IF(ISBLANK(C321),0,IF(ISTEXT(C321),0,C321/C330))</f>
        <v>0.38461538461538458</v>
      </c>
      <c r="I321" s="876"/>
      <c r="J321" s="876"/>
      <c r="K321" s="876"/>
      <c r="L321" s="910" t="str">
        <f t="shared" si="7"/>
        <v>Champignons</v>
      </c>
      <c r="M321" s="911">
        <f>IF(ISTEXT(C321),0,IF(ISBLANK(C321),0,(C321/B297)*N297))</f>
        <v>0.25</v>
      </c>
      <c r="N321" s="912">
        <f>IF(ISTEXT(B321),B321,IF(ISBLANK(B321),0,(B321/B297)*N297))</f>
        <v>0</v>
      </c>
      <c r="O321" s="876"/>
    </row>
    <row r="322" spans="1:15" ht="18" customHeight="1">
      <c r="A322" s="1710"/>
      <c r="B322" s="905"/>
      <c r="C322" s="906">
        <v>0.2</v>
      </c>
      <c r="D322" s="907" t="s">
        <v>329</v>
      </c>
      <c r="E322" s="908"/>
      <c r="F322" s="876"/>
      <c r="G322" s="876"/>
      <c r="H322" s="909">
        <f>IF(ISBLANK(C322),0,IF(ISTEXT(C322),0,C322/C330))</f>
        <v>0.15384615384615385</v>
      </c>
      <c r="I322" s="876"/>
      <c r="J322" s="876"/>
      <c r="K322" s="876"/>
      <c r="L322" s="910" t="str">
        <f t="shared" si="7"/>
        <v>Lardons</v>
      </c>
      <c r="M322" s="911">
        <f>IF(ISTEXT(C322),0,IF(ISBLANK(C322),0,(C322/B297)*N297))</f>
        <v>0.1</v>
      </c>
      <c r="N322" s="912">
        <f>IF(ISTEXT(B322),B322,IF(ISBLANK(B322),0,(B322/B297)*N297))</f>
        <v>0</v>
      </c>
      <c r="O322" s="876"/>
    </row>
    <row r="323" spans="1:15" ht="18" customHeight="1">
      <c r="A323" s="1710"/>
      <c r="B323" s="905"/>
      <c r="C323" s="906">
        <v>0.08</v>
      </c>
      <c r="D323" s="907" t="s">
        <v>237</v>
      </c>
      <c r="E323" s="908"/>
      <c r="F323" s="876"/>
      <c r="G323" s="876"/>
      <c r="H323" s="909">
        <f>IF(ISBLANK(C323),0,IF(ISTEXT(C323),0,C323/C330))</f>
        <v>6.1538461538461535E-2</v>
      </c>
      <c r="I323" s="876"/>
      <c r="J323" s="876"/>
      <c r="K323" s="876"/>
      <c r="L323" s="910" t="str">
        <f t="shared" si="7"/>
        <v>Beurre</v>
      </c>
      <c r="M323" s="911">
        <f>IF(ISTEXT(C323),0,IF(ISBLANK(C323),0,(C323/B297)*N297))</f>
        <v>0.04</v>
      </c>
      <c r="N323" s="912">
        <f>IF(ISTEXT(B323),B323,IF(ISBLANK(B323),0,(B323/B297)*N297))</f>
        <v>0</v>
      </c>
      <c r="O323" s="876"/>
    </row>
    <row r="324" spans="1:15" ht="18" customHeight="1">
      <c r="A324" s="1710"/>
      <c r="B324" s="905"/>
      <c r="C324" s="906">
        <v>0.02</v>
      </c>
      <c r="D324" s="907" t="s">
        <v>309</v>
      </c>
      <c r="E324" s="908"/>
      <c r="F324" s="876"/>
      <c r="G324" s="876"/>
      <c r="H324" s="909">
        <f>IF(ISBLANK(C324),0,IF(ISTEXT(C324),0,C324/C330))</f>
        <v>1.5384615384615384E-2</v>
      </c>
      <c r="I324" s="876"/>
      <c r="J324" s="876"/>
      <c r="K324" s="876"/>
      <c r="L324" s="910" t="str">
        <f t="shared" si="7"/>
        <v>Fond de volaille</v>
      </c>
      <c r="M324" s="911">
        <f>IF(ISTEXT(C324),0,IF(ISBLANK(C324),0,(C324/B297)*N297))</f>
        <v>0.01</v>
      </c>
      <c r="N324" s="912">
        <f>IF(ISTEXT(B324),B324,IF(ISBLANK(B324),0,(B324/B297)*N297))</f>
        <v>0</v>
      </c>
      <c r="O324" s="876"/>
    </row>
    <row r="325" spans="1:15" ht="18" customHeight="1">
      <c r="A325" s="1710"/>
      <c r="B325" s="905" t="s">
        <v>996</v>
      </c>
      <c r="C325" s="906"/>
      <c r="D325" s="907" t="s">
        <v>105</v>
      </c>
      <c r="E325" s="908"/>
      <c r="F325" s="876"/>
      <c r="G325" s="876"/>
      <c r="H325" s="909">
        <f>IF(ISBLANK(C325),0,IF(ISTEXT(C325),0,C325/C330))</f>
        <v>0</v>
      </c>
      <c r="I325" s="876"/>
      <c r="J325" s="876"/>
      <c r="K325" s="876"/>
      <c r="L325" s="910" t="str">
        <f t="shared" si="7"/>
        <v>Sel / poivre</v>
      </c>
      <c r="M325" s="911">
        <f>IF(ISTEXT(C325),0,IF(ISBLANK(C325),0,(C325/B297)*N297))</f>
        <v>0</v>
      </c>
      <c r="N325" s="912" t="str">
        <f>IF(ISTEXT(B325),B325,IF(ISBLANK(B325),0,(B325/B297)*N297))</f>
        <v>P.m.</v>
      </c>
      <c r="O325" s="876"/>
    </row>
    <row r="326" spans="1:15" ht="18" customHeight="1">
      <c r="A326" s="1710"/>
      <c r="B326" s="905"/>
      <c r="C326" s="906"/>
      <c r="D326" s="907"/>
      <c r="E326" s="908"/>
      <c r="F326" s="876"/>
      <c r="G326" s="876"/>
      <c r="H326" s="909">
        <f>IF(ISBLANK(C326),0,IF(ISTEXT(C326),0,C326/C330))</f>
        <v>0</v>
      </c>
      <c r="I326" s="876"/>
      <c r="J326" s="876"/>
      <c r="K326" s="876"/>
      <c r="L326" s="910">
        <f t="shared" si="7"/>
        <v>0</v>
      </c>
      <c r="M326" s="911">
        <f>IF(ISTEXT(C326),0,IF(ISBLANK(C326),0,(C326/B297)*N297))</f>
        <v>0</v>
      </c>
      <c r="N326" s="912">
        <f>IF(ISTEXT(B326),B326,IF(ISBLANK(B326),0,(B326/B297)*N297))</f>
        <v>0</v>
      </c>
      <c r="O326" s="876"/>
    </row>
    <row r="327" spans="1:15" ht="18" customHeight="1">
      <c r="A327" s="1710"/>
      <c r="B327" s="905"/>
      <c r="C327" s="906"/>
      <c r="D327" s="907"/>
      <c r="E327" s="908"/>
      <c r="F327" s="876"/>
      <c r="G327" s="876"/>
      <c r="H327" s="909">
        <f>IF(ISBLANK(C327),0,IF(ISTEXT(C327),0,C327/C330))</f>
        <v>0</v>
      </c>
      <c r="I327" s="876"/>
      <c r="J327" s="876"/>
      <c r="K327" s="876"/>
      <c r="L327" s="910">
        <f t="shared" si="7"/>
        <v>0</v>
      </c>
      <c r="M327" s="911">
        <f>IF(ISTEXT(C327),0,IF(ISBLANK(C327),0,(C327/B297)*N297))</f>
        <v>0</v>
      </c>
      <c r="N327" s="912">
        <f>IF(ISTEXT(B327),B327,IF(ISBLANK(B327),0,(B327/B297)*N297))</f>
        <v>0</v>
      </c>
      <c r="O327" s="876"/>
    </row>
    <row r="328" spans="1:15" ht="18" customHeight="1">
      <c r="A328" s="1710"/>
      <c r="B328" s="905"/>
      <c r="C328" s="906"/>
      <c r="D328" s="907"/>
      <c r="E328" s="908"/>
      <c r="F328" s="876"/>
      <c r="G328" s="876"/>
      <c r="H328" s="909">
        <f>IF(ISBLANK(C328),0,IF(ISTEXT(C328),0,C328/C330))</f>
        <v>0</v>
      </c>
      <c r="I328" s="876"/>
      <c r="J328" s="876"/>
      <c r="K328" s="876"/>
      <c r="L328" s="910">
        <f t="shared" si="7"/>
        <v>0</v>
      </c>
      <c r="M328" s="911">
        <f>IF(ISTEXT(C328),0,IF(ISBLANK(C328),0,(C328/B297)*N297))</f>
        <v>0</v>
      </c>
      <c r="N328" s="912">
        <f>IF(ISTEXT(B328),B328,IF(ISBLANK(B328),0,(B328/B297)*N297))</f>
        <v>0</v>
      </c>
      <c r="O328" s="876"/>
    </row>
    <row r="329" spans="1:15" ht="18" customHeight="1">
      <c r="A329" s="1710"/>
      <c r="B329" s="1687"/>
      <c r="C329" s="1688"/>
      <c r="D329" s="1688"/>
      <c r="E329" s="1688"/>
      <c r="F329" s="1688"/>
      <c r="G329" s="1688"/>
      <c r="H329" s="1688"/>
      <c r="I329" s="1688"/>
      <c r="J329" s="1688"/>
      <c r="K329" s="1688"/>
      <c r="L329" s="1688"/>
      <c r="M329" s="1688"/>
      <c r="N329" s="1689"/>
      <c r="O329" s="876"/>
    </row>
    <row r="330" spans="1:15" ht="18" customHeight="1">
      <c r="A330" s="1710"/>
      <c r="B330" s="916"/>
      <c r="C330" s="917">
        <f>SUM(C319:C329)</f>
        <v>1.3</v>
      </c>
      <c r="D330" s="1690" t="s">
        <v>999</v>
      </c>
      <c r="E330" s="1690"/>
      <c r="F330" s="1690"/>
      <c r="G330" s="1690"/>
      <c r="H330" s="1690"/>
      <c r="I330" s="1690"/>
      <c r="J330" s="1690"/>
      <c r="K330" s="1690"/>
      <c r="L330" s="1690"/>
      <c r="M330" s="918">
        <f>SUM(M319:M329)</f>
        <v>0.65</v>
      </c>
      <c r="N330" s="919">
        <f>M330/N318</f>
        <v>0.13</v>
      </c>
      <c r="O330" s="876"/>
    </row>
    <row r="331" spans="1:15" ht="18" customHeight="1">
      <c r="A331" s="1710"/>
      <c r="B331" s="1722" t="str">
        <f ca="1">CELL("nomfichier")</f>
        <v>D:\1 UPRT SITE WEB\uprt.fr\re-recettes-jean-marc-catteau\re-catteau-galettes\[PC-les-galettes-repertoire.xlsx]Récap</v>
      </c>
      <c r="C331" s="1723"/>
      <c r="D331" s="1723"/>
      <c r="E331" s="1723"/>
      <c r="F331" s="1723"/>
      <c r="G331" s="1723"/>
      <c r="H331" s="1723"/>
      <c r="I331" s="1723"/>
      <c r="J331" s="1723"/>
      <c r="K331" s="1723"/>
      <c r="L331" s="1723"/>
      <c r="M331" s="1723"/>
      <c r="N331" s="1724"/>
      <c r="O331" s="876"/>
    </row>
    <row r="332" spans="1:15" ht="18" customHeight="1" thickBot="1">
      <c r="A332" s="1710"/>
      <c r="B332" s="1725" t="s">
        <v>99</v>
      </c>
      <c r="C332" s="1726"/>
      <c r="D332" s="1726"/>
      <c r="E332" s="1726"/>
      <c r="F332" s="1726"/>
      <c r="G332" s="1726"/>
      <c r="H332" s="1726"/>
      <c r="I332" s="1726"/>
      <c r="J332" s="1726"/>
      <c r="K332" s="1726"/>
      <c r="L332" s="1726"/>
      <c r="M332" s="1726"/>
      <c r="N332" s="1727"/>
      <c r="O332" s="876"/>
    </row>
    <row r="333" spans="1:15" ht="18" customHeight="1" thickBot="1">
      <c r="A333" s="920"/>
      <c r="B333" s="937"/>
      <c r="C333" s="929"/>
      <c r="D333" s="929"/>
      <c r="E333" s="929"/>
      <c r="F333" s="929"/>
      <c r="G333" s="929"/>
      <c r="H333" s="929"/>
      <c r="I333" s="929"/>
      <c r="J333" s="929"/>
      <c r="K333" s="929"/>
      <c r="L333" s="929"/>
      <c r="M333" s="929"/>
      <c r="N333" s="929"/>
    </row>
    <row r="334" spans="1:15" ht="18" customHeight="1">
      <c r="A334" s="870" t="s">
        <v>29</v>
      </c>
      <c r="B334" s="1704" t="s">
        <v>319</v>
      </c>
      <c r="C334" s="1705"/>
      <c r="D334" s="1705"/>
      <c r="E334" s="1705"/>
      <c r="F334" s="1705"/>
      <c r="G334" s="1705"/>
      <c r="H334" s="1705"/>
      <c r="I334" s="1705"/>
      <c r="J334" s="1705"/>
      <c r="K334" s="1705"/>
      <c r="L334" s="1705"/>
      <c r="M334" s="1705"/>
      <c r="N334" s="1708">
        <v>9</v>
      </c>
      <c r="O334" s="876"/>
    </row>
    <row r="335" spans="1:15" ht="18" customHeight="1">
      <c r="A335" s="1710"/>
      <c r="B335" s="1706"/>
      <c r="C335" s="1707"/>
      <c r="D335" s="1707"/>
      <c r="E335" s="1707"/>
      <c r="F335" s="1707"/>
      <c r="G335" s="1707"/>
      <c r="H335" s="1707"/>
      <c r="I335" s="1707"/>
      <c r="J335" s="1707"/>
      <c r="K335" s="1707"/>
      <c r="L335" s="1707"/>
      <c r="M335" s="1707"/>
      <c r="N335" s="1709"/>
      <c r="O335" s="876"/>
    </row>
    <row r="336" spans="1:15" ht="18" customHeight="1">
      <c r="A336" s="1710"/>
      <c r="B336" s="871" t="s">
        <v>56</v>
      </c>
      <c r="C336" s="1711" t="s">
        <v>117</v>
      </c>
      <c r="D336" s="1711"/>
      <c r="E336" s="1711"/>
      <c r="F336" s="1711"/>
      <c r="G336" s="1711"/>
      <c r="H336" s="1711"/>
      <c r="I336" s="1711"/>
      <c r="J336" s="1711"/>
      <c r="K336" s="1711"/>
      <c r="L336" s="1711"/>
      <c r="M336" s="872"/>
      <c r="N336" s="873"/>
      <c r="O336" s="876"/>
    </row>
    <row r="337" spans="1:15" ht="18" customHeight="1">
      <c r="A337" s="1710"/>
      <c r="B337" s="874" t="s">
        <v>51</v>
      </c>
      <c r="C337" s="1711"/>
      <c r="D337" s="1711"/>
      <c r="E337" s="1711"/>
      <c r="F337" s="1711"/>
      <c r="G337" s="1711"/>
      <c r="H337" s="1711"/>
      <c r="I337" s="1711"/>
      <c r="J337" s="1711"/>
      <c r="K337" s="1711"/>
      <c r="L337" s="1711"/>
      <c r="M337" s="454"/>
      <c r="N337" s="875" t="s">
        <v>55</v>
      </c>
      <c r="O337" s="876"/>
    </row>
    <row r="338" spans="1:15" ht="18" customHeight="1">
      <c r="A338" s="1710"/>
      <c r="B338" s="1716">
        <v>10</v>
      </c>
      <c r="C338" s="1717" t="s">
        <v>990</v>
      </c>
      <c r="D338" s="877"/>
      <c r="E338" s="877"/>
      <c r="F338" s="877"/>
      <c r="G338" s="877"/>
      <c r="H338" s="877"/>
      <c r="I338" s="877"/>
      <c r="J338" s="877"/>
      <c r="K338" s="877"/>
      <c r="L338" s="877"/>
      <c r="M338" s="1714" t="s">
        <v>990</v>
      </c>
      <c r="N338" s="1742">
        <v>5</v>
      </c>
      <c r="O338" s="876"/>
    </row>
    <row r="339" spans="1:15" ht="18" customHeight="1">
      <c r="A339" s="1710"/>
      <c r="B339" s="1716"/>
      <c r="C339" s="1717"/>
      <c r="D339" s="878"/>
      <c r="E339" s="878"/>
      <c r="F339" s="878"/>
      <c r="G339" s="878"/>
      <c r="H339" s="878"/>
      <c r="I339" s="878"/>
      <c r="J339" s="878"/>
      <c r="K339" s="878"/>
      <c r="L339" s="878"/>
      <c r="M339" s="1714"/>
      <c r="N339" s="1742"/>
      <c r="O339" s="876"/>
    </row>
    <row r="340" spans="1:15" ht="18" customHeight="1">
      <c r="A340" s="1710"/>
      <c r="B340" s="1712">
        <f>C369</f>
        <v>2.13</v>
      </c>
      <c r="C340" s="1713" t="s">
        <v>36</v>
      </c>
      <c r="D340" s="879"/>
      <c r="E340" s="1718" t="s">
        <v>991</v>
      </c>
      <c r="F340" s="1718"/>
      <c r="G340" s="1718"/>
      <c r="H340" s="1719">
        <f>B340/B338</f>
        <v>0.21299999999999999</v>
      </c>
      <c r="I340" s="1719"/>
      <c r="J340" s="880"/>
      <c r="K340" s="880"/>
      <c r="L340" s="880"/>
      <c r="M340" s="1714" t="s">
        <v>36</v>
      </c>
      <c r="N340" s="1743">
        <f>M369</f>
        <v>1.0649999999999999</v>
      </c>
      <c r="O340" s="876"/>
    </row>
    <row r="341" spans="1:15" ht="18" customHeight="1">
      <c r="A341" s="1710"/>
      <c r="B341" s="1712"/>
      <c r="C341" s="1713"/>
      <c r="D341" s="879"/>
      <c r="E341" s="1718"/>
      <c r="F341" s="1718"/>
      <c r="G341" s="1718"/>
      <c r="H341" s="1719"/>
      <c r="I341" s="1719"/>
      <c r="J341" s="880"/>
      <c r="K341" s="880"/>
      <c r="L341" s="880"/>
      <c r="M341" s="1714"/>
      <c r="N341" s="1743"/>
      <c r="O341" s="876"/>
    </row>
    <row r="342" spans="1:15" ht="18" customHeight="1">
      <c r="A342" s="1710"/>
      <c r="B342" s="881"/>
      <c r="C342" s="882"/>
      <c r="D342" s="882"/>
      <c r="E342" s="883"/>
      <c r="F342" s="884" t="s">
        <v>992</v>
      </c>
      <c r="G342" s="1721">
        <f ca="1">NOW()</f>
        <v>43029.407312268515</v>
      </c>
      <c r="H342" s="1721"/>
      <c r="I342" s="1721"/>
      <c r="J342" s="1721"/>
      <c r="K342" s="885"/>
      <c r="L342" s="885"/>
      <c r="M342" s="886"/>
      <c r="N342" s="887"/>
      <c r="O342" s="876"/>
    </row>
    <row r="343" spans="1:15" ht="18" customHeight="1">
      <c r="A343" s="1710"/>
      <c r="B343" s="1687"/>
      <c r="C343" s="1688"/>
      <c r="D343" s="1688"/>
      <c r="E343" s="1688"/>
      <c r="F343" s="1688"/>
      <c r="G343" s="1688"/>
      <c r="H343" s="1688"/>
      <c r="I343" s="1688"/>
      <c r="J343" s="1688"/>
      <c r="K343" s="1688"/>
      <c r="L343" s="1688"/>
      <c r="M343" s="1688"/>
      <c r="N343" s="1689"/>
      <c r="O343" s="876"/>
    </row>
    <row r="344" spans="1:15" ht="18" customHeight="1">
      <c r="A344" s="1710"/>
      <c r="B344" s="1691"/>
      <c r="C344" s="888" t="s">
        <v>51</v>
      </c>
      <c r="D344" s="889" t="s">
        <v>993</v>
      </c>
      <c r="E344" s="890"/>
      <c r="F344" s="891"/>
      <c r="G344" s="891"/>
      <c r="H344" s="891"/>
      <c r="I344" s="880"/>
      <c r="J344" s="892" t="s">
        <v>55</v>
      </c>
      <c r="K344" s="893" t="s">
        <v>994</v>
      </c>
      <c r="L344" s="894"/>
      <c r="M344" s="894"/>
      <c r="N344" s="895"/>
      <c r="O344" s="876"/>
    </row>
    <row r="345" spans="1:15" ht="18" customHeight="1">
      <c r="A345" s="1710"/>
      <c r="B345" s="1691"/>
      <c r="C345" s="896" t="s">
        <v>41</v>
      </c>
      <c r="D345" s="894"/>
      <c r="E345" s="894"/>
      <c r="F345" s="894"/>
      <c r="G345" s="894"/>
      <c r="H345" s="894"/>
      <c r="I345" s="400"/>
      <c r="J345" s="897"/>
      <c r="K345" s="898"/>
      <c r="L345" s="898"/>
      <c r="M345" s="898"/>
      <c r="N345" s="899"/>
      <c r="O345" s="876"/>
    </row>
    <row r="346" spans="1:15" ht="18" customHeight="1">
      <c r="A346" s="1710"/>
      <c r="B346" s="1698"/>
      <c r="C346" s="1699"/>
      <c r="D346" s="1699"/>
      <c r="E346" s="1699"/>
      <c r="F346" s="1699"/>
      <c r="G346" s="1699"/>
      <c r="H346" s="1699"/>
      <c r="I346" s="1699"/>
      <c r="J346" s="1699"/>
      <c r="K346" s="1699"/>
      <c r="L346" s="1699"/>
      <c r="M346" s="1699"/>
      <c r="N346" s="1700"/>
      <c r="O346" s="876"/>
    </row>
    <row r="347" spans="1:15" ht="18" customHeight="1">
      <c r="A347" s="1710"/>
      <c r="B347" s="1698" t="s">
        <v>175</v>
      </c>
      <c r="C347" s="1699"/>
      <c r="D347" s="1699"/>
      <c r="E347" s="1699"/>
      <c r="F347" s="1699"/>
      <c r="G347" s="1699"/>
      <c r="H347" s="1699"/>
      <c r="I347" s="1699"/>
      <c r="J347" s="1699"/>
      <c r="K347" s="1699"/>
      <c r="L347" s="1699"/>
      <c r="M347" s="1699"/>
      <c r="N347" s="1700"/>
      <c r="O347" s="876"/>
    </row>
    <row r="348" spans="1:15" ht="18" customHeight="1">
      <c r="A348" s="1710"/>
      <c r="B348" s="1698" t="s">
        <v>178</v>
      </c>
      <c r="C348" s="1699"/>
      <c r="D348" s="1699"/>
      <c r="E348" s="1699"/>
      <c r="F348" s="1699"/>
      <c r="G348" s="1699"/>
      <c r="H348" s="1699"/>
      <c r="I348" s="1699"/>
      <c r="J348" s="1699"/>
      <c r="K348" s="1699"/>
      <c r="L348" s="1699"/>
      <c r="M348" s="1699"/>
      <c r="N348" s="1700"/>
      <c r="O348" s="876"/>
    </row>
    <row r="349" spans="1:15" ht="18" customHeight="1">
      <c r="A349" s="1710"/>
      <c r="B349" s="1698" t="s">
        <v>182</v>
      </c>
      <c r="C349" s="1699"/>
      <c r="D349" s="1699"/>
      <c r="E349" s="1699"/>
      <c r="F349" s="1699"/>
      <c r="G349" s="1699"/>
      <c r="H349" s="1699"/>
      <c r="I349" s="1699"/>
      <c r="J349" s="1699"/>
      <c r="K349" s="1699"/>
      <c r="L349" s="1699"/>
      <c r="M349" s="1699"/>
      <c r="N349" s="1700"/>
      <c r="O349" s="876"/>
    </row>
    <row r="350" spans="1:15" ht="18" customHeight="1">
      <c r="A350" s="1710"/>
      <c r="B350" s="1698" t="s">
        <v>185</v>
      </c>
      <c r="C350" s="1699"/>
      <c r="D350" s="1699"/>
      <c r="E350" s="1699"/>
      <c r="F350" s="1699"/>
      <c r="G350" s="1699"/>
      <c r="H350" s="1699"/>
      <c r="I350" s="1699"/>
      <c r="J350" s="1699"/>
      <c r="K350" s="1699"/>
      <c r="L350" s="1699"/>
      <c r="M350" s="1699"/>
      <c r="N350" s="1700"/>
      <c r="O350" s="876"/>
    </row>
    <row r="351" spans="1:15" ht="18" customHeight="1">
      <c r="A351" s="1710"/>
      <c r="B351" s="1698" t="s">
        <v>186</v>
      </c>
      <c r="C351" s="1699"/>
      <c r="D351" s="1699"/>
      <c r="E351" s="1699"/>
      <c r="F351" s="1699"/>
      <c r="G351" s="1699"/>
      <c r="H351" s="1699"/>
      <c r="I351" s="1699"/>
      <c r="J351" s="1699"/>
      <c r="K351" s="1699"/>
      <c r="L351" s="1699"/>
      <c r="M351" s="1699"/>
      <c r="N351" s="1700"/>
      <c r="O351" s="876"/>
    </row>
    <row r="352" spans="1:15" ht="18" customHeight="1">
      <c r="A352" s="1710"/>
      <c r="B352" s="1698" t="s">
        <v>190</v>
      </c>
      <c r="C352" s="1699"/>
      <c r="D352" s="1699"/>
      <c r="E352" s="1699"/>
      <c r="F352" s="1699"/>
      <c r="G352" s="1699"/>
      <c r="H352" s="1699"/>
      <c r="I352" s="1699"/>
      <c r="J352" s="1699"/>
      <c r="K352" s="1699"/>
      <c r="L352" s="1699"/>
      <c r="M352" s="1699"/>
      <c r="N352" s="1700"/>
      <c r="O352" s="876"/>
    </row>
    <row r="353" spans="1:15" ht="18" customHeight="1">
      <c r="A353" s="1710"/>
      <c r="B353" s="1698"/>
      <c r="C353" s="1699"/>
      <c r="D353" s="1699"/>
      <c r="E353" s="1699"/>
      <c r="F353" s="1699"/>
      <c r="G353" s="1699"/>
      <c r="H353" s="1699"/>
      <c r="I353" s="1699"/>
      <c r="J353" s="1699"/>
      <c r="K353" s="1699"/>
      <c r="L353" s="1699"/>
      <c r="M353" s="1699"/>
      <c r="N353" s="1700"/>
      <c r="O353" s="876"/>
    </row>
    <row r="354" spans="1:15" ht="18" customHeight="1">
      <c r="A354" s="1710"/>
      <c r="B354" s="1698"/>
      <c r="C354" s="1699"/>
      <c r="D354" s="1699"/>
      <c r="E354" s="1699"/>
      <c r="F354" s="1699"/>
      <c r="G354" s="1699"/>
      <c r="H354" s="1699"/>
      <c r="I354" s="1699"/>
      <c r="J354" s="1699"/>
      <c r="K354" s="1699"/>
      <c r="L354" s="1699"/>
      <c r="M354" s="1699"/>
      <c r="N354" s="1700"/>
      <c r="O354" s="876"/>
    </row>
    <row r="355" spans="1:15" ht="18" customHeight="1">
      <c r="A355" s="1710"/>
      <c r="B355" s="900" t="s">
        <v>60</v>
      </c>
      <c r="C355" s="901" t="s">
        <v>36</v>
      </c>
      <c r="D355" s="901" t="s">
        <v>37</v>
      </c>
      <c r="E355" s="902"/>
      <c r="F355" s="902"/>
      <c r="G355" s="902"/>
      <c r="H355" s="901" t="s">
        <v>995</v>
      </c>
      <c r="I355" s="902"/>
      <c r="J355" s="902"/>
      <c r="K355" s="902"/>
      <c r="L355" s="902"/>
      <c r="M355" s="903" t="s">
        <v>990</v>
      </c>
      <c r="N355" s="904">
        <f>N338</f>
        <v>5</v>
      </c>
      <c r="O355" s="876"/>
    </row>
    <row r="356" spans="1:15" ht="18" customHeight="1">
      <c r="A356" s="1710"/>
      <c r="B356" s="1687"/>
      <c r="C356" s="1688"/>
      <c r="D356" s="1688"/>
      <c r="E356" s="1688"/>
      <c r="F356" s="1688"/>
      <c r="G356" s="1688"/>
      <c r="H356" s="1688"/>
      <c r="I356" s="1688"/>
      <c r="J356" s="1688"/>
      <c r="K356" s="1688"/>
      <c r="L356" s="1688"/>
      <c r="M356" s="1688"/>
      <c r="N356" s="1689"/>
      <c r="O356" s="876"/>
    </row>
    <row r="357" spans="1:15" ht="18" customHeight="1">
      <c r="A357" s="1710"/>
      <c r="B357" s="905"/>
      <c r="C357" s="906">
        <v>0.6</v>
      </c>
      <c r="D357" s="907" t="s">
        <v>323</v>
      </c>
      <c r="E357" s="908"/>
      <c r="F357" s="876"/>
      <c r="G357" s="876"/>
      <c r="H357" s="909">
        <f>IF(ISBLANK(C357),0,IF(ISTEXT(C357),0,C357/C369))</f>
        <v>0.28169014084507044</v>
      </c>
      <c r="I357" s="876"/>
      <c r="J357" s="876"/>
      <c r="K357" s="876"/>
      <c r="L357" s="910" t="str">
        <f t="shared" ref="L357:L367" si="8">D357</f>
        <v>Chair à saucisse</v>
      </c>
      <c r="M357" s="911">
        <f>IF(ISTEXT(C357),0,IF(ISBLANK(C357),0,(C357/B338)*N338))</f>
        <v>0.3</v>
      </c>
      <c r="N357" s="912">
        <f>IF(ISTEXT(B357),B357,IF(ISBLANK(B357),0,(B357/B338)*N338))</f>
        <v>0</v>
      </c>
      <c r="O357" s="876"/>
    </row>
    <row r="358" spans="1:15" ht="18" customHeight="1">
      <c r="A358" s="1710"/>
      <c r="B358" s="905"/>
      <c r="C358" s="906">
        <v>0.8</v>
      </c>
      <c r="D358" s="907" t="s">
        <v>327</v>
      </c>
      <c r="E358" s="908"/>
      <c r="F358" s="876"/>
      <c r="G358" s="876"/>
      <c r="H358" s="909">
        <f>IF(ISBLANK(C358),0,IF(ISTEXT(C358),0,C358/C369))</f>
        <v>0.37558685446009393</v>
      </c>
      <c r="I358" s="876"/>
      <c r="J358" s="876"/>
      <c r="K358" s="876"/>
      <c r="L358" s="910" t="str">
        <f t="shared" si="8"/>
        <v>Viande hachée</v>
      </c>
      <c r="M358" s="911">
        <f>IF(ISTEXT(C358),0,IF(ISBLANK(C358),0,(C358/B338)*N338))</f>
        <v>0.4</v>
      </c>
      <c r="N358" s="912">
        <f>IF(ISTEXT(B358),B358,IF(ISBLANK(B358),0,(B358/B338)*N338))</f>
        <v>0</v>
      </c>
      <c r="O358" s="876"/>
    </row>
    <row r="359" spans="1:15" ht="18" customHeight="1">
      <c r="A359" s="1710"/>
      <c r="B359" s="905"/>
      <c r="C359" s="906">
        <v>0</v>
      </c>
      <c r="D359" s="907" t="s">
        <v>105</v>
      </c>
      <c r="E359" s="908"/>
      <c r="F359" s="876"/>
      <c r="G359" s="876"/>
      <c r="H359" s="909">
        <f>IF(ISBLANK(C359),0,IF(ISTEXT(C359),0,C359/C369))</f>
        <v>0</v>
      </c>
      <c r="I359" s="876"/>
      <c r="J359" s="876"/>
      <c r="K359" s="876"/>
      <c r="L359" s="910" t="str">
        <f t="shared" si="8"/>
        <v>Sel / poivre</v>
      </c>
      <c r="M359" s="911">
        <f>IF(ISTEXT(C359),0,IF(ISBLANK(C359),0,(C359/B338)*N338))</f>
        <v>0</v>
      </c>
      <c r="N359" s="912">
        <f>IF(ISTEXT(B359),B359,IF(ISBLANK(B359),0,(B359/B338)*N338))</f>
        <v>0</v>
      </c>
      <c r="O359" s="876"/>
    </row>
    <row r="360" spans="1:15" ht="18" customHeight="1">
      <c r="A360" s="1710"/>
      <c r="B360" s="905"/>
      <c r="C360" s="906">
        <v>0.5</v>
      </c>
      <c r="D360" s="907" t="s">
        <v>331</v>
      </c>
      <c r="E360" s="908"/>
      <c r="F360" s="876"/>
      <c r="G360" s="876"/>
      <c r="H360" s="909">
        <f>IF(ISBLANK(C360),0,IF(ISTEXT(C360),0,C360/C369))</f>
        <v>0.23474178403755869</v>
      </c>
      <c r="I360" s="876"/>
      <c r="J360" s="876"/>
      <c r="K360" s="876"/>
      <c r="L360" s="910" t="str">
        <f t="shared" si="8"/>
        <v>Concassée de tomate</v>
      </c>
      <c r="M360" s="911">
        <f>IF(ISTEXT(C360),0,IF(ISBLANK(C360),0,(C360/B338)*N338))</f>
        <v>0.25</v>
      </c>
      <c r="N360" s="912">
        <f>IF(ISTEXT(B360),B360,IF(ISBLANK(B360),0,(B360/B338)*N338))</f>
        <v>0</v>
      </c>
      <c r="O360" s="876"/>
    </row>
    <row r="361" spans="1:15" ht="18" customHeight="1">
      <c r="A361" s="1710"/>
      <c r="B361" s="905"/>
      <c r="C361" s="906">
        <v>0.03</v>
      </c>
      <c r="D361" s="907" t="s">
        <v>333</v>
      </c>
      <c r="E361" s="908"/>
      <c r="F361" s="876"/>
      <c r="G361" s="876"/>
      <c r="H361" s="909">
        <f>IF(ISBLANK(C361),0,IF(ISTEXT(C361),0,C361/C369))</f>
        <v>1.4084507042253521E-2</v>
      </c>
      <c r="I361" s="876"/>
      <c r="J361" s="876"/>
      <c r="K361" s="876"/>
      <c r="L361" s="910" t="str">
        <f t="shared" si="8"/>
        <v>Concentré de tomate</v>
      </c>
      <c r="M361" s="911">
        <f>IF(ISTEXT(C361),0,IF(ISBLANK(C361),0,(C361/B338)*N338))</f>
        <v>1.4999999999999999E-2</v>
      </c>
      <c r="N361" s="912">
        <f>IF(ISTEXT(B361),B361,IF(ISBLANK(B361),0,(B361/B338)*N338))</f>
        <v>0</v>
      </c>
      <c r="O361" s="876"/>
    </row>
    <row r="362" spans="1:15" ht="18" customHeight="1">
      <c r="A362" s="1710"/>
      <c r="B362" s="905">
        <v>2</v>
      </c>
      <c r="C362" s="906"/>
      <c r="D362" s="907" t="s">
        <v>312</v>
      </c>
      <c r="E362" s="908"/>
      <c r="F362" s="876"/>
      <c r="G362" s="876"/>
      <c r="H362" s="909">
        <f>IF(ISBLANK(C362),0,IF(ISTEXT(C362),0,C362/C369))</f>
        <v>0</v>
      </c>
      <c r="I362" s="876"/>
      <c r="J362" s="876"/>
      <c r="K362" s="876"/>
      <c r="L362" s="910" t="str">
        <f t="shared" si="8"/>
        <v>Ail (gousses)</v>
      </c>
      <c r="M362" s="911">
        <f>IF(ISTEXT(C362),0,IF(ISBLANK(C362),0,(C362/B338)*N338))</f>
        <v>0</v>
      </c>
      <c r="N362" s="912">
        <f>IF(ISTEXT(B362),B362,IF(ISBLANK(B362),0,(B362/B338)*N338))</f>
        <v>1</v>
      </c>
      <c r="O362" s="876"/>
    </row>
    <row r="363" spans="1:15" ht="18" customHeight="1">
      <c r="A363" s="1710"/>
      <c r="B363" s="905"/>
      <c r="C363" s="906">
        <v>0.1</v>
      </c>
      <c r="D363" s="907" t="s">
        <v>237</v>
      </c>
      <c r="E363" s="908"/>
      <c r="F363" s="876"/>
      <c r="G363" s="876"/>
      <c r="H363" s="909">
        <f>IF(ISBLANK(C363),0,IF(ISTEXT(C363),0,C363/C369))</f>
        <v>4.6948356807511742E-2</v>
      </c>
      <c r="I363" s="876"/>
      <c r="J363" s="876"/>
      <c r="K363" s="876"/>
      <c r="L363" s="910" t="str">
        <f t="shared" si="8"/>
        <v>Beurre</v>
      </c>
      <c r="M363" s="911">
        <f>IF(ISTEXT(C363),0,IF(ISBLANK(C363),0,(C363/B338)*N338))</f>
        <v>0.05</v>
      </c>
      <c r="N363" s="912">
        <f>IF(ISTEXT(B363),B363,IF(ISBLANK(B363),0,(B363/B338)*N338))</f>
        <v>0</v>
      </c>
      <c r="O363" s="876"/>
    </row>
    <row r="364" spans="1:15" ht="18" customHeight="1">
      <c r="A364" s="1710"/>
      <c r="B364" s="905"/>
      <c r="C364" s="906">
        <v>0.1</v>
      </c>
      <c r="D364" s="907" t="s">
        <v>242</v>
      </c>
      <c r="E364" s="908"/>
      <c r="F364" s="876"/>
      <c r="G364" s="876"/>
      <c r="H364" s="909">
        <f>IF(ISBLANK(C364),0,IF(ISTEXT(C364),0,C364/C369))</f>
        <v>4.6948356807511742E-2</v>
      </c>
      <c r="I364" s="876"/>
      <c r="J364" s="876"/>
      <c r="K364" s="876"/>
      <c r="L364" s="910" t="str">
        <f t="shared" si="8"/>
        <v>Oignons</v>
      </c>
      <c r="M364" s="911">
        <f>IF(ISTEXT(C364),0,IF(ISBLANK(C364),0,(C364/B338)*N338))</f>
        <v>0.05</v>
      </c>
      <c r="N364" s="912">
        <f>IF(ISTEXT(B364),B364,IF(ISBLANK(B364),0,(B364/B338)*N338))</f>
        <v>0</v>
      </c>
      <c r="O364" s="876"/>
    </row>
    <row r="365" spans="1:15" ht="18" customHeight="1">
      <c r="A365" s="1710"/>
      <c r="B365" s="905"/>
      <c r="C365" s="906"/>
      <c r="D365" s="907">
        <v>0</v>
      </c>
      <c r="E365" s="908"/>
      <c r="F365" s="876"/>
      <c r="G365" s="876"/>
      <c r="H365" s="909">
        <f>IF(ISBLANK(C365),0,IF(ISTEXT(C365),0,C365/C369))</f>
        <v>0</v>
      </c>
      <c r="I365" s="876"/>
      <c r="J365" s="876"/>
      <c r="K365" s="876"/>
      <c r="L365" s="910">
        <f t="shared" si="8"/>
        <v>0</v>
      </c>
      <c r="M365" s="911">
        <f>IF(ISTEXT(C365),0,IF(ISBLANK(C365),0,(C365/B338)*N338))</f>
        <v>0</v>
      </c>
      <c r="N365" s="912">
        <f>IF(ISTEXT(B365),B365,IF(ISBLANK(B365),0,(B365/B338)*N338))</f>
        <v>0</v>
      </c>
      <c r="O365" s="876"/>
    </row>
    <row r="366" spans="1:15" ht="18" customHeight="1">
      <c r="A366" s="1710"/>
      <c r="B366" s="905"/>
      <c r="C366" s="906"/>
      <c r="D366" s="907" t="s">
        <v>1002</v>
      </c>
      <c r="E366" s="908"/>
      <c r="F366" s="876"/>
      <c r="G366" s="876"/>
      <c r="H366" s="909">
        <f>IF(ISBLANK(C366),0,IF(ISTEXT(C366),0,C366/C369))</f>
        <v>0</v>
      </c>
      <c r="I366" s="876"/>
      <c r="J366" s="876"/>
      <c r="K366" s="876"/>
      <c r="L366" s="910" t="str">
        <f t="shared" si="8"/>
        <v>Pâte de sarrasin</v>
      </c>
      <c r="M366" s="911">
        <f>IF(ISTEXT(C366),0,IF(ISBLANK(C366),0,(C366/B338)*N338))</f>
        <v>0</v>
      </c>
      <c r="N366" s="912">
        <f>IF(ISTEXT(B366),B366,IF(ISBLANK(B366),0,(B366/B338)*N338))</f>
        <v>0</v>
      </c>
      <c r="O366" s="876"/>
    </row>
    <row r="367" spans="1:15" ht="18" customHeight="1">
      <c r="A367" s="1710"/>
      <c r="B367" s="905"/>
      <c r="C367" s="906"/>
      <c r="D367" s="907"/>
      <c r="E367" s="908"/>
      <c r="F367" s="876"/>
      <c r="G367" s="876"/>
      <c r="H367" s="909">
        <f>IF(ISBLANK(C367),0,IF(ISTEXT(C367),0,C367/C369))</f>
        <v>0</v>
      </c>
      <c r="I367" s="876"/>
      <c r="J367" s="876"/>
      <c r="K367" s="876"/>
      <c r="L367" s="910">
        <f t="shared" si="8"/>
        <v>0</v>
      </c>
      <c r="M367" s="911">
        <f>IF(ISTEXT(C367),0,IF(ISBLANK(C367),0,(C367/B338)*N338))</f>
        <v>0</v>
      </c>
      <c r="N367" s="912">
        <f>IF(ISTEXT(B367),B367,IF(ISBLANK(B367),0,(B367/B338)*N338))</f>
        <v>0</v>
      </c>
      <c r="O367" s="876"/>
    </row>
    <row r="368" spans="1:15" ht="18" customHeight="1">
      <c r="A368" s="1710"/>
      <c r="B368" s="1687"/>
      <c r="C368" s="1688"/>
      <c r="D368" s="1688"/>
      <c r="E368" s="1688"/>
      <c r="F368" s="1688"/>
      <c r="G368" s="1688"/>
      <c r="H368" s="1688"/>
      <c r="I368" s="1688"/>
      <c r="J368" s="1688"/>
      <c r="K368" s="1688"/>
      <c r="L368" s="1688"/>
      <c r="M368" s="1688"/>
      <c r="N368" s="1689"/>
      <c r="O368" s="876"/>
    </row>
    <row r="369" spans="1:15" ht="18" customHeight="1">
      <c r="A369" s="1710"/>
      <c r="B369" s="916"/>
      <c r="C369" s="917">
        <f>SUM(C356:C368)</f>
        <v>2.13</v>
      </c>
      <c r="D369" s="1690" t="s">
        <v>999</v>
      </c>
      <c r="E369" s="1690"/>
      <c r="F369" s="1690"/>
      <c r="G369" s="1690"/>
      <c r="H369" s="1690"/>
      <c r="I369" s="1690"/>
      <c r="J369" s="1690"/>
      <c r="K369" s="1690"/>
      <c r="L369" s="1690"/>
      <c r="M369" s="918">
        <f>SUM(M356:M368)</f>
        <v>1.0649999999999999</v>
      </c>
      <c r="N369" s="919">
        <f>M369/N355</f>
        <v>0.21299999999999999</v>
      </c>
      <c r="O369" s="876"/>
    </row>
    <row r="370" spans="1:15" ht="18" customHeight="1">
      <c r="A370" s="1710"/>
      <c r="B370" s="1722" t="str">
        <f ca="1">CELL("nomfichier")</f>
        <v>D:\1 UPRT SITE WEB\uprt.fr\re-recettes-jean-marc-catteau\re-catteau-galettes\[PC-les-galettes-repertoire.xlsx]Récap</v>
      </c>
      <c r="C370" s="1723"/>
      <c r="D370" s="1723"/>
      <c r="E370" s="1723"/>
      <c r="F370" s="1723"/>
      <c r="G370" s="1723"/>
      <c r="H370" s="1723"/>
      <c r="I370" s="1723"/>
      <c r="J370" s="1723"/>
      <c r="K370" s="1723"/>
      <c r="L370" s="1723"/>
      <c r="M370" s="1723"/>
      <c r="N370" s="1724"/>
      <c r="O370" s="876"/>
    </row>
    <row r="371" spans="1:15" ht="18" customHeight="1" thickBot="1">
      <c r="A371" s="1710"/>
      <c r="B371" s="1725" t="s">
        <v>99</v>
      </c>
      <c r="C371" s="1726"/>
      <c r="D371" s="1726"/>
      <c r="E371" s="1726"/>
      <c r="F371" s="1726"/>
      <c r="G371" s="1726"/>
      <c r="H371" s="1726"/>
      <c r="I371" s="1726"/>
      <c r="J371" s="1726"/>
      <c r="K371" s="1726"/>
      <c r="L371" s="1726"/>
      <c r="M371" s="1726"/>
      <c r="N371" s="1727"/>
      <c r="O371" s="876"/>
    </row>
    <row r="372" spans="1:15" ht="18" customHeight="1" thickBot="1">
      <c r="A372" s="920"/>
      <c r="B372" s="937"/>
      <c r="C372" s="929"/>
      <c r="D372" s="929"/>
      <c r="E372" s="929"/>
      <c r="F372" s="929"/>
      <c r="G372" s="929"/>
      <c r="H372" s="929"/>
      <c r="I372" s="929"/>
      <c r="J372" s="929"/>
      <c r="K372" s="929"/>
      <c r="L372" s="929"/>
      <c r="M372" s="929"/>
      <c r="N372" s="929"/>
    </row>
    <row r="373" spans="1:15" ht="18" customHeight="1">
      <c r="A373" s="870" t="s">
        <v>29</v>
      </c>
      <c r="B373" s="1704" t="s">
        <v>1013</v>
      </c>
      <c r="C373" s="1705"/>
      <c r="D373" s="1705"/>
      <c r="E373" s="1705"/>
      <c r="F373" s="1705"/>
      <c r="G373" s="1705"/>
      <c r="H373" s="1705"/>
      <c r="I373" s="1705"/>
      <c r="J373" s="1705"/>
      <c r="K373" s="1705"/>
      <c r="L373" s="1705"/>
      <c r="M373" s="1705"/>
      <c r="N373" s="1708"/>
      <c r="O373" s="876"/>
    </row>
    <row r="374" spans="1:15" ht="18" customHeight="1">
      <c r="A374" s="1710"/>
      <c r="B374" s="1706"/>
      <c r="C374" s="1707"/>
      <c r="D374" s="1707"/>
      <c r="E374" s="1707"/>
      <c r="F374" s="1707"/>
      <c r="G374" s="1707"/>
      <c r="H374" s="1707"/>
      <c r="I374" s="1707"/>
      <c r="J374" s="1707"/>
      <c r="K374" s="1707"/>
      <c r="L374" s="1707"/>
      <c r="M374" s="1707"/>
      <c r="N374" s="1709"/>
      <c r="O374" s="876"/>
    </row>
    <row r="375" spans="1:15" ht="18" customHeight="1">
      <c r="A375" s="1710"/>
      <c r="B375" s="871" t="s">
        <v>56</v>
      </c>
      <c r="C375" s="1711" t="s">
        <v>117</v>
      </c>
      <c r="D375" s="1711"/>
      <c r="E375" s="1711"/>
      <c r="F375" s="1711"/>
      <c r="G375" s="1711"/>
      <c r="H375" s="1711"/>
      <c r="I375" s="1711"/>
      <c r="J375" s="1711"/>
      <c r="K375" s="1711"/>
      <c r="L375" s="1711"/>
      <c r="M375" s="872"/>
      <c r="N375" s="873"/>
      <c r="O375" s="876"/>
    </row>
    <row r="376" spans="1:15" ht="18" customHeight="1">
      <c r="A376" s="1710"/>
      <c r="B376" s="874" t="s">
        <v>51</v>
      </c>
      <c r="C376" s="1711"/>
      <c r="D376" s="1711"/>
      <c r="E376" s="1711"/>
      <c r="F376" s="1711"/>
      <c r="G376" s="1711"/>
      <c r="H376" s="1711"/>
      <c r="I376" s="1711"/>
      <c r="J376" s="1711"/>
      <c r="K376" s="1711"/>
      <c r="L376" s="1711"/>
      <c r="M376" s="454"/>
      <c r="N376" s="875" t="s">
        <v>55</v>
      </c>
      <c r="O376" s="876"/>
    </row>
    <row r="377" spans="1:15" ht="18" customHeight="1">
      <c r="A377" s="1710"/>
      <c r="B377" s="1712">
        <f>C429</f>
        <v>3.2800000000000002</v>
      </c>
      <c r="C377" s="1713" t="s">
        <v>36</v>
      </c>
      <c r="D377" s="877"/>
      <c r="E377" s="877"/>
      <c r="F377" s="877"/>
      <c r="G377" s="877"/>
      <c r="H377" s="877"/>
      <c r="I377" s="877"/>
      <c r="J377" s="877"/>
      <c r="K377" s="877"/>
      <c r="L377" s="877"/>
      <c r="M377" s="1714" t="s">
        <v>36</v>
      </c>
      <c r="N377" s="1715">
        <v>5</v>
      </c>
      <c r="O377" s="876"/>
    </row>
    <row r="378" spans="1:15" ht="18" customHeight="1">
      <c r="A378" s="1710"/>
      <c r="B378" s="1712"/>
      <c r="C378" s="1713"/>
      <c r="D378" s="878"/>
      <c r="E378" s="878"/>
      <c r="F378" s="878"/>
      <c r="G378" s="878"/>
      <c r="H378" s="878"/>
      <c r="I378" s="878"/>
      <c r="J378" s="878"/>
      <c r="K378" s="878"/>
      <c r="L378" s="878"/>
      <c r="M378" s="1714"/>
      <c r="N378" s="1715"/>
      <c r="O378" s="876"/>
    </row>
    <row r="379" spans="1:15" ht="18" customHeight="1">
      <c r="A379" s="1710"/>
      <c r="B379" s="1716">
        <v>45</v>
      </c>
      <c r="C379" s="1717" t="s">
        <v>990</v>
      </c>
      <c r="D379" s="879"/>
      <c r="E379" s="1718" t="s">
        <v>991</v>
      </c>
      <c r="F379" s="1718"/>
      <c r="G379" s="1718"/>
      <c r="H379" s="1719">
        <f>B377/B379</f>
        <v>7.2888888888888892E-2</v>
      </c>
      <c r="I379" s="1719"/>
      <c r="J379" s="880"/>
      <c r="K379" s="880"/>
      <c r="L379" s="880"/>
      <c r="M379" s="1714" t="s">
        <v>990</v>
      </c>
      <c r="N379" s="1720">
        <f>N377/H379</f>
        <v>68.597560975609753</v>
      </c>
      <c r="O379" s="876"/>
    </row>
    <row r="380" spans="1:15" ht="18" customHeight="1">
      <c r="A380" s="1710"/>
      <c r="B380" s="1716"/>
      <c r="C380" s="1717"/>
      <c r="D380" s="879"/>
      <c r="E380" s="1718"/>
      <c r="F380" s="1718"/>
      <c r="G380" s="1718"/>
      <c r="H380" s="1719"/>
      <c r="I380" s="1719"/>
      <c r="J380" s="880"/>
      <c r="K380" s="880"/>
      <c r="L380" s="880"/>
      <c r="M380" s="1714"/>
      <c r="N380" s="1720"/>
      <c r="O380" s="876"/>
    </row>
    <row r="381" spans="1:15" ht="18" customHeight="1">
      <c r="A381" s="1710"/>
      <c r="B381" s="881"/>
      <c r="C381" s="882"/>
      <c r="D381" s="882"/>
      <c r="E381" s="883"/>
      <c r="F381" s="884" t="s">
        <v>992</v>
      </c>
      <c r="G381" s="1721">
        <f ca="1">NOW()</f>
        <v>43029.407312268515</v>
      </c>
      <c r="H381" s="1721"/>
      <c r="I381" s="1721"/>
      <c r="J381" s="1721"/>
      <c r="K381" s="885"/>
      <c r="L381" s="885"/>
      <c r="M381" s="886"/>
      <c r="N381" s="887"/>
      <c r="O381" s="876"/>
    </row>
    <row r="382" spans="1:15" ht="18" customHeight="1">
      <c r="A382" s="1710"/>
      <c r="B382" s="1687"/>
      <c r="C382" s="1688"/>
      <c r="D382" s="1688"/>
      <c r="E382" s="1688"/>
      <c r="F382" s="1688"/>
      <c r="G382" s="1688"/>
      <c r="H382" s="1688"/>
      <c r="I382" s="1688"/>
      <c r="J382" s="1688"/>
      <c r="K382" s="1688"/>
      <c r="L382" s="1688"/>
      <c r="M382" s="1688"/>
      <c r="N382" s="1689"/>
      <c r="O382" s="876"/>
    </row>
    <row r="383" spans="1:15" ht="18" customHeight="1">
      <c r="A383" s="1710"/>
      <c r="B383" s="1691"/>
      <c r="C383" s="888" t="s">
        <v>51</v>
      </c>
      <c r="D383" s="889" t="s">
        <v>993</v>
      </c>
      <c r="E383" s="890"/>
      <c r="F383" s="891"/>
      <c r="G383" s="891"/>
      <c r="H383" s="891"/>
      <c r="I383" s="880"/>
      <c r="J383" s="892" t="s">
        <v>55</v>
      </c>
      <c r="K383" s="893" t="s">
        <v>1011</v>
      </c>
      <c r="L383" s="894"/>
      <c r="M383" s="894"/>
      <c r="N383" s="895"/>
      <c r="O383" s="876"/>
    </row>
    <row r="384" spans="1:15" ht="18" customHeight="1">
      <c r="A384" s="1710"/>
      <c r="B384" s="1691"/>
      <c r="C384" s="896" t="s">
        <v>41</v>
      </c>
      <c r="D384" s="894"/>
      <c r="E384" s="894"/>
      <c r="F384" s="894"/>
      <c r="G384" s="894"/>
      <c r="H384" s="894"/>
      <c r="I384" s="400"/>
      <c r="J384" s="897"/>
      <c r="K384" s="898"/>
      <c r="L384" s="898"/>
      <c r="M384" s="898"/>
      <c r="N384" s="899"/>
      <c r="O384" s="876"/>
    </row>
    <row r="385" spans="1:15" ht="18" customHeight="1">
      <c r="A385" s="1710"/>
      <c r="B385" s="943" t="s">
        <v>51</v>
      </c>
      <c r="C385" s="1685" t="s">
        <v>1014</v>
      </c>
      <c r="D385" s="1685"/>
      <c r="E385" s="1685"/>
      <c r="F385" s="1685"/>
      <c r="G385" s="1685"/>
      <c r="H385" s="1685"/>
      <c r="I385" s="1685"/>
      <c r="J385" s="1685"/>
      <c r="K385" s="1685"/>
      <c r="L385" s="1685"/>
      <c r="M385" s="1685"/>
      <c r="N385" s="1686"/>
      <c r="O385" s="876"/>
    </row>
    <row r="386" spans="1:15" ht="18" customHeight="1">
      <c r="A386" s="1710"/>
      <c r="B386" s="943" t="s">
        <v>55</v>
      </c>
      <c r="C386" s="1685"/>
      <c r="D386" s="1685"/>
      <c r="E386" s="1685"/>
      <c r="F386" s="1685"/>
      <c r="G386" s="1685"/>
      <c r="H386" s="1685"/>
      <c r="I386" s="1685"/>
      <c r="J386" s="1685"/>
      <c r="K386" s="1685"/>
      <c r="L386" s="1685"/>
      <c r="M386" s="1685"/>
      <c r="N386" s="1686"/>
      <c r="O386" s="876"/>
    </row>
    <row r="387" spans="1:15" ht="18" customHeight="1">
      <c r="A387" s="1710"/>
      <c r="B387" s="943" t="s">
        <v>426</v>
      </c>
      <c r="C387" s="1685"/>
      <c r="D387" s="1685"/>
      <c r="E387" s="1685"/>
      <c r="F387" s="1685"/>
      <c r="G387" s="1685"/>
      <c r="H387" s="1685"/>
      <c r="I387" s="1685"/>
      <c r="J387" s="1685"/>
      <c r="K387" s="1685"/>
      <c r="L387" s="1685"/>
      <c r="M387" s="1685"/>
      <c r="N387" s="1686"/>
      <c r="O387" s="876"/>
    </row>
    <row r="388" spans="1:15" ht="18" customHeight="1">
      <c r="A388" s="1710"/>
      <c r="B388" s="943" t="s">
        <v>427</v>
      </c>
      <c r="C388" s="1685"/>
      <c r="D388" s="1685"/>
      <c r="E388" s="1685"/>
      <c r="F388" s="1685"/>
      <c r="G388" s="1685"/>
      <c r="H388" s="1685"/>
      <c r="I388" s="1685"/>
      <c r="J388" s="1685"/>
      <c r="K388" s="1685"/>
      <c r="L388" s="1685"/>
      <c r="M388" s="1685"/>
      <c r="N388" s="1686"/>
      <c r="O388" s="876"/>
    </row>
    <row r="389" spans="1:15" ht="18" customHeight="1">
      <c r="A389" s="1710"/>
      <c r="B389" s="943" t="s">
        <v>429</v>
      </c>
      <c r="C389" s="1685"/>
      <c r="D389" s="1685"/>
      <c r="E389" s="1685"/>
      <c r="F389" s="1685"/>
      <c r="G389" s="1685"/>
      <c r="H389" s="1685"/>
      <c r="I389" s="1685"/>
      <c r="J389" s="1685"/>
      <c r="K389" s="1685"/>
      <c r="L389" s="1685"/>
      <c r="M389" s="1685"/>
      <c r="N389" s="1686"/>
      <c r="O389" s="876"/>
    </row>
    <row r="390" spans="1:15" ht="18" customHeight="1">
      <c r="A390" s="1710"/>
      <c r="B390" s="943" t="s">
        <v>79</v>
      </c>
      <c r="C390" s="1685"/>
      <c r="D390" s="1685"/>
      <c r="E390" s="1685"/>
      <c r="F390" s="1685"/>
      <c r="G390" s="1685"/>
      <c r="H390" s="1685"/>
      <c r="I390" s="1685"/>
      <c r="J390" s="1685"/>
      <c r="K390" s="1685"/>
      <c r="L390" s="1685"/>
      <c r="M390" s="1685"/>
      <c r="N390" s="1686"/>
      <c r="O390" s="876"/>
    </row>
    <row r="391" spans="1:15" ht="18" customHeight="1">
      <c r="A391" s="1710"/>
      <c r="B391" s="943" t="s">
        <v>431</v>
      </c>
      <c r="C391" s="1685"/>
      <c r="D391" s="1685"/>
      <c r="E391" s="1685"/>
      <c r="F391" s="1685"/>
      <c r="G391" s="1685"/>
      <c r="H391" s="1685"/>
      <c r="I391" s="1685"/>
      <c r="J391" s="1685"/>
      <c r="K391" s="1685"/>
      <c r="L391" s="1685"/>
      <c r="M391" s="1685"/>
      <c r="N391" s="1686"/>
      <c r="O391" s="876"/>
    </row>
    <row r="392" spans="1:15" ht="18" customHeight="1">
      <c r="A392" s="1710"/>
      <c r="B392" s="943" t="s">
        <v>432</v>
      </c>
      <c r="C392" s="1685"/>
      <c r="D392" s="1685"/>
      <c r="E392" s="1685"/>
      <c r="F392" s="1685"/>
      <c r="G392" s="1685"/>
      <c r="H392" s="1685"/>
      <c r="I392" s="1685"/>
      <c r="J392" s="1685"/>
      <c r="K392" s="1685"/>
      <c r="L392" s="1685"/>
      <c r="M392" s="1685"/>
      <c r="N392" s="1686"/>
      <c r="O392" s="876"/>
    </row>
    <row r="393" spans="1:15" ht="18" customHeight="1">
      <c r="A393" s="1710"/>
      <c r="B393" s="943" t="s">
        <v>434</v>
      </c>
      <c r="C393" s="1685"/>
      <c r="D393" s="1685"/>
      <c r="E393" s="1685"/>
      <c r="F393" s="1685"/>
      <c r="G393" s="1685"/>
      <c r="H393" s="1685"/>
      <c r="I393" s="1685"/>
      <c r="J393" s="1685"/>
      <c r="K393" s="1685"/>
      <c r="L393" s="1685"/>
      <c r="M393" s="1685"/>
      <c r="N393" s="1686"/>
      <c r="O393" s="876"/>
    </row>
    <row r="394" spans="1:15" ht="18" customHeight="1">
      <c r="A394" s="1710"/>
      <c r="B394" s="943" t="s">
        <v>436</v>
      </c>
      <c r="C394" s="1685"/>
      <c r="D394" s="1685"/>
      <c r="E394" s="1685"/>
      <c r="F394" s="1685"/>
      <c r="G394" s="1685"/>
      <c r="H394" s="1685"/>
      <c r="I394" s="1685"/>
      <c r="J394" s="1685"/>
      <c r="K394" s="1685"/>
      <c r="L394" s="1685"/>
      <c r="M394" s="1685"/>
      <c r="N394" s="1686"/>
      <c r="O394" s="876"/>
    </row>
    <row r="395" spans="1:15" ht="18" customHeight="1">
      <c r="A395" s="1710"/>
      <c r="B395" s="943" t="s">
        <v>438</v>
      </c>
      <c r="C395" s="1685"/>
      <c r="D395" s="1685"/>
      <c r="E395" s="1685"/>
      <c r="F395" s="1685"/>
      <c r="G395" s="1685"/>
      <c r="H395" s="1685"/>
      <c r="I395" s="1685"/>
      <c r="J395" s="1685"/>
      <c r="K395" s="1685"/>
      <c r="L395" s="1685"/>
      <c r="M395" s="1685"/>
      <c r="N395" s="1686"/>
      <c r="O395" s="876"/>
    </row>
    <row r="396" spans="1:15" ht="18" customHeight="1">
      <c r="A396" s="1710"/>
      <c r="B396" s="943" t="s">
        <v>439</v>
      </c>
      <c r="C396" s="1685"/>
      <c r="D396" s="1685"/>
      <c r="E396" s="1685"/>
      <c r="F396" s="1685"/>
      <c r="G396" s="1685"/>
      <c r="H396" s="1685"/>
      <c r="I396" s="1685"/>
      <c r="J396" s="1685"/>
      <c r="K396" s="1685"/>
      <c r="L396" s="1685"/>
      <c r="M396" s="1685"/>
      <c r="N396" s="1686"/>
    </row>
    <row r="397" spans="1:15" ht="18" customHeight="1">
      <c r="A397" s="1710"/>
      <c r="B397" s="943" t="s">
        <v>441</v>
      </c>
      <c r="C397" s="1685"/>
      <c r="D397" s="1685"/>
      <c r="E397" s="1685"/>
      <c r="F397" s="1685"/>
      <c r="G397" s="1685"/>
      <c r="H397" s="1685"/>
      <c r="I397" s="1685"/>
      <c r="J397" s="1685"/>
      <c r="K397" s="1685"/>
      <c r="L397" s="1685"/>
      <c r="M397" s="1685"/>
      <c r="N397" s="1686"/>
      <c r="O397" s="876"/>
    </row>
    <row r="398" spans="1:15" ht="18" customHeight="1">
      <c r="A398" s="1710"/>
      <c r="B398" s="943" t="s">
        <v>443</v>
      </c>
      <c r="C398" s="1685"/>
      <c r="D398" s="1685"/>
      <c r="E398" s="1685"/>
      <c r="F398" s="1685"/>
      <c r="G398" s="1685"/>
      <c r="H398" s="1685"/>
      <c r="I398" s="1685"/>
      <c r="J398" s="1685"/>
      <c r="K398" s="1685"/>
      <c r="L398" s="1685"/>
      <c r="M398" s="1685"/>
      <c r="N398" s="1686"/>
      <c r="O398" s="876"/>
    </row>
    <row r="399" spans="1:15" ht="18" customHeight="1">
      <c r="A399" s="1710"/>
      <c r="B399" s="943" t="s">
        <v>445</v>
      </c>
      <c r="C399" s="1685"/>
      <c r="D399" s="1685"/>
      <c r="E399" s="1685"/>
      <c r="F399" s="1685"/>
      <c r="G399" s="1685"/>
      <c r="H399" s="1685"/>
      <c r="I399" s="1685"/>
      <c r="J399" s="1685"/>
      <c r="K399" s="1685"/>
      <c r="L399" s="1685"/>
      <c r="M399" s="1685"/>
      <c r="N399" s="1686"/>
      <c r="O399" s="876"/>
    </row>
    <row r="400" spans="1:15" ht="18" customHeight="1">
      <c r="A400" s="1710"/>
      <c r="B400" s="943" t="s">
        <v>447</v>
      </c>
      <c r="C400" s="1685"/>
      <c r="D400" s="1685"/>
      <c r="E400" s="1685"/>
      <c r="F400" s="1685"/>
      <c r="G400" s="1685"/>
      <c r="H400" s="1685"/>
      <c r="I400" s="1685"/>
      <c r="J400" s="1685"/>
      <c r="K400" s="1685"/>
      <c r="L400" s="1685"/>
      <c r="M400" s="1685"/>
      <c r="N400" s="1686"/>
      <c r="O400" s="876"/>
    </row>
    <row r="401" spans="1:15" ht="18" customHeight="1">
      <c r="A401" s="1710"/>
      <c r="B401" s="943" t="s">
        <v>449</v>
      </c>
      <c r="C401" s="1685"/>
      <c r="D401" s="1685"/>
      <c r="E401" s="1685"/>
      <c r="F401" s="1685"/>
      <c r="G401" s="1685"/>
      <c r="H401" s="1685"/>
      <c r="I401" s="1685"/>
      <c r="J401" s="1685"/>
      <c r="K401" s="1685"/>
      <c r="L401" s="1685"/>
      <c r="M401" s="1685"/>
      <c r="N401" s="1686"/>
      <c r="O401" s="876"/>
    </row>
    <row r="402" spans="1:15" ht="18" customHeight="1">
      <c r="A402" s="1710"/>
      <c r="B402" s="943" t="s">
        <v>450</v>
      </c>
      <c r="C402" s="1685"/>
      <c r="D402" s="1685"/>
      <c r="E402" s="1685"/>
      <c r="F402" s="1685"/>
      <c r="G402" s="1685"/>
      <c r="H402" s="1685"/>
      <c r="I402" s="1685"/>
      <c r="J402" s="1685"/>
      <c r="K402" s="1685"/>
      <c r="L402" s="1685"/>
      <c r="M402" s="1685"/>
      <c r="N402" s="1686"/>
      <c r="O402" s="876"/>
    </row>
    <row r="403" spans="1:15" ht="18" customHeight="1">
      <c r="A403" s="1710"/>
      <c r="B403" s="943" t="s">
        <v>451</v>
      </c>
      <c r="C403" s="1685"/>
      <c r="D403" s="1685"/>
      <c r="E403" s="1685"/>
      <c r="F403" s="1685"/>
      <c r="G403" s="1685"/>
      <c r="H403" s="1685"/>
      <c r="I403" s="1685"/>
      <c r="J403" s="1685"/>
      <c r="K403" s="1685"/>
      <c r="L403" s="1685"/>
      <c r="M403" s="1685"/>
      <c r="N403" s="1686"/>
      <c r="O403" s="876"/>
    </row>
    <row r="404" spans="1:15" ht="18" customHeight="1">
      <c r="A404" s="1710"/>
      <c r="B404" s="943" t="s">
        <v>452</v>
      </c>
      <c r="C404" s="1685"/>
      <c r="D404" s="1685"/>
      <c r="E404" s="1685"/>
      <c r="F404" s="1685"/>
      <c r="G404" s="1685"/>
      <c r="H404" s="1685"/>
      <c r="I404" s="1685"/>
      <c r="J404" s="1685"/>
      <c r="K404" s="1685"/>
      <c r="L404" s="1685"/>
      <c r="M404" s="1685"/>
      <c r="N404" s="1686"/>
      <c r="O404" s="876"/>
    </row>
    <row r="405" spans="1:15" ht="18" customHeight="1">
      <c r="A405" s="1710"/>
      <c r="B405" s="900" t="s">
        <v>60</v>
      </c>
      <c r="C405" s="901" t="s">
        <v>36</v>
      </c>
      <c r="D405" s="901" t="s">
        <v>37</v>
      </c>
      <c r="E405" s="902"/>
      <c r="F405" s="902"/>
      <c r="G405" s="902"/>
      <c r="H405" s="901" t="s">
        <v>995</v>
      </c>
      <c r="I405" s="902"/>
      <c r="J405" s="902"/>
      <c r="K405" s="902"/>
      <c r="L405" s="902"/>
      <c r="M405" s="903" t="s">
        <v>990</v>
      </c>
      <c r="N405" s="938">
        <f>N379</f>
        <v>68.597560975609753</v>
      </c>
      <c r="O405" s="876"/>
    </row>
    <row r="406" spans="1:15" ht="18" customHeight="1">
      <c r="A406" s="1710"/>
      <c r="B406" s="1687"/>
      <c r="C406" s="1688"/>
      <c r="D406" s="1688"/>
      <c r="E406" s="1688"/>
      <c r="F406" s="1688"/>
      <c r="G406" s="1688"/>
      <c r="H406" s="1688"/>
      <c r="I406" s="1688"/>
      <c r="J406" s="1688"/>
      <c r="K406" s="1688"/>
      <c r="L406" s="1688"/>
      <c r="M406" s="1688"/>
      <c r="N406" s="1689"/>
      <c r="O406" s="876"/>
    </row>
    <row r="407" spans="1:15" ht="18" customHeight="1">
      <c r="A407" s="1710"/>
      <c r="B407" s="905"/>
      <c r="C407" s="906">
        <v>1</v>
      </c>
      <c r="D407" s="907"/>
      <c r="E407" s="908"/>
      <c r="F407" s="876"/>
      <c r="G407" s="876"/>
      <c r="H407" s="909">
        <f>IF(ISBLANK(C407),0,IF(ISTEXT(C407),0,C407/C429))</f>
        <v>0.3048780487804878</v>
      </c>
      <c r="I407" s="876"/>
      <c r="J407" s="876"/>
      <c r="K407" s="876"/>
      <c r="L407" s="910">
        <f t="shared" ref="L407:L427" si="9">D407</f>
        <v>0</v>
      </c>
      <c r="M407" s="911">
        <f>IF(ISTEXT(C407),0,IF(ISBLANK(C407),0,(C407/B377)*N377))</f>
        <v>1.524390243902439</v>
      </c>
      <c r="N407" s="912">
        <f>IF(ISTEXT(B407),B407,IF(ISBLANK(B407),0,(B407/B377)*N377))</f>
        <v>0</v>
      </c>
      <c r="O407" s="876"/>
    </row>
    <row r="408" spans="1:15" ht="18" customHeight="1">
      <c r="A408" s="1710"/>
      <c r="B408" s="905"/>
      <c r="C408" s="906">
        <v>0.03</v>
      </c>
      <c r="D408" s="907"/>
      <c r="E408" s="908"/>
      <c r="F408" s="876"/>
      <c r="G408" s="876"/>
      <c r="H408" s="909">
        <f>IF(ISBLANK(C408),0,IF(ISTEXT(C408),0,C408/C429))</f>
        <v>9.1463414634146336E-3</v>
      </c>
      <c r="I408" s="876"/>
      <c r="J408" s="876"/>
      <c r="K408" s="876"/>
      <c r="L408" s="910">
        <f t="shared" si="9"/>
        <v>0</v>
      </c>
      <c r="M408" s="911">
        <f>IF(ISTEXT(C408),0,IF(ISBLANK(C408),0,(C408/B377)*N377))</f>
        <v>4.573170731707317E-2</v>
      </c>
      <c r="N408" s="912">
        <f>IF(ISTEXT(B408),B408,IF(ISBLANK(B408),0,(B408/B377)*N377))</f>
        <v>0</v>
      </c>
      <c r="O408" s="876"/>
    </row>
    <row r="409" spans="1:15" ht="18" customHeight="1">
      <c r="A409" s="1710"/>
      <c r="B409" s="905"/>
      <c r="C409" s="906"/>
      <c r="D409" s="907"/>
      <c r="E409" s="908"/>
      <c r="F409" s="876"/>
      <c r="G409" s="876"/>
      <c r="H409" s="909">
        <f>IF(ISBLANK(C409),0,IF(ISTEXT(C409),0,C409/C429))</f>
        <v>0</v>
      </c>
      <c r="I409" s="876"/>
      <c r="J409" s="876"/>
      <c r="K409" s="876"/>
      <c r="L409" s="910">
        <f t="shared" si="9"/>
        <v>0</v>
      </c>
      <c r="M409" s="911">
        <f>IF(ISTEXT(C409),0,IF(ISBLANK(C409),0,(C409/B377)*N377))</f>
        <v>0</v>
      </c>
      <c r="N409" s="912">
        <f>IF(ISTEXT(B409),B409,IF(ISBLANK(B409),0,(B409/B377)*N377))</f>
        <v>0</v>
      </c>
      <c r="O409" s="876"/>
    </row>
    <row r="410" spans="1:15" ht="18" customHeight="1">
      <c r="A410" s="1710"/>
      <c r="B410" s="905"/>
      <c r="C410" s="906">
        <v>2.25</v>
      </c>
      <c r="D410" s="907"/>
      <c r="E410" s="908"/>
      <c r="F410" s="876"/>
      <c r="G410" s="876"/>
      <c r="H410" s="909">
        <f>IF(ISBLANK(C410),0,IF(ISTEXT(C410),0,C410/C429))</f>
        <v>0.6859756097560975</v>
      </c>
      <c r="I410" s="876"/>
      <c r="J410" s="876"/>
      <c r="K410" s="876"/>
      <c r="L410" s="910">
        <f t="shared" si="9"/>
        <v>0</v>
      </c>
      <c r="M410" s="911">
        <f>IF(ISTEXT(C410),0,IF(ISBLANK(C410),0,(C410/B377)*N377))</f>
        <v>3.4298780487804876</v>
      </c>
      <c r="N410" s="912">
        <f>IF(ISTEXT(B410),B410,IF(ISBLANK(B410),0,(B410/B377)*N377))</f>
        <v>0</v>
      </c>
      <c r="O410" s="876"/>
    </row>
    <row r="411" spans="1:15" ht="18" customHeight="1">
      <c r="A411" s="1710"/>
      <c r="B411" s="905"/>
      <c r="C411" s="906"/>
      <c r="D411" s="907"/>
      <c r="E411" s="908"/>
      <c r="F411" s="876"/>
      <c r="G411" s="876"/>
      <c r="H411" s="909">
        <f>IF(ISBLANK(C411),0,IF(ISTEXT(C411),0,C411/C429))</f>
        <v>0</v>
      </c>
      <c r="I411" s="876"/>
      <c r="J411" s="876"/>
      <c r="K411" s="876"/>
      <c r="L411" s="910">
        <f t="shared" si="9"/>
        <v>0</v>
      </c>
      <c r="M411" s="911">
        <f>IF(ISTEXT(C411),0,IF(ISBLANK(C411),0,(C411/B377)*N377))</f>
        <v>0</v>
      </c>
      <c r="N411" s="912">
        <f>IF(ISTEXT(B411),B411,IF(ISBLANK(B411),0,(B411/B377)*N377))</f>
        <v>0</v>
      </c>
      <c r="O411" s="876"/>
    </row>
    <row r="412" spans="1:15" ht="18" customHeight="1">
      <c r="A412" s="1710"/>
      <c r="B412" s="905"/>
      <c r="C412" s="906"/>
      <c r="D412" s="907"/>
      <c r="E412" s="908"/>
      <c r="F412" s="876"/>
      <c r="G412" s="876"/>
      <c r="H412" s="909">
        <f>IF(ISBLANK(C412),0,IF(ISTEXT(C412),0,C412/C429))</f>
        <v>0</v>
      </c>
      <c r="I412" s="876"/>
      <c r="J412" s="876"/>
      <c r="K412" s="876"/>
      <c r="L412" s="910">
        <f t="shared" si="9"/>
        <v>0</v>
      </c>
      <c r="M412" s="911">
        <f>IF(ISTEXT(C412),0,IF(ISBLANK(C412),0,(C412/B377)*N377))</f>
        <v>0</v>
      </c>
      <c r="N412" s="912">
        <f>IF(ISTEXT(B412),B412,IF(ISBLANK(B412),0,(B412/B377)*N377))</f>
        <v>0</v>
      </c>
      <c r="O412" s="876"/>
    </row>
    <row r="413" spans="1:15" ht="18" customHeight="1">
      <c r="A413" s="1710"/>
      <c r="B413" s="905"/>
      <c r="C413" s="906"/>
      <c r="D413" s="907"/>
      <c r="E413" s="908"/>
      <c r="F413" s="876"/>
      <c r="G413" s="876"/>
      <c r="H413" s="909">
        <f>IF(ISBLANK(C413),0,IF(ISTEXT(C413),0,C413/C429))</f>
        <v>0</v>
      </c>
      <c r="I413" s="876"/>
      <c r="J413" s="876"/>
      <c r="K413" s="876"/>
      <c r="L413" s="910">
        <f t="shared" si="9"/>
        <v>0</v>
      </c>
      <c r="M413" s="911">
        <f>IF(ISTEXT(C413),0,IF(ISBLANK(C413),0,(C413/B377)*N377))</f>
        <v>0</v>
      </c>
      <c r="N413" s="912">
        <f>IF(ISTEXT(B413),B413,IF(ISBLANK(B413),0,(B413/B377)*N377))</f>
        <v>0</v>
      </c>
      <c r="O413" s="876"/>
    </row>
    <row r="414" spans="1:15" ht="18" customHeight="1">
      <c r="A414" s="1710"/>
      <c r="B414" s="905"/>
      <c r="C414" s="906"/>
      <c r="D414" s="907"/>
      <c r="E414" s="908"/>
      <c r="F414" s="876"/>
      <c r="G414" s="876"/>
      <c r="H414" s="909">
        <f>IF(ISBLANK(C414),0,IF(ISTEXT(C414),0,C414/C429))</f>
        <v>0</v>
      </c>
      <c r="I414" s="876"/>
      <c r="J414" s="876"/>
      <c r="K414" s="876"/>
      <c r="L414" s="910">
        <f t="shared" si="9"/>
        <v>0</v>
      </c>
      <c r="M414" s="911">
        <f>IF(ISTEXT(C414),0,IF(ISBLANK(C414),0,(C414/B377)*N377))</f>
        <v>0</v>
      </c>
      <c r="N414" s="912">
        <f>IF(ISTEXT(B414),B414,IF(ISBLANK(B414),0,(B414/B377)*N377))</f>
        <v>0</v>
      </c>
      <c r="O414" s="876"/>
    </row>
    <row r="415" spans="1:15" ht="18" customHeight="1">
      <c r="A415" s="1710"/>
      <c r="B415" s="905"/>
      <c r="C415" s="906"/>
      <c r="D415" s="907"/>
      <c r="E415" s="908"/>
      <c r="F415" s="876"/>
      <c r="G415" s="876"/>
      <c r="H415" s="909">
        <f>IF(ISBLANK(C415),0,IF(ISTEXT(C415),0,C415/C429))</f>
        <v>0</v>
      </c>
      <c r="I415" s="876"/>
      <c r="J415" s="876"/>
      <c r="K415" s="876"/>
      <c r="L415" s="910">
        <f t="shared" si="9"/>
        <v>0</v>
      </c>
      <c r="M415" s="911">
        <f>IF(ISTEXT(C415),0,IF(ISBLANK(C415),0,(C415/B377)*N377))</f>
        <v>0</v>
      </c>
      <c r="N415" s="912">
        <f>IF(ISTEXT(B415),B415,IF(ISBLANK(B415),0,(B415/B377)*N377))</f>
        <v>0</v>
      </c>
      <c r="O415" s="876"/>
    </row>
    <row r="416" spans="1:15" ht="18" customHeight="1">
      <c r="A416" s="1710"/>
      <c r="B416" s="905"/>
      <c r="C416" s="906"/>
      <c r="D416" s="907"/>
      <c r="E416" s="908"/>
      <c r="F416" s="876"/>
      <c r="G416" s="876"/>
      <c r="H416" s="909">
        <f>IF(ISBLANK(C416),0,IF(ISTEXT(C416),0,C416/C429))</f>
        <v>0</v>
      </c>
      <c r="I416" s="876"/>
      <c r="J416" s="876"/>
      <c r="K416" s="876"/>
      <c r="L416" s="910">
        <f t="shared" si="9"/>
        <v>0</v>
      </c>
      <c r="M416" s="911">
        <f>IF(ISTEXT(C416),0,IF(ISBLANK(C416),0,(C416/B377)*N377))</f>
        <v>0</v>
      </c>
      <c r="N416" s="912">
        <f>IF(ISTEXT(B416),B416,IF(ISBLANK(B416),0,(B416/B377)*N377))</f>
        <v>0</v>
      </c>
      <c r="O416" s="876"/>
    </row>
    <row r="417" spans="1:15" ht="18" customHeight="1">
      <c r="A417" s="1710"/>
      <c r="B417" s="905"/>
      <c r="C417" s="906"/>
      <c r="D417" s="907"/>
      <c r="E417" s="908"/>
      <c r="F417" s="876"/>
      <c r="G417" s="876"/>
      <c r="H417" s="909">
        <f>IF(ISBLANK(C417),0,IF(ISTEXT(C417),0,C417/C429))</f>
        <v>0</v>
      </c>
      <c r="I417" s="876"/>
      <c r="J417" s="876"/>
      <c r="K417" s="876"/>
      <c r="L417" s="910">
        <f t="shared" si="9"/>
        <v>0</v>
      </c>
      <c r="M417" s="911">
        <f>IF(ISTEXT(C417),0,IF(ISBLANK(C417),0,(C417/B377)*N377))</f>
        <v>0</v>
      </c>
      <c r="N417" s="912">
        <f>IF(ISTEXT(B417),B417,IF(ISBLANK(B417),0,(B417/B377)*N377))</f>
        <v>0</v>
      </c>
      <c r="O417" s="876"/>
    </row>
    <row r="418" spans="1:15" ht="18" customHeight="1">
      <c r="A418" s="1710"/>
      <c r="B418" s="905"/>
      <c r="C418" s="906"/>
      <c r="D418" s="907"/>
      <c r="E418" s="908"/>
      <c r="F418" s="876"/>
      <c r="G418" s="876"/>
      <c r="H418" s="909">
        <f>IF(ISBLANK(C418),0,IF(ISTEXT(C418),0,C418/C429))</f>
        <v>0</v>
      </c>
      <c r="I418" s="876"/>
      <c r="J418" s="876"/>
      <c r="K418" s="876"/>
      <c r="L418" s="910">
        <f t="shared" si="9"/>
        <v>0</v>
      </c>
      <c r="M418" s="911">
        <f>IF(ISTEXT(C418),0,IF(ISBLANK(C418),0,(C418/B377)*N377))</f>
        <v>0</v>
      </c>
      <c r="N418" s="912">
        <f>IF(ISTEXT(B418),B418,IF(ISBLANK(B418),0,(B418/B377)*N377))</f>
        <v>0</v>
      </c>
      <c r="O418" s="876"/>
    </row>
    <row r="419" spans="1:15" ht="18" customHeight="1">
      <c r="A419" s="1710"/>
      <c r="B419" s="905"/>
      <c r="C419" s="906"/>
      <c r="D419" s="907"/>
      <c r="E419" s="908"/>
      <c r="F419" s="876"/>
      <c r="G419" s="876"/>
      <c r="H419" s="909">
        <f>IF(ISBLANK(C419),0,IF(ISTEXT(C419),0,C419/C429))</f>
        <v>0</v>
      </c>
      <c r="I419" s="876"/>
      <c r="J419" s="876"/>
      <c r="K419" s="876"/>
      <c r="L419" s="910">
        <f t="shared" si="9"/>
        <v>0</v>
      </c>
      <c r="M419" s="911">
        <f>IF(ISTEXT(C419),0,IF(ISBLANK(C419),0,(C419/B377)*N377))</f>
        <v>0</v>
      </c>
      <c r="N419" s="912">
        <f>IF(ISTEXT(B419),B419,IF(ISBLANK(B419),0,(B419/B377)*N377))</f>
        <v>0</v>
      </c>
      <c r="O419" s="876"/>
    </row>
    <row r="420" spans="1:15" ht="18" customHeight="1">
      <c r="A420" s="1710"/>
      <c r="B420" s="905"/>
      <c r="C420" s="906"/>
      <c r="D420" s="907"/>
      <c r="E420" s="908"/>
      <c r="F420" s="876"/>
      <c r="G420" s="876"/>
      <c r="H420" s="909">
        <f>IF(ISBLANK(C420),0,IF(ISTEXT(C420),0,C420/C429))</f>
        <v>0</v>
      </c>
      <c r="I420" s="876"/>
      <c r="J420" s="876"/>
      <c r="K420" s="876"/>
      <c r="L420" s="910">
        <f t="shared" si="9"/>
        <v>0</v>
      </c>
      <c r="M420" s="911">
        <f>IF(ISTEXT(C420),0,IF(ISBLANK(C420),0,(C420/B377)*N377))</f>
        <v>0</v>
      </c>
      <c r="N420" s="912">
        <f>IF(ISTEXT(B420),B420,IF(ISBLANK(B420),0,(B420/B377)*N377))</f>
        <v>0</v>
      </c>
      <c r="O420" s="876"/>
    </row>
    <row r="421" spans="1:15" ht="18" customHeight="1">
      <c r="A421" s="1710"/>
      <c r="B421" s="905"/>
      <c r="C421" s="906"/>
      <c r="D421" s="907"/>
      <c r="E421" s="908"/>
      <c r="F421" s="876"/>
      <c r="G421" s="876"/>
      <c r="H421" s="909">
        <f>IF(ISBLANK(C421),0,IF(ISTEXT(C421),0,C421/C429))</f>
        <v>0</v>
      </c>
      <c r="I421" s="876"/>
      <c r="J421" s="876"/>
      <c r="K421" s="876"/>
      <c r="L421" s="910">
        <f t="shared" si="9"/>
        <v>0</v>
      </c>
      <c r="M421" s="911">
        <f>IF(ISTEXT(C421),0,IF(ISBLANK(C421),0,(C421/B377)*N377))</f>
        <v>0</v>
      </c>
      <c r="N421" s="912">
        <f>IF(ISTEXT(B421),B421,IF(ISBLANK(B421),0,(B421/B377)*N377))</f>
        <v>0</v>
      </c>
      <c r="O421" s="876"/>
    </row>
    <row r="422" spans="1:15" ht="18" customHeight="1">
      <c r="A422" s="1710"/>
      <c r="B422" s="905"/>
      <c r="C422" s="906"/>
      <c r="D422" s="907"/>
      <c r="E422" s="908"/>
      <c r="F422" s="876"/>
      <c r="G422" s="876"/>
      <c r="H422" s="909">
        <f>IF(ISBLANK(C422),0,IF(ISTEXT(C422),0,C422/C429))</f>
        <v>0</v>
      </c>
      <c r="I422" s="876"/>
      <c r="J422" s="876"/>
      <c r="K422" s="876"/>
      <c r="L422" s="910">
        <f t="shared" si="9"/>
        <v>0</v>
      </c>
      <c r="M422" s="911">
        <f>IF(ISTEXT(C422),0,IF(ISBLANK(C422),0,(C422/B377)*N377))</f>
        <v>0</v>
      </c>
      <c r="N422" s="912">
        <f>IF(ISTEXT(B422),B422,IF(ISBLANK(B422),0,(B422/B377)*N377))</f>
        <v>0</v>
      </c>
      <c r="O422" s="876"/>
    </row>
    <row r="423" spans="1:15" ht="18" customHeight="1">
      <c r="A423" s="1710"/>
      <c r="B423" s="905"/>
      <c r="C423" s="906"/>
      <c r="D423" s="907"/>
      <c r="E423" s="908"/>
      <c r="F423" s="876"/>
      <c r="G423" s="876"/>
      <c r="H423" s="909">
        <f>IF(ISBLANK(C423),0,IF(ISTEXT(C423),0,C423/C429))</f>
        <v>0</v>
      </c>
      <c r="I423" s="876"/>
      <c r="J423" s="876"/>
      <c r="K423" s="876"/>
      <c r="L423" s="910">
        <f t="shared" si="9"/>
        <v>0</v>
      </c>
      <c r="M423" s="911">
        <f>IF(ISTEXT(C423),0,IF(ISBLANK(C423),0,(C423/B377)*N377))</f>
        <v>0</v>
      </c>
      <c r="N423" s="912">
        <f>IF(ISTEXT(B423),B423,IF(ISBLANK(B423),0,(B423/B377)*N377))</f>
        <v>0</v>
      </c>
      <c r="O423" s="876"/>
    </row>
    <row r="424" spans="1:15" ht="18" customHeight="1">
      <c r="A424" s="1710"/>
      <c r="B424" s="905"/>
      <c r="C424" s="906"/>
      <c r="D424" s="907"/>
      <c r="E424" s="908"/>
      <c r="F424" s="876"/>
      <c r="G424" s="876"/>
      <c r="H424" s="909">
        <f>IF(ISBLANK(C424),0,IF(ISTEXT(C424),0,C424/C429))</f>
        <v>0</v>
      </c>
      <c r="I424" s="876"/>
      <c r="J424" s="876"/>
      <c r="K424" s="876"/>
      <c r="L424" s="910">
        <f t="shared" si="9"/>
        <v>0</v>
      </c>
      <c r="M424" s="911">
        <f>IF(ISTEXT(C424),0,IF(ISBLANK(C424),0,(C424/B377)*N377))</f>
        <v>0</v>
      </c>
      <c r="N424" s="912">
        <f>IF(ISTEXT(B424),B424,IF(ISBLANK(B424),0,(B424/B377)*N377))</f>
        <v>0</v>
      </c>
      <c r="O424" s="876"/>
    </row>
    <row r="425" spans="1:15" ht="18" customHeight="1">
      <c r="A425" s="1710"/>
      <c r="B425" s="905"/>
      <c r="C425" s="906"/>
      <c r="D425" s="907"/>
      <c r="E425" s="908"/>
      <c r="F425" s="876"/>
      <c r="G425" s="876"/>
      <c r="H425" s="909">
        <f>IF(ISBLANK(C425),0,IF(ISTEXT(C425),0,C425/C429))</f>
        <v>0</v>
      </c>
      <c r="I425" s="876"/>
      <c r="J425" s="876"/>
      <c r="K425" s="876"/>
      <c r="L425" s="910">
        <f t="shared" si="9"/>
        <v>0</v>
      </c>
      <c r="M425" s="911">
        <f>IF(ISTEXT(C425),0,IF(ISBLANK(C425),0,(C425/B377)*N377))</f>
        <v>0</v>
      </c>
      <c r="N425" s="912">
        <f>IF(ISTEXT(B425),B425,IF(ISBLANK(B425),0,(B425/B377)*N377))</f>
        <v>0</v>
      </c>
      <c r="O425" s="876"/>
    </row>
    <row r="426" spans="1:15" ht="18" customHeight="1">
      <c r="A426" s="1710"/>
      <c r="B426" s="905"/>
      <c r="C426" s="906"/>
      <c r="D426" s="907"/>
      <c r="E426" s="908"/>
      <c r="F426" s="876"/>
      <c r="G426" s="876"/>
      <c r="H426" s="909">
        <f>IF(ISBLANK(C426),0,IF(ISTEXT(C426),0,C426/C429))</f>
        <v>0</v>
      </c>
      <c r="I426" s="876"/>
      <c r="J426" s="876"/>
      <c r="K426" s="876"/>
      <c r="L426" s="910">
        <f t="shared" si="9"/>
        <v>0</v>
      </c>
      <c r="M426" s="911">
        <f>IF(ISTEXT(C426),0,IF(ISBLANK(C426),0,(C426/B377)*N377))</f>
        <v>0</v>
      </c>
      <c r="N426" s="912">
        <f>IF(ISTEXT(B426),B426,IF(ISBLANK(B426),0,(B426/B377)*N377))</f>
        <v>0</v>
      </c>
      <c r="O426" s="876"/>
    </row>
    <row r="427" spans="1:15" ht="18" customHeight="1">
      <c r="A427" s="1710"/>
      <c r="B427" s="944"/>
      <c r="C427" s="906"/>
      <c r="D427" s="907"/>
      <c r="E427" s="908"/>
      <c r="F427" s="876"/>
      <c r="G427" s="876"/>
      <c r="H427" s="909">
        <f>IF(ISBLANK(C427),0,IF(ISTEXT(C427),0,C427/C429))</f>
        <v>0</v>
      </c>
      <c r="I427" s="876"/>
      <c r="J427" s="876"/>
      <c r="K427" s="876"/>
      <c r="L427" s="910">
        <f t="shared" si="9"/>
        <v>0</v>
      </c>
      <c r="M427" s="911">
        <f>IF(ISTEXT(C427),0,IF(ISBLANK(C427),0,(C427/B377)*N377))</f>
        <v>0</v>
      </c>
      <c r="N427" s="912">
        <f>IF(ISTEXT(B427),B427,IF(ISBLANK(B427),0,(B427/B377)*N377))</f>
        <v>0</v>
      </c>
      <c r="O427" s="876"/>
    </row>
    <row r="428" spans="1:15" ht="18" customHeight="1">
      <c r="A428" s="1710"/>
      <c r="B428" s="1687"/>
      <c r="C428" s="1688"/>
      <c r="D428" s="1688"/>
      <c r="E428" s="1688"/>
      <c r="F428" s="1688"/>
      <c r="G428" s="1688"/>
      <c r="H428" s="1688"/>
      <c r="I428" s="1688"/>
      <c r="J428" s="1688"/>
      <c r="K428" s="1688"/>
      <c r="L428" s="1688"/>
      <c r="M428" s="1688"/>
      <c r="N428" s="1689"/>
      <c r="O428" s="876"/>
    </row>
    <row r="429" spans="1:15" ht="18" customHeight="1">
      <c r="A429" s="1710"/>
      <c r="B429" s="916"/>
      <c r="C429" s="917">
        <f>SUM(C406:C428)</f>
        <v>3.2800000000000002</v>
      </c>
      <c r="D429" s="1690" t="s">
        <v>999</v>
      </c>
      <c r="E429" s="1690"/>
      <c r="F429" s="1690"/>
      <c r="G429" s="1690"/>
      <c r="H429" s="1690"/>
      <c r="I429" s="1690"/>
      <c r="J429" s="1690"/>
      <c r="K429" s="1690"/>
      <c r="L429" s="1690"/>
      <c r="M429" s="918">
        <f>SUM(M406:M428)</f>
        <v>5</v>
      </c>
      <c r="N429" s="919">
        <f>M429/N405</f>
        <v>7.2888888888888892E-2</v>
      </c>
      <c r="O429" s="876"/>
    </row>
    <row r="430" spans="1:15" ht="18" customHeight="1">
      <c r="A430" s="1710"/>
      <c r="B430" s="1722" t="str">
        <f ca="1">CELL("nomfichier")</f>
        <v>D:\1 UPRT SITE WEB\uprt.fr\re-recettes-jean-marc-catteau\re-catteau-galettes\[PC-les-galettes-repertoire.xlsx]Récap</v>
      </c>
      <c r="C430" s="1723"/>
      <c r="D430" s="1723"/>
      <c r="E430" s="1723"/>
      <c r="F430" s="1723"/>
      <c r="G430" s="1723"/>
      <c r="H430" s="1723"/>
      <c r="I430" s="1723"/>
      <c r="J430" s="1723"/>
      <c r="K430" s="1723"/>
      <c r="L430" s="1723"/>
      <c r="M430" s="1723"/>
      <c r="N430" s="1724"/>
      <c r="O430" s="876"/>
    </row>
    <row r="431" spans="1:15" ht="18" customHeight="1" thickBot="1">
      <c r="A431" s="1710"/>
      <c r="B431" s="1725" t="s">
        <v>99</v>
      </c>
      <c r="C431" s="1726"/>
      <c r="D431" s="1726"/>
      <c r="E431" s="1726"/>
      <c r="F431" s="1726"/>
      <c r="G431" s="1726"/>
      <c r="H431" s="1726"/>
      <c r="I431" s="1726"/>
      <c r="J431" s="1726"/>
      <c r="K431" s="1726"/>
      <c r="L431" s="1726"/>
      <c r="M431" s="1726"/>
      <c r="N431" s="1727"/>
      <c r="O431" s="876"/>
    </row>
    <row r="432" spans="1:15" ht="18" customHeight="1">
      <c r="A432" s="923"/>
      <c r="B432" s="923"/>
      <c r="C432" s="923"/>
      <c r="D432" s="923"/>
      <c r="E432" s="923"/>
      <c r="F432" s="923"/>
      <c r="G432" s="923"/>
      <c r="H432" s="923"/>
      <c r="I432" s="923"/>
      <c r="J432" s="923"/>
      <c r="K432" s="923"/>
      <c r="L432" s="923"/>
      <c r="M432" s="923"/>
      <c r="N432" s="923"/>
      <c r="O432" s="876"/>
    </row>
    <row r="433" spans="1:15" ht="18" customHeight="1">
      <c r="A433" s="923"/>
      <c r="B433" s="923"/>
      <c r="C433" s="923"/>
      <c r="D433" s="923"/>
      <c r="E433" s="923"/>
      <c r="F433" s="923"/>
      <c r="G433" s="923"/>
      <c r="H433" s="923"/>
      <c r="I433" s="923"/>
      <c r="J433" s="923"/>
      <c r="K433" s="923"/>
      <c r="L433" s="923"/>
      <c r="M433" s="923"/>
      <c r="N433" s="923"/>
      <c r="O433" s="876"/>
    </row>
    <row r="434" spans="1:15" ht="18" customHeight="1">
      <c r="A434" s="923"/>
      <c r="B434" s="923"/>
      <c r="C434" s="923"/>
      <c r="D434" s="923"/>
      <c r="E434" s="923"/>
      <c r="F434" s="923"/>
      <c r="G434" s="923"/>
      <c r="H434" s="923"/>
      <c r="I434" s="923"/>
      <c r="J434" s="923"/>
      <c r="K434" s="923"/>
      <c r="L434" s="923"/>
      <c r="M434" s="923"/>
      <c r="N434" s="923"/>
      <c r="O434" s="876"/>
    </row>
    <row r="435" spans="1:15" ht="18" customHeight="1">
      <c r="A435" s="923"/>
      <c r="B435" s="923"/>
      <c r="C435" s="923"/>
      <c r="D435" s="923"/>
      <c r="E435" s="923"/>
      <c r="F435" s="923"/>
      <c r="G435" s="923"/>
      <c r="H435" s="923"/>
      <c r="I435" s="923"/>
      <c r="J435" s="923"/>
      <c r="K435" s="923"/>
      <c r="L435" s="923"/>
      <c r="M435" s="923"/>
      <c r="N435" s="923"/>
      <c r="O435" s="876"/>
    </row>
    <row r="436" spans="1:15" ht="18" customHeight="1">
      <c r="O436" s="876"/>
    </row>
    <row r="437" spans="1:15" ht="18" customHeight="1">
      <c r="O437" s="876"/>
    </row>
    <row r="438" spans="1:15" ht="18" customHeight="1">
      <c r="O438" s="876"/>
    </row>
    <row r="439" spans="1:15" ht="18" customHeight="1">
      <c r="O439" s="876"/>
    </row>
    <row r="440" spans="1:15" ht="18" customHeight="1">
      <c r="O440" s="876"/>
    </row>
    <row r="441" spans="1:15" ht="18" customHeight="1">
      <c r="O441" s="876"/>
    </row>
    <row r="442" spans="1:15" ht="18" customHeight="1">
      <c r="O442" s="876"/>
    </row>
    <row r="443" spans="1:15" ht="18" customHeight="1">
      <c r="O443" s="876"/>
    </row>
    <row r="444" spans="1:15" ht="18" customHeight="1">
      <c r="O444" s="876"/>
    </row>
    <row r="445" spans="1:15" ht="18" customHeight="1">
      <c r="O445" s="876"/>
    </row>
    <row r="446" spans="1:15" ht="18" customHeight="1">
      <c r="O446" s="876"/>
    </row>
    <row r="447" spans="1:15" ht="18" customHeight="1">
      <c r="O447" s="876"/>
    </row>
    <row r="448" spans="1:15" ht="18" customHeight="1">
      <c r="O448" s="876"/>
    </row>
    <row r="449" spans="15:15" ht="18" customHeight="1">
      <c r="O449" s="876"/>
    </row>
    <row r="450" spans="15:15" ht="18" customHeight="1">
      <c r="O450" s="876"/>
    </row>
    <row r="451" spans="15:15" ht="18" customHeight="1">
      <c r="O451" s="876"/>
    </row>
    <row r="452" spans="15:15" ht="18" customHeight="1">
      <c r="O452" s="876"/>
    </row>
    <row r="453" spans="15:15" ht="18" customHeight="1">
      <c r="O453" s="876"/>
    </row>
    <row r="454" spans="15:15" ht="18" customHeight="1">
      <c r="O454" s="876"/>
    </row>
    <row r="455" spans="15:15" ht="18" customHeight="1">
      <c r="O455" s="876"/>
    </row>
    <row r="456" spans="15:15" ht="18" customHeight="1"/>
    <row r="457" spans="15:15" ht="18" customHeight="1"/>
    <row r="458" spans="15:15" ht="18" customHeight="1"/>
    <row r="459" spans="15:15" ht="18" customHeight="1"/>
    <row r="460" spans="15:15" ht="18" customHeight="1"/>
    <row r="461" spans="15:15" ht="18" customHeight="1"/>
  </sheetData>
  <mergeCells count="339">
    <mergeCell ref="A2:N3"/>
    <mergeCell ref="P2:S12"/>
    <mergeCell ref="B5:M6"/>
    <mergeCell ref="N5:N6"/>
    <mergeCell ref="A6:A40"/>
    <mergeCell ref="C7:L8"/>
    <mergeCell ref="B9:B10"/>
    <mergeCell ref="C9:C10"/>
    <mergeCell ref="M9:M10"/>
    <mergeCell ref="N9:N10"/>
    <mergeCell ref="G13:J13"/>
    <mergeCell ref="B14:N14"/>
    <mergeCell ref="B15:B16"/>
    <mergeCell ref="B17:N17"/>
    <mergeCell ref="B18:N18"/>
    <mergeCell ref="B19:N19"/>
    <mergeCell ref="B11:B12"/>
    <mergeCell ref="C11:C12"/>
    <mergeCell ref="E11:G12"/>
    <mergeCell ref="H11:I12"/>
    <mergeCell ref="M11:M12"/>
    <mergeCell ref="N11:N12"/>
    <mergeCell ref="B27:N27"/>
    <mergeCell ref="B37:N37"/>
    <mergeCell ref="D38:L38"/>
    <mergeCell ref="B39:N39"/>
    <mergeCell ref="B40:N40"/>
    <mergeCell ref="B42:M43"/>
    <mergeCell ref="N42:N43"/>
    <mergeCell ref="B20:N20"/>
    <mergeCell ref="B21:N21"/>
    <mergeCell ref="B22:N22"/>
    <mergeCell ref="B23:N23"/>
    <mergeCell ref="B24:N24"/>
    <mergeCell ref="B25:N25"/>
    <mergeCell ref="M48:M49"/>
    <mergeCell ref="N48:N49"/>
    <mergeCell ref="G50:J50"/>
    <mergeCell ref="B51:N51"/>
    <mergeCell ref="B52:B53"/>
    <mergeCell ref="B54:N54"/>
    <mergeCell ref="A43:A77"/>
    <mergeCell ref="C44:L45"/>
    <mergeCell ref="B46:B47"/>
    <mergeCell ref="C46:C47"/>
    <mergeCell ref="M46:M47"/>
    <mergeCell ref="N46:N47"/>
    <mergeCell ref="B48:B49"/>
    <mergeCell ref="C48:C49"/>
    <mergeCell ref="E48:G49"/>
    <mergeCell ref="H48:I49"/>
    <mergeCell ref="B61:N61"/>
    <mergeCell ref="B62:N62"/>
    <mergeCell ref="B64:N64"/>
    <mergeCell ref="B74:N74"/>
    <mergeCell ref="D75:L75"/>
    <mergeCell ref="B76:N76"/>
    <mergeCell ref="B55:N55"/>
    <mergeCell ref="B56:N56"/>
    <mergeCell ref="B57:N57"/>
    <mergeCell ref="B58:N58"/>
    <mergeCell ref="B59:N59"/>
    <mergeCell ref="B60:N60"/>
    <mergeCell ref="B77:N77"/>
    <mergeCell ref="B79:M80"/>
    <mergeCell ref="N79:N80"/>
    <mergeCell ref="A80:A120"/>
    <mergeCell ref="C81:L82"/>
    <mergeCell ref="B83:B84"/>
    <mergeCell ref="C83:C84"/>
    <mergeCell ref="M83:M84"/>
    <mergeCell ref="N83:N84"/>
    <mergeCell ref="B85:B86"/>
    <mergeCell ref="B88:N88"/>
    <mergeCell ref="B89:B90"/>
    <mergeCell ref="B91:N91"/>
    <mergeCell ref="B92:N92"/>
    <mergeCell ref="B93:N93"/>
    <mergeCell ref="B94:N94"/>
    <mergeCell ref="C85:C86"/>
    <mergeCell ref="E85:G86"/>
    <mergeCell ref="H85:I86"/>
    <mergeCell ref="M85:M86"/>
    <mergeCell ref="N85:N86"/>
    <mergeCell ref="G87:J87"/>
    <mergeCell ref="B102:N102"/>
    <mergeCell ref="B117:N117"/>
    <mergeCell ref="D118:L118"/>
    <mergeCell ref="B119:N119"/>
    <mergeCell ref="B120:N120"/>
    <mergeCell ref="B122:M123"/>
    <mergeCell ref="N122:N123"/>
    <mergeCell ref="B95:N95"/>
    <mergeCell ref="B96:N96"/>
    <mergeCell ref="B97:N97"/>
    <mergeCell ref="B98:N98"/>
    <mergeCell ref="B99:N99"/>
    <mergeCell ref="B100:N100"/>
    <mergeCell ref="M128:M129"/>
    <mergeCell ref="N128:N129"/>
    <mergeCell ref="G130:J130"/>
    <mergeCell ref="B131:N131"/>
    <mergeCell ref="B132:B133"/>
    <mergeCell ref="B134:N134"/>
    <mergeCell ref="A123:A157"/>
    <mergeCell ref="C124:L125"/>
    <mergeCell ref="B126:B127"/>
    <mergeCell ref="C126:C127"/>
    <mergeCell ref="M126:M127"/>
    <mergeCell ref="N126:N127"/>
    <mergeCell ref="B128:B129"/>
    <mergeCell ref="C128:C129"/>
    <mergeCell ref="E128:G129"/>
    <mergeCell ref="H128:I129"/>
    <mergeCell ref="B141:N141"/>
    <mergeCell ref="B142:N142"/>
    <mergeCell ref="B143:N143"/>
    <mergeCell ref="B145:N145"/>
    <mergeCell ref="B154:N154"/>
    <mergeCell ref="D155:L155"/>
    <mergeCell ref="B135:N135"/>
    <mergeCell ref="B136:N136"/>
    <mergeCell ref="B137:N137"/>
    <mergeCell ref="B138:N138"/>
    <mergeCell ref="B139:N139"/>
    <mergeCell ref="B140:N140"/>
    <mergeCell ref="B165:B166"/>
    <mergeCell ref="C165:C166"/>
    <mergeCell ref="E165:G166"/>
    <mergeCell ref="H165:I166"/>
    <mergeCell ref="M165:M166"/>
    <mergeCell ref="N165:N166"/>
    <mergeCell ref="B156:N156"/>
    <mergeCell ref="B157:N157"/>
    <mergeCell ref="B159:M160"/>
    <mergeCell ref="N159:N160"/>
    <mergeCell ref="C161:L162"/>
    <mergeCell ref="B163:B164"/>
    <mergeCell ref="C163:C164"/>
    <mergeCell ref="M163:M164"/>
    <mergeCell ref="N163:N164"/>
    <mergeCell ref="B174:N174"/>
    <mergeCell ref="B175:N175"/>
    <mergeCell ref="B176:N176"/>
    <mergeCell ref="B177:N177"/>
    <mergeCell ref="B178:N178"/>
    <mergeCell ref="B179:N180"/>
    <mergeCell ref="G167:J167"/>
    <mergeCell ref="B168:N168"/>
    <mergeCell ref="B169:B170"/>
    <mergeCell ref="B171:N171"/>
    <mergeCell ref="B172:N172"/>
    <mergeCell ref="B173:N173"/>
    <mergeCell ref="A204:A247"/>
    <mergeCell ref="C205:L206"/>
    <mergeCell ref="B207:B208"/>
    <mergeCell ref="C207:C208"/>
    <mergeCell ref="M207:M208"/>
    <mergeCell ref="N207:N208"/>
    <mergeCell ref="B181:N181"/>
    <mergeCell ref="B182:N182"/>
    <mergeCell ref="B183:N183"/>
    <mergeCell ref="B185:N185"/>
    <mergeCell ref="B198:N198"/>
    <mergeCell ref="D199:L199"/>
    <mergeCell ref="A160:A201"/>
    <mergeCell ref="B209:B210"/>
    <mergeCell ref="C209:C210"/>
    <mergeCell ref="E209:G210"/>
    <mergeCell ref="H209:I210"/>
    <mergeCell ref="M209:M210"/>
    <mergeCell ref="N209:N210"/>
    <mergeCell ref="B200:N200"/>
    <mergeCell ref="B201:N201"/>
    <mergeCell ref="B203:M204"/>
    <mergeCell ref="N203:N204"/>
    <mergeCell ref="B218:N218"/>
    <mergeCell ref="B219:N219"/>
    <mergeCell ref="B220:N220"/>
    <mergeCell ref="B221:N221"/>
    <mergeCell ref="B222:N222"/>
    <mergeCell ref="B223:N223"/>
    <mergeCell ref="G211:J211"/>
    <mergeCell ref="B212:N212"/>
    <mergeCell ref="B213:B214"/>
    <mergeCell ref="B215:N215"/>
    <mergeCell ref="B216:N216"/>
    <mergeCell ref="B217:N217"/>
    <mergeCell ref="B244:N244"/>
    <mergeCell ref="D245:L245"/>
    <mergeCell ref="B246:N246"/>
    <mergeCell ref="B247:N247"/>
    <mergeCell ref="B249:M250"/>
    <mergeCell ref="N249:N250"/>
    <mergeCell ref="B224:N224"/>
    <mergeCell ref="B225:N225"/>
    <mergeCell ref="B226:N226"/>
    <mergeCell ref="B227:N227"/>
    <mergeCell ref="B228:N228"/>
    <mergeCell ref="B230:N230"/>
    <mergeCell ref="M255:M256"/>
    <mergeCell ref="N255:N256"/>
    <mergeCell ref="G257:J257"/>
    <mergeCell ref="B258:N258"/>
    <mergeCell ref="B259:B260"/>
    <mergeCell ref="B261:N261"/>
    <mergeCell ref="A250:A291"/>
    <mergeCell ref="C251:L252"/>
    <mergeCell ref="B253:B254"/>
    <mergeCell ref="C253:C254"/>
    <mergeCell ref="M253:M254"/>
    <mergeCell ref="N253:N254"/>
    <mergeCell ref="B255:B256"/>
    <mergeCell ref="C255:C256"/>
    <mergeCell ref="E255:G256"/>
    <mergeCell ref="H255:I256"/>
    <mergeCell ref="B268:N268"/>
    <mergeCell ref="B269:N269"/>
    <mergeCell ref="B270:N270"/>
    <mergeCell ref="B271:N271"/>
    <mergeCell ref="B273:N273"/>
    <mergeCell ref="B288:N288"/>
    <mergeCell ref="B262:N262"/>
    <mergeCell ref="B263:N263"/>
    <mergeCell ref="B264:N264"/>
    <mergeCell ref="B265:N265"/>
    <mergeCell ref="B266:N266"/>
    <mergeCell ref="B267:N267"/>
    <mergeCell ref="D289:L289"/>
    <mergeCell ref="B290:N290"/>
    <mergeCell ref="B291:N291"/>
    <mergeCell ref="B293:M294"/>
    <mergeCell ref="N293:N294"/>
    <mergeCell ref="A294:A332"/>
    <mergeCell ref="C295:L296"/>
    <mergeCell ref="B297:B298"/>
    <mergeCell ref="C297:C298"/>
    <mergeCell ref="M297:M298"/>
    <mergeCell ref="G301:J301"/>
    <mergeCell ref="B302:N302"/>
    <mergeCell ref="B303:B304"/>
    <mergeCell ref="B305:N305"/>
    <mergeCell ref="B306:N306"/>
    <mergeCell ref="B307:N307"/>
    <mergeCell ref="N297:N298"/>
    <mergeCell ref="B299:B300"/>
    <mergeCell ref="C299:C300"/>
    <mergeCell ref="E299:G300"/>
    <mergeCell ref="H299:I300"/>
    <mergeCell ref="M299:M300"/>
    <mergeCell ref="N299:N300"/>
    <mergeCell ref="B314:N314"/>
    <mergeCell ref="B315:N315"/>
    <mergeCell ref="B316:N316"/>
    <mergeCell ref="B317:N317"/>
    <mergeCell ref="B319:N319"/>
    <mergeCell ref="B329:N329"/>
    <mergeCell ref="B308:N308"/>
    <mergeCell ref="B309:N309"/>
    <mergeCell ref="B310:N310"/>
    <mergeCell ref="B311:N311"/>
    <mergeCell ref="B312:N312"/>
    <mergeCell ref="B313:N313"/>
    <mergeCell ref="D330:L330"/>
    <mergeCell ref="B331:N331"/>
    <mergeCell ref="B332:N332"/>
    <mergeCell ref="B334:M335"/>
    <mergeCell ref="N334:N335"/>
    <mergeCell ref="A335:A371"/>
    <mergeCell ref="C336:L337"/>
    <mergeCell ref="B338:B339"/>
    <mergeCell ref="C338:C339"/>
    <mergeCell ref="M338:M339"/>
    <mergeCell ref="G342:J342"/>
    <mergeCell ref="B343:N343"/>
    <mergeCell ref="B344:B345"/>
    <mergeCell ref="B346:N346"/>
    <mergeCell ref="B347:N347"/>
    <mergeCell ref="B348:N348"/>
    <mergeCell ref="N338:N339"/>
    <mergeCell ref="B340:B341"/>
    <mergeCell ref="C340:C341"/>
    <mergeCell ref="E340:G341"/>
    <mergeCell ref="H340:I341"/>
    <mergeCell ref="M340:M341"/>
    <mergeCell ref="N340:N341"/>
    <mergeCell ref="B356:N356"/>
    <mergeCell ref="B368:N368"/>
    <mergeCell ref="D369:L369"/>
    <mergeCell ref="B370:N370"/>
    <mergeCell ref="B371:N371"/>
    <mergeCell ref="B349:N349"/>
    <mergeCell ref="B350:N350"/>
    <mergeCell ref="B351:N351"/>
    <mergeCell ref="B352:N352"/>
    <mergeCell ref="B353:N353"/>
    <mergeCell ref="B354:N354"/>
    <mergeCell ref="E379:G380"/>
    <mergeCell ref="H379:I380"/>
    <mergeCell ref="M379:M380"/>
    <mergeCell ref="N379:N380"/>
    <mergeCell ref="G381:J381"/>
    <mergeCell ref="B382:N382"/>
    <mergeCell ref="B373:M374"/>
    <mergeCell ref="N373:N374"/>
    <mergeCell ref="A374:A431"/>
    <mergeCell ref="C375:L376"/>
    <mergeCell ref="B377:B378"/>
    <mergeCell ref="C377:C378"/>
    <mergeCell ref="M377:M378"/>
    <mergeCell ref="N377:N378"/>
    <mergeCell ref="B379:B380"/>
    <mergeCell ref="C379:C380"/>
    <mergeCell ref="C390:N390"/>
    <mergeCell ref="C391:N391"/>
    <mergeCell ref="C392:N392"/>
    <mergeCell ref="C393:N393"/>
    <mergeCell ref="C394:N394"/>
    <mergeCell ref="C395:N395"/>
    <mergeCell ref="B383:B384"/>
    <mergeCell ref="C385:N385"/>
    <mergeCell ref="C386:N386"/>
    <mergeCell ref="C387:N387"/>
    <mergeCell ref="C388:N388"/>
    <mergeCell ref="C389:N389"/>
    <mergeCell ref="B430:N430"/>
    <mergeCell ref="B431:N431"/>
    <mergeCell ref="C402:N402"/>
    <mergeCell ref="C403:N403"/>
    <mergeCell ref="C404:N404"/>
    <mergeCell ref="B406:N406"/>
    <mergeCell ref="B428:N428"/>
    <mergeCell ref="D429:L429"/>
    <mergeCell ref="C396:N396"/>
    <mergeCell ref="C397:N397"/>
    <mergeCell ref="C398:N398"/>
    <mergeCell ref="C399:N399"/>
    <mergeCell ref="C400:N400"/>
    <mergeCell ref="C401:N4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0"/>
  <sheetViews>
    <sheetView showZeros="0" tabSelected="1" workbookViewId="0">
      <selection activeCell="O15" sqref="O15"/>
    </sheetView>
  </sheetViews>
  <sheetFormatPr baseColWidth="10" defaultRowHeight="15"/>
  <cols>
    <col min="1" max="1" width="2.7109375" style="413" customWidth="1"/>
    <col min="2" max="20" width="11.42578125" style="413"/>
    <col min="21" max="21" width="35.42578125" style="413" customWidth="1"/>
    <col min="22" max="256" width="11.42578125" style="413"/>
    <col min="257" max="257" width="2.7109375" style="413" customWidth="1"/>
    <col min="258" max="276" width="11.42578125" style="413"/>
    <col min="277" max="277" width="35.42578125" style="413" customWidth="1"/>
    <col min="278" max="512" width="11.42578125" style="413"/>
    <col min="513" max="513" width="2.7109375" style="413" customWidth="1"/>
    <col min="514" max="532" width="11.42578125" style="413"/>
    <col min="533" max="533" width="35.42578125" style="413" customWidth="1"/>
    <col min="534" max="768" width="11.42578125" style="413"/>
    <col min="769" max="769" width="2.7109375" style="413" customWidth="1"/>
    <col min="770" max="788" width="11.42578125" style="413"/>
    <col min="789" max="789" width="35.42578125" style="413" customWidth="1"/>
    <col min="790" max="1024" width="11.42578125" style="413"/>
    <col min="1025" max="1025" width="2.7109375" style="413" customWidth="1"/>
    <col min="1026" max="1044" width="11.42578125" style="413"/>
    <col min="1045" max="1045" width="35.42578125" style="413" customWidth="1"/>
    <col min="1046" max="1280" width="11.42578125" style="413"/>
    <col min="1281" max="1281" width="2.7109375" style="413" customWidth="1"/>
    <col min="1282" max="1300" width="11.42578125" style="413"/>
    <col min="1301" max="1301" width="35.42578125" style="413" customWidth="1"/>
    <col min="1302" max="1536" width="11.42578125" style="413"/>
    <col min="1537" max="1537" width="2.7109375" style="413" customWidth="1"/>
    <col min="1538" max="1556" width="11.42578125" style="413"/>
    <col min="1557" max="1557" width="35.42578125" style="413" customWidth="1"/>
    <col min="1558" max="1792" width="11.42578125" style="413"/>
    <col min="1793" max="1793" width="2.7109375" style="413" customWidth="1"/>
    <col min="1794" max="1812" width="11.42578125" style="413"/>
    <col min="1813" max="1813" width="35.42578125" style="413" customWidth="1"/>
    <col min="1814" max="2048" width="11.42578125" style="413"/>
    <col min="2049" max="2049" width="2.7109375" style="413" customWidth="1"/>
    <col min="2050" max="2068" width="11.42578125" style="413"/>
    <col min="2069" max="2069" width="35.42578125" style="413" customWidth="1"/>
    <col min="2070" max="2304" width="11.42578125" style="413"/>
    <col min="2305" max="2305" width="2.7109375" style="413" customWidth="1"/>
    <col min="2306" max="2324" width="11.42578125" style="413"/>
    <col min="2325" max="2325" width="35.42578125" style="413" customWidth="1"/>
    <col min="2326" max="2560" width="11.42578125" style="413"/>
    <col min="2561" max="2561" width="2.7109375" style="413" customWidth="1"/>
    <col min="2562" max="2580" width="11.42578125" style="413"/>
    <col min="2581" max="2581" width="35.42578125" style="413" customWidth="1"/>
    <col min="2582" max="2816" width="11.42578125" style="413"/>
    <col min="2817" max="2817" width="2.7109375" style="413" customWidth="1"/>
    <col min="2818" max="2836" width="11.42578125" style="413"/>
    <col min="2837" max="2837" width="35.42578125" style="413" customWidth="1"/>
    <col min="2838" max="3072" width="11.42578125" style="413"/>
    <col min="3073" max="3073" width="2.7109375" style="413" customWidth="1"/>
    <col min="3074" max="3092" width="11.42578125" style="413"/>
    <col min="3093" max="3093" width="35.42578125" style="413" customWidth="1"/>
    <col min="3094" max="3328" width="11.42578125" style="413"/>
    <col min="3329" max="3329" width="2.7109375" style="413" customWidth="1"/>
    <col min="3330" max="3348" width="11.42578125" style="413"/>
    <col min="3349" max="3349" width="35.42578125" style="413" customWidth="1"/>
    <col min="3350" max="3584" width="11.42578125" style="413"/>
    <col min="3585" max="3585" width="2.7109375" style="413" customWidth="1"/>
    <col min="3586" max="3604" width="11.42578125" style="413"/>
    <col min="3605" max="3605" width="35.42578125" style="413" customWidth="1"/>
    <col min="3606" max="3840" width="11.42578125" style="413"/>
    <col min="3841" max="3841" width="2.7109375" style="413" customWidth="1"/>
    <col min="3842" max="3860" width="11.42578125" style="413"/>
    <col min="3861" max="3861" width="35.42578125" style="413" customWidth="1"/>
    <col min="3862" max="4096" width="11.42578125" style="413"/>
    <col min="4097" max="4097" width="2.7109375" style="413" customWidth="1"/>
    <col min="4098" max="4116" width="11.42578125" style="413"/>
    <col min="4117" max="4117" width="35.42578125" style="413" customWidth="1"/>
    <col min="4118" max="4352" width="11.42578125" style="413"/>
    <col min="4353" max="4353" width="2.7109375" style="413" customWidth="1"/>
    <col min="4354" max="4372" width="11.42578125" style="413"/>
    <col min="4373" max="4373" width="35.42578125" style="413" customWidth="1"/>
    <col min="4374" max="4608" width="11.42578125" style="413"/>
    <col min="4609" max="4609" width="2.7109375" style="413" customWidth="1"/>
    <col min="4610" max="4628" width="11.42578125" style="413"/>
    <col min="4629" max="4629" width="35.42578125" style="413" customWidth="1"/>
    <col min="4630" max="4864" width="11.42578125" style="413"/>
    <col min="4865" max="4865" width="2.7109375" style="413" customWidth="1"/>
    <col min="4866" max="4884" width="11.42578125" style="413"/>
    <col min="4885" max="4885" width="35.42578125" style="413" customWidth="1"/>
    <col min="4886" max="5120" width="11.42578125" style="413"/>
    <col min="5121" max="5121" width="2.7109375" style="413" customWidth="1"/>
    <col min="5122" max="5140" width="11.42578125" style="413"/>
    <col min="5141" max="5141" width="35.42578125" style="413" customWidth="1"/>
    <col min="5142" max="5376" width="11.42578125" style="413"/>
    <col min="5377" max="5377" width="2.7109375" style="413" customWidth="1"/>
    <col min="5378" max="5396" width="11.42578125" style="413"/>
    <col min="5397" max="5397" width="35.42578125" style="413" customWidth="1"/>
    <col min="5398" max="5632" width="11.42578125" style="413"/>
    <col min="5633" max="5633" width="2.7109375" style="413" customWidth="1"/>
    <col min="5634" max="5652" width="11.42578125" style="413"/>
    <col min="5653" max="5653" width="35.42578125" style="413" customWidth="1"/>
    <col min="5654" max="5888" width="11.42578125" style="413"/>
    <col min="5889" max="5889" width="2.7109375" style="413" customWidth="1"/>
    <col min="5890" max="5908" width="11.42578125" style="413"/>
    <col min="5909" max="5909" width="35.42578125" style="413" customWidth="1"/>
    <col min="5910" max="6144" width="11.42578125" style="413"/>
    <col min="6145" max="6145" width="2.7109375" style="413" customWidth="1"/>
    <col min="6146" max="6164" width="11.42578125" style="413"/>
    <col min="6165" max="6165" width="35.42578125" style="413" customWidth="1"/>
    <col min="6166" max="6400" width="11.42578125" style="413"/>
    <col min="6401" max="6401" width="2.7109375" style="413" customWidth="1"/>
    <col min="6402" max="6420" width="11.42578125" style="413"/>
    <col min="6421" max="6421" width="35.42578125" style="413" customWidth="1"/>
    <col min="6422" max="6656" width="11.42578125" style="413"/>
    <col min="6657" max="6657" width="2.7109375" style="413" customWidth="1"/>
    <col min="6658" max="6676" width="11.42578125" style="413"/>
    <col min="6677" max="6677" width="35.42578125" style="413" customWidth="1"/>
    <col min="6678" max="6912" width="11.42578125" style="413"/>
    <col min="6913" max="6913" width="2.7109375" style="413" customWidth="1"/>
    <col min="6914" max="6932" width="11.42578125" style="413"/>
    <col min="6933" max="6933" width="35.42578125" style="413" customWidth="1"/>
    <col min="6934" max="7168" width="11.42578125" style="413"/>
    <col min="7169" max="7169" width="2.7109375" style="413" customWidth="1"/>
    <col min="7170" max="7188" width="11.42578125" style="413"/>
    <col min="7189" max="7189" width="35.42578125" style="413" customWidth="1"/>
    <col min="7190" max="7424" width="11.42578125" style="413"/>
    <col min="7425" max="7425" width="2.7109375" style="413" customWidth="1"/>
    <col min="7426" max="7444" width="11.42578125" style="413"/>
    <col min="7445" max="7445" width="35.42578125" style="413" customWidth="1"/>
    <col min="7446" max="7680" width="11.42578125" style="413"/>
    <col min="7681" max="7681" width="2.7109375" style="413" customWidth="1"/>
    <col min="7682" max="7700" width="11.42578125" style="413"/>
    <col min="7701" max="7701" width="35.42578125" style="413" customWidth="1"/>
    <col min="7702" max="7936" width="11.42578125" style="413"/>
    <col min="7937" max="7937" width="2.7109375" style="413" customWidth="1"/>
    <col min="7938" max="7956" width="11.42578125" style="413"/>
    <col min="7957" max="7957" width="35.42578125" style="413" customWidth="1"/>
    <col min="7958" max="8192" width="11.42578125" style="413"/>
    <col min="8193" max="8193" width="2.7109375" style="413" customWidth="1"/>
    <col min="8194" max="8212" width="11.42578125" style="413"/>
    <col min="8213" max="8213" width="35.42578125" style="413" customWidth="1"/>
    <col min="8214" max="8448" width="11.42578125" style="413"/>
    <col min="8449" max="8449" width="2.7109375" style="413" customWidth="1"/>
    <col min="8450" max="8468" width="11.42578125" style="413"/>
    <col min="8469" max="8469" width="35.42578125" style="413" customWidth="1"/>
    <col min="8470" max="8704" width="11.42578125" style="413"/>
    <col min="8705" max="8705" width="2.7109375" style="413" customWidth="1"/>
    <col min="8706" max="8724" width="11.42578125" style="413"/>
    <col min="8725" max="8725" width="35.42578125" style="413" customWidth="1"/>
    <col min="8726" max="8960" width="11.42578125" style="413"/>
    <col min="8961" max="8961" width="2.7109375" style="413" customWidth="1"/>
    <col min="8962" max="8980" width="11.42578125" style="413"/>
    <col min="8981" max="8981" width="35.42578125" style="413" customWidth="1"/>
    <col min="8982" max="9216" width="11.42578125" style="413"/>
    <col min="9217" max="9217" width="2.7109375" style="413" customWidth="1"/>
    <col min="9218" max="9236" width="11.42578125" style="413"/>
    <col min="9237" max="9237" width="35.42578125" style="413" customWidth="1"/>
    <col min="9238" max="9472" width="11.42578125" style="413"/>
    <col min="9473" max="9473" width="2.7109375" style="413" customWidth="1"/>
    <col min="9474" max="9492" width="11.42578125" style="413"/>
    <col min="9493" max="9493" width="35.42578125" style="413" customWidth="1"/>
    <col min="9494" max="9728" width="11.42578125" style="413"/>
    <col min="9729" max="9729" width="2.7109375" style="413" customWidth="1"/>
    <col min="9730" max="9748" width="11.42578125" style="413"/>
    <col min="9749" max="9749" width="35.42578125" style="413" customWidth="1"/>
    <col min="9750" max="9984" width="11.42578125" style="413"/>
    <col min="9985" max="9985" width="2.7109375" style="413" customWidth="1"/>
    <col min="9986" max="10004" width="11.42578125" style="413"/>
    <col min="10005" max="10005" width="35.42578125" style="413" customWidth="1"/>
    <col min="10006" max="10240" width="11.42578125" style="413"/>
    <col min="10241" max="10241" width="2.7109375" style="413" customWidth="1"/>
    <col min="10242" max="10260" width="11.42578125" style="413"/>
    <col min="10261" max="10261" width="35.42578125" style="413" customWidth="1"/>
    <col min="10262" max="10496" width="11.42578125" style="413"/>
    <col min="10497" max="10497" width="2.7109375" style="413" customWidth="1"/>
    <col min="10498" max="10516" width="11.42578125" style="413"/>
    <col min="10517" max="10517" width="35.42578125" style="413" customWidth="1"/>
    <col min="10518" max="10752" width="11.42578125" style="413"/>
    <col min="10753" max="10753" width="2.7109375" style="413" customWidth="1"/>
    <col min="10754" max="10772" width="11.42578125" style="413"/>
    <col min="10773" max="10773" width="35.42578125" style="413" customWidth="1"/>
    <col min="10774" max="11008" width="11.42578125" style="413"/>
    <col min="11009" max="11009" width="2.7109375" style="413" customWidth="1"/>
    <col min="11010" max="11028" width="11.42578125" style="413"/>
    <col min="11029" max="11029" width="35.42578125" style="413" customWidth="1"/>
    <col min="11030" max="11264" width="11.42578125" style="413"/>
    <col min="11265" max="11265" width="2.7109375" style="413" customWidth="1"/>
    <col min="11266" max="11284" width="11.42578125" style="413"/>
    <col min="11285" max="11285" width="35.42578125" style="413" customWidth="1"/>
    <col min="11286" max="11520" width="11.42578125" style="413"/>
    <col min="11521" max="11521" width="2.7109375" style="413" customWidth="1"/>
    <col min="11522" max="11540" width="11.42578125" style="413"/>
    <col min="11541" max="11541" width="35.42578125" style="413" customWidth="1"/>
    <col min="11542" max="11776" width="11.42578125" style="413"/>
    <col min="11777" max="11777" width="2.7109375" style="413" customWidth="1"/>
    <col min="11778" max="11796" width="11.42578125" style="413"/>
    <col min="11797" max="11797" width="35.42578125" style="413" customWidth="1"/>
    <col min="11798" max="12032" width="11.42578125" style="413"/>
    <col min="12033" max="12033" width="2.7109375" style="413" customWidth="1"/>
    <col min="12034" max="12052" width="11.42578125" style="413"/>
    <col min="12053" max="12053" width="35.42578125" style="413" customWidth="1"/>
    <col min="12054" max="12288" width="11.42578125" style="413"/>
    <col min="12289" max="12289" width="2.7109375" style="413" customWidth="1"/>
    <col min="12290" max="12308" width="11.42578125" style="413"/>
    <col min="12309" max="12309" width="35.42578125" style="413" customWidth="1"/>
    <col min="12310" max="12544" width="11.42578125" style="413"/>
    <col min="12545" max="12545" width="2.7109375" style="413" customWidth="1"/>
    <col min="12546" max="12564" width="11.42578125" style="413"/>
    <col min="12565" max="12565" width="35.42578125" style="413" customWidth="1"/>
    <col min="12566" max="12800" width="11.42578125" style="413"/>
    <col min="12801" max="12801" width="2.7109375" style="413" customWidth="1"/>
    <col min="12802" max="12820" width="11.42578125" style="413"/>
    <col min="12821" max="12821" width="35.42578125" style="413" customWidth="1"/>
    <col min="12822" max="13056" width="11.42578125" style="413"/>
    <col min="13057" max="13057" width="2.7109375" style="413" customWidth="1"/>
    <col min="13058" max="13076" width="11.42578125" style="413"/>
    <col min="13077" max="13077" width="35.42578125" style="413" customWidth="1"/>
    <col min="13078" max="13312" width="11.42578125" style="413"/>
    <col min="13313" max="13313" width="2.7109375" style="413" customWidth="1"/>
    <col min="13314" max="13332" width="11.42578125" style="413"/>
    <col min="13333" max="13333" width="35.42578125" style="413" customWidth="1"/>
    <col min="13334" max="13568" width="11.42578125" style="413"/>
    <col min="13569" max="13569" width="2.7109375" style="413" customWidth="1"/>
    <col min="13570" max="13588" width="11.42578125" style="413"/>
    <col min="13589" max="13589" width="35.42578125" style="413" customWidth="1"/>
    <col min="13590" max="13824" width="11.42578125" style="413"/>
    <col min="13825" max="13825" width="2.7109375" style="413" customWidth="1"/>
    <col min="13826" max="13844" width="11.42578125" style="413"/>
    <col min="13845" max="13845" width="35.42578125" style="413" customWidth="1"/>
    <col min="13846" max="14080" width="11.42578125" style="413"/>
    <col min="14081" max="14081" width="2.7109375" style="413" customWidth="1"/>
    <col min="14082" max="14100" width="11.42578125" style="413"/>
    <col min="14101" max="14101" width="35.42578125" style="413" customWidth="1"/>
    <col min="14102" max="14336" width="11.42578125" style="413"/>
    <col min="14337" max="14337" width="2.7109375" style="413" customWidth="1"/>
    <col min="14338" max="14356" width="11.42578125" style="413"/>
    <col min="14357" max="14357" width="35.42578125" style="413" customWidth="1"/>
    <col min="14358" max="14592" width="11.42578125" style="413"/>
    <col min="14593" max="14593" width="2.7109375" style="413" customWidth="1"/>
    <col min="14594" max="14612" width="11.42578125" style="413"/>
    <col min="14613" max="14613" width="35.42578125" style="413" customWidth="1"/>
    <col min="14614" max="14848" width="11.42578125" style="413"/>
    <col min="14849" max="14849" width="2.7109375" style="413" customWidth="1"/>
    <col min="14850" max="14868" width="11.42578125" style="413"/>
    <col min="14869" max="14869" width="35.42578125" style="413" customWidth="1"/>
    <col min="14870" max="15104" width="11.42578125" style="413"/>
    <col min="15105" max="15105" width="2.7109375" style="413" customWidth="1"/>
    <col min="15106" max="15124" width="11.42578125" style="413"/>
    <col min="15125" max="15125" width="35.42578125" style="413" customWidth="1"/>
    <col min="15126" max="15360" width="11.42578125" style="413"/>
    <col min="15361" max="15361" width="2.7109375" style="413" customWidth="1"/>
    <col min="15362" max="15380" width="11.42578125" style="413"/>
    <col min="15381" max="15381" width="35.42578125" style="413" customWidth="1"/>
    <col min="15382" max="15616" width="11.42578125" style="413"/>
    <col min="15617" max="15617" width="2.7109375" style="413" customWidth="1"/>
    <col min="15618" max="15636" width="11.42578125" style="413"/>
    <col min="15637" max="15637" width="35.42578125" style="413" customWidth="1"/>
    <col min="15638" max="15872" width="11.42578125" style="413"/>
    <col min="15873" max="15873" width="2.7109375" style="413" customWidth="1"/>
    <col min="15874" max="15892" width="11.42578125" style="413"/>
    <col min="15893" max="15893" width="35.42578125" style="413" customWidth="1"/>
    <col min="15894" max="16128" width="11.42578125" style="413"/>
    <col min="16129" max="16129" width="2.7109375" style="413" customWidth="1"/>
    <col min="16130" max="16148" width="11.42578125" style="413"/>
    <col min="16149" max="16149" width="35.42578125" style="413" customWidth="1"/>
    <col min="16150" max="16384" width="11.42578125" style="413"/>
  </cols>
  <sheetData>
    <row r="1" spans="1:37" ht="15.75" thickBot="1">
      <c r="A1" s="945">
        <v>2</v>
      </c>
      <c r="B1" s="945">
        <v>11</v>
      </c>
      <c r="C1" s="945">
        <v>11</v>
      </c>
      <c r="D1" s="945">
        <v>11</v>
      </c>
      <c r="E1" s="945">
        <v>11</v>
      </c>
      <c r="F1" s="945">
        <v>11</v>
      </c>
      <c r="G1" s="945">
        <v>11</v>
      </c>
      <c r="H1" s="945">
        <v>11</v>
      </c>
      <c r="I1" s="945">
        <v>11</v>
      </c>
      <c r="J1" s="945">
        <v>11</v>
      </c>
      <c r="K1" s="945">
        <v>11</v>
      </c>
      <c r="L1" s="945">
        <v>11</v>
      </c>
      <c r="M1" s="945">
        <v>11</v>
      </c>
      <c r="N1" s="945">
        <v>11</v>
      </c>
      <c r="O1" s="945">
        <v>11</v>
      </c>
      <c r="P1" s="945">
        <v>11</v>
      </c>
      <c r="Q1" s="945">
        <v>11</v>
      </c>
      <c r="R1" s="945">
        <v>11</v>
      </c>
      <c r="S1" s="945">
        <v>11</v>
      </c>
      <c r="T1" s="945">
        <v>35</v>
      </c>
      <c r="U1" s="945">
        <v>11</v>
      </c>
      <c r="V1" s="945">
        <v>11</v>
      </c>
      <c r="W1" s="945">
        <v>11</v>
      </c>
      <c r="X1" s="945">
        <v>11</v>
      </c>
      <c r="Y1" s="945">
        <v>11</v>
      </c>
      <c r="Z1" s="945">
        <v>11</v>
      </c>
      <c r="AA1" s="945">
        <v>11</v>
      </c>
      <c r="AB1" s="945">
        <v>11</v>
      </c>
      <c r="AC1" s="945">
        <v>11</v>
      </c>
      <c r="AD1" s="945">
        <v>11</v>
      </c>
      <c r="AE1" s="945">
        <v>11</v>
      </c>
      <c r="AF1" s="945">
        <v>11</v>
      </c>
      <c r="AG1" s="945">
        <v>11</v>
      </c>
      <c r="AH1" s="945">
        <v>11</v>
      </c>
      <c r="AI1" s="945">
        <v>11</v>
      </c>
      <c r="AJ1" s="946" t="s">
        <v>1015</v>
      </c>
    </row>
    <row r="2" spans="1:37" ht="15.75" customHeight="1" thickTop="1">
      <c r="A2" s="947"/>
      <c r="B2" s="1753" t="s">
        <v>1016</v>
      </c>
      <c r="C2" s="1754"/>
      <c r="D2" s="1754"/>
      <c r="E2" s="1755"/>
      <c r="F2" s="1762" t="s">
        <v>1756</v>
      </c>
      <c r="G2" s="1763"/>
      <c r="H2" s="1763"/>
      <c r="I2" s="1763"/>
      <c r="J2" s="1763"/>
      <c r="K2" s="1763"/>
      <c r="L2" s="1763"/>
      <c r="M2" s="1763"/>
      <c r="N2" s="1763"/>
      <c r="O2" s="1763"/>
      <c r="P2" s="1766" t="s">
        <v>1017</v>
      </c>
      <c r="Q2" s="1768">
        <v>10</v>
      </c>
      <c r="R2" s="1768"/>
      <c r="S2" s="1768"/>
      <c r="T2" s="1769"/>
      <c r="U2" s="1772" t="s">
        <v>1018</v>
      </c>
      <c r="V2" s="1772"/>
      <c r="W2" s="1772"/>
      <c r="X2" s="1772"/>
      <c r="Y2" s="1772"/>
      <c r="Z2" s="1772"/>
      <c r="AA2" s="1772"/>
      <c r="AB2" s="1772"/>
      <c r="AC2" s="1772"/>
      <c r="AD2" s="1772"/>
      <c r="AE2" s="1772"/>
      <c r="AF2" s="1772"/>
      <c r="AG2" s="1772"/>
      <c r="AH2" s="1772"/>
      <c r="AI2" s="1772"/>
      <c r="AJ2" s="1772"/>
      <c r="AK2" s="1773"/>
    </row>
    <row r="3" spans="1:37" ht="15" customHeight="1">
      <c r="A3" s="947"/>
      <c r="B3" s="1756"/>
      <c r="C3" s="1757"/>
      <c r="D3" s="1757"/>
      <c r="E3" s="1758"/>
      <c r="F3" s="1764"/>
      <c r="G3" s="1765"/>
      <c r="H3" s="1765"/>
      <c r="I3" s="1765"/>
      <c r="J3" s="1765"/>
      <c r="K3" s="1765"/>
      <c r="L3" s="1765"/>
      <c r="M3" s="1765"/>
      <c r="N3" s="1765"/>
      <c r="O3" s="1765"/>
      <c r="P3" s="1767"/>
      <c r="Q3" s="1770"/>
      <c r="R3" s="1770"/>
      <c r="S3" s="1770"/>
      <c r="T3" s="1771"/>
      <c r="U3" s="1774"/>
      <c r="V3" s="1774"/>
      <c r="W3" s="1774"/>
      <c r="X3" s="1774"/>
      <c r="Y3" s="1774"/>
      <c r="Z3" s="1774"/>
      <c r="AA3" s="1774"/>
      <c r="AB3" s="1774"/>
      <c r="AC3" s="1774"/>
      <c r="AD3" s="1774"/>
      <c r="AE3" s="1774"/>
      <c r="AF3" s="1774"/>
      <c r="AG3" s="1774"/>
      <c r="AH3" s="1774"/>
      <c r="AI3" s="1774"/>
      <c r="AJ3" s="1774"/>
      <c r="AK3" s="1775"/>
    </row>
    <row r="4" spans="1:37" ht="15" customHeight="1">
      <c r="A4" s="947"/>
      <c r="B4" s="1756"/>
      <c r="C4" s="1757"/>
      <c r="D4" s="1757"/>
      <c r="E4" s="1758"/>
      <c r="F4" s="1778" t="s">
        <v>1757</v>
      </c>
      <c r="G4" s="1779"/>
      <c r="H4" s="1779"/>
      <c r="I4" s="1779"/>
      <c r="J4" s="1779"/>
      <c r="K4" s="1779"/>
      <c r="L4" s="1779"/>
      <c r="M4" s="1779"/>
      <c r="N4" s="1779"/>
      <c r="O4" s="1779"/>
      <c r="P4" s="1780" t="s">
        <v>1017</v>
      </c>
      <c r="Q4" s="1781">
        <v>5</v>
      </c>
      <c r="R4" s="1781"/>
      <c r="S4" s="1781"/>
      <c r="T4" s="1782"/>
      <c r="U4" s="1774"/>
      <c r="V4" s="1774"/>
      <c r="W4" s="1774"/>
      <c r="X4" s="1774"/>
      <c r="Y4" s="1774"/>
      <c r="Z4" s="1774"/>
      <c r="AA4" s="1774"/>
      <c r="AB4" s="1774"/>
      <c r="AC4" s="1774"/>
      <c r="AD4" s="1774"/>
      <c r="AE4" s="1774"/>
      <c r="AF4" s="1774"/>
      <c r="AG4" s="1774"/>
      <c r="AH4" s="1774"/>
      <c r="AI4" s="1774"/>
      <c r="AJ4" s="1774"/>
      <c r="AK4" s="1775"/>
    </row>
    <row r="5" spans="1:37" ht="15" customHeight="1">
      <c r="A5" s="947"/>
      <c r="B5" s="1756"/>
      <c r="C5" s="1757"/>
      <c r="D5" s="1757"/>
      <c r="E5" s="1758"/>
      <c r="F5" s="1778"/>
      <c r="G5" s="1779"/>
      <c r="H5" s="1779"/>
      <c r="I5" s="1779"/>
      <c r="J5" s="1779"/>
      <c r="K5" s="1779"/>
      <c r="L5" s="1779"/>
      <c r="M5" s="1779"/>
      <c r="N5" s="1779"/>
      <c r="O5" s="1779"/>
      <c r="P5" s="1780"/>
      <c r="Q5" s="1781"/>
      <c r="R5" s="1781"/>
      <c r="S5" s="1781"/>
      <c r="T5" s="1782"/>
      <c r="U5" s="1774"/>
      <c r="V5" s="1774"/>
      <c r="W5" s="1774"/>
      <c r="X5" s="1774"/>
      <c r="Y5" s="1774"/>
      <c r="Z5" s="1774"/>
      <c r="AA5" s="1774"/>
      <c r="AB5" s="1774"/>
      <c r="AC5" s="1774"/>
      <c r="AD5" s="1774"/>
      <c r="AE5" s="1774"/>
      <c r="AF5" s="1774"/>
      <c r="AG5" s="1774"/>
      <c r="AH5" s="1774"/>
      <c r="AI5" s="1774"/>
      <c r="AJ5" s="1774"/>
      <c r="AK5" s="1775"/>
    </row>
    <row r="6" spans="1:37" ht="18" customHeight="1">
      <c r="A6" s="947"/>
      <c r="B6" s="1756"/>
      <c r="C6" s="1757"/>
      <c r="D6" s="1757"/>
      <c r="E6" s="1758"/>
      <c r="F6" s="948"/>
      <c r="G6" s="949"/>
      <c r="H6" s="949"/>
      <c r="I6" s="949"/>
      <c r="J6" s="949"/>
      <c r="K6" s="949"/>
      <c r="L6" s="949"/>
      <c r="M6" s="949"/>
      <c r="N6" s="949"/>
      <c r="O6" s="950" t="s">
        <v>1019</v>
      </c>
      <c r="P6" s="1783" t="s">
        <v>1017</v>
      </c>
      <c r="Q6" s="1785" t="s">
        <v>33</v>
      </c>
      <c r="R6" s="1785"/>
      <c r="S6" s="1785"/>
      <c r="T6" s="1786"/>
      <c r="U6" s="1774"/>
      <c r="V6" s="1774"/>
      <c r="W6" s="1774"/>
      <c r="X6" s="1774"/>
      <c r="Y6" s="1774"/>
      <c r="Z6" s="1774"/>
      <c r="AA6" s="1774"/>
      <c r="AB6" s="1774"/>
      <c r="AC6" s="1774"/>
      <c r="AD6" s="1774"/>
      <c r="AE6" s="1774"/>
      <c r="AF6" s="1774"/>
      <c r="AG6" s="1774"/>
      <c r="AH6" s="1774"/>
      <c r="AI6" s="1774"/>
      <c r="AJ6" s="1774"/>
      <c r="AK6" s="1775"/>
    </row>
    <row r="7" spans="1:37" ht="18.75" customHeight="1" thickBot="1">
      <c r="A7" s="947"/>
      <c r="B7" s="1759"/>
      <c r="C7" s="1760"/>
      <c r="D7" s="1760"/>
      <c r="E7" s="1761"/>
      <c r="F7" s="951"/>
      <c r="G7" s="952"/>
      <c r="H7" s="952"/>
      <c r="I7" s="952"/>
      <c r="J7" s="952"/>
      <c r="K7" s="952"/>
      <c r="L7" s="952"/>
      <c r="M7" s="952"/>
      <c r="N7" s="952"/>
      <c r="O7" s="953"/>
      <c r="P7" s="1784"/>
      <c r="Q7" s="1787"/>
      <c r="R7" s="1787"/>
      <c r="S7" s="1787"/>
      <c r="T7" s="1788"/>
      <c r="U7" s="1776"/>
      <c r="V7" s="1776"/>
      <c r="W7" s="1776"/>
      <c r="X7" s="1776"/>
      <c r="Y7" s="1776"/>
      <c r="Z7" s="1776"/>
      <c r="AA7" s="1776"/>
      <c r="AB7" s="1776"/>
      <c r="AC7" s="1776"/>
      <c r="AD7" s="1776"/>
      <c r="AE7" s="1776"/>
      <c r="AF7" s="1776"/>
      <c r="AG7" s="1776"/>
      <c r="AH7" s="1776"/>
      <c r="AI7" s="1776"/>
      <c r="AJ7" s="1776"/>
      <c r="AK7" s="1777"/>
    </row>
    <row r="8" spans="1:37" ht="15.75" customHeight="1" thickTop="1">
      <c r="A8" s="947"/>
      <c r="B8" s="954" t="s">
        <v>1020</v>
      </c>
      <c r="C8" s="390"/>
      <c r="D8" s="390"/>
      <c r="E8" s="390"/>
      <c r="F8" s="955"/>
      <c r="G8" s="956" t="s">
        <v>51</v>
      </c>
      <c r="H8" s="955" t="s">
        <v>1021</v>
      </c>
      <c r="I8" s="957"/>
      <c r="J8" s="957"/>
      <c r="K8" s="957"/>
      <c r="L8" s="958" t="s">
        <v>55</v>
      </c>
      <c r="M8" s="959" t="s">
        <v>1022</v>
      </c>
      <c r="N8" s="960"/>
      <c r="O8" s="959"/>
      <c r="P8" s="960"/>
      <c r="Q8" s="960"/>
      <c r="R8" s="960"/>
      <c r="S8" s="960"/>
      <c r="T8" s="961"/>
      <c r="U8" s="1789" t="s">
        <v>113</v>
      </c>
      <c r="V8" s="1789"/>
      <c r="W8" s="1792" t="s">
        <v>1023</v>
      </c>
      <c r="X8" s="1792"/>
      <c r="Y8" s="1792"/>
      <c r="Z8" s="1792"/>
      <c r="AA8" s="1792"/>
      <c r="AB8" s="1792"/>
      <c r="AC8" s="1792"/>
      <c r="AD8" s="1792"/>
      <c r="AE8" s="1792"/>
      <c r="AF8" s="1792"/>
      <c r="AG8" s="1792"/>
      <c r="AH8" s="1792"/>
      <c r="AI8" s="1792"/>
      <c r="AJ8" s="962"/>
      <c r="AK8" s="962"/>
    </row>
    <row r="9" spans="1:37" ht="15" customHeight="1">
      <c r="A9" s="947"/>
      <c r="B9" s="1744" t="s">
        <v>113</v>
      </c>
      <c r="C9" s="1744"/>
      <c r="D9" s="1744"/>
      <c r="E9" s="1744"/>
      <c r="F9" s="490"/>
      <c r="G9" s="490"/>
      <c r="H9" s="490"/>
      <c r="I9" s="490"/>
      <c r="J9" s="490"/>
      <c r="K9" s="490"/>
      <c r="L9" s="490"/>
      <c r="M9" s="490"/>
      <c r="N9" s="490"/>
      <c r="O9" s="490"/>
      <c r="P9" s="490"/>
      <c r="Q9" s="490"/>
      <c r="R9" s="490"/>
      <c r="S9" s="490"/>
      <c r="T9" s="963"/>
      <c r="U9" s="1790"/>
      <c r="V9" s="1790"/>
      <c r="W9" s="1793"/>
      <c r="X9" s="1793"/>
      <c r="Y9" s="1793"/>
      <c r="Z9" s="1793"/>
      <c r="AA9" s="1793"/>
      <c r="AB9" s="1793"/>
      <c r="AC9" s="1793"/>
      <c r="AD9" s="1793"/>
      <c r="AE9" s="1793"/>
      <c r="AF9" s="1793"/>
      <c r="AG9" s="1793"/>
      <c r="AH9" s="1793"/>
      <c r="AI9" s="1793"/>
      <c r="AJ9" s="962"/>
      <c r="AK9" s="962"/>
    </row>
    <row r="10" spans="1:37" ht="15.75" customHeight="1">
      <c r="A10" s="947"/>
      <c r="B10" s="1744"/>
      <c r="C10" s="1744"/>
      <c r="D10" s="1744"/>
      <c r="E10" s="1744"/>
      <c r="F10" s="964">
        <v>1</v>
      </c>
      <c r="G10" s="965" t="str">
        <f>F19</f>
        <v>Galette à l'émincé de volaille à la normande</v>
      </c>
      <c r="H10" s="490"/>
      <c r="I10" s="490"/>
      <c r="J10" s="490"/>
      <c r="K10" s="966">
        <v>6</v>
      </c>
      <c r="L10" s="965" t="str">
        <f>K19</f>
        <v xml:space="preserve">Galette De St Jacques à la Crème </v>
      </c>
      <c r="M10" s="490"/>
      <c r="N10" s="490"/>
      <c r="O10" s="490"/>
      <c r="P10" s="967">
        <v>10</v>
      </c>
      <c r="Q10" s="965" t="str">
        <f>O19</f>
        <v>Pâte à galette (recette bigoudenne)</v>
      </c>
      <c r="R10" s="490"/>
      <c r="S10" s="490"/>
      <c r="T10" s="963"/>
      <c r="U10" s="1790"/>
      <c r="V10" s="1790"/>
      <c r="W10" s="968">
        <v>1</v>
      </c>
      <c r="X10" s="969" t="s">
        <v>248</v>
      </c>
      <c r="Y10" s="970"/>
      <c r="Z10" s="970"/>
      <c r="AA10" s="970"/>
      <c r="AB10" s="971">
        <v>6</v>
      </c>
      <c r="AC10" s="969" t="s">
        <v>246</v>
      </c>
      <c r="AD10" s="970"/>
      <c r="AE10" s="970"/>
      <c r="AF10" s="970"/>
      <c r="AG10" s="972">
        <v>10</v>
      </c>
      <c r="AH10" s="969" t="s">
        <v>342</v>
      </c>
      <c r="AI10" s="970"/>
      <c r="AJ10" s="970"/>
      <c r="AK10" s="970"/>
    </row>
    <row r="11" spans="1:37" ht="15.75" customHeight="1">
      <c r="A11" s="947"/>
      <c r="B11" s="1744"/>
      <c r="C11" s="1744"/>
      <c r="D11" s="1744"/>
      <c r="E11" s="1744"/>
      <c r="F11" s="964">
        <v>2</v>
      </c>
      <c r="G11" s="965" t="str">
        <f>G19</f>
        <v>Galette bolognaise</v>
      </c>
      <c r="H11" s="490"/>
      <c r="I11" s="490"/>
      <c r="J11" s="490"/>
      <c r="K11" s="964">
        <v>7</v>
      </c>
      <c r="L11" s="965" t="str">
        <f>L19</f>
        <v>Galette jambon tomates oignons</v>
      </c>
      <c r="M11" s="490"/>
      <c r="N11" s="490"/>
      <c r="O11" s="490"/>
      <c r="P11" s="967">
        <v>11</v>
      </c>
      <c r="Q11" s="965" t="str">
        <f>P19</f>
        <v>Pâte à galette (recette de Douarnenez)</v>
      </c>
      <c r="R11" s="490"/>
      <c r="S11" s="490"/>
      <c r="T11" s="963"/>
      <c r="U11" s="1790"/>
      <c r="V11" s="1790"/>
      <c r="W11" s="968">
        <v>2</v>
      </c>
      <c r="X11" s="969" t="s">
        <v>319</v>
      </c>
      <c r="Y11" s="970"/>
      <c r="Z11" s="970"/>
      <c r="AA11" s="970"/>
      <c r="AB11" s="968">
        <v>7</v>
      </c>
      <c r="AC11" s="969" t="s">
        <v>250</v>
      </c>
      <c r="AD11" s="970"/>
      <c r="AE11" s="970"/>
      <c r="AF11" s="970"/>
      <c r="AG11" s="972">
        <v>11</v>
      </c>
      <c r="AH11" s="969" t="s">
        <v>344</v>
      </c>
      <c r="AI11" s="970"/>
      <c r="AJ11" s="970"/>
      <c r="AK11" s="970"/>
    </row>
    <row r="12" spans="1:37" ht="15.75" customHeight="1">
      <c r="A12" s="947"/>
      <c r="B12" s="1744"/>
      <c r="C12" s="1744"/>
      <c r="D12" s="1744"/>
      <c r="E12" s="1744"/>
      <c r="F12" s="973">
        <v>3</v>
      </c>
      <c r="G12" s="965" t="str">
        <f>H19</f>
        <v>Galette champignons à la crème</v>
      </c>
      <c r="H12" s="490"/>
      <c r="I12" s="490"/>
      <c r="J12" s="490"/>
      <c r="K12" s="964">
        <v>8</v>
      </c>
      <c r="L12" s="965" t="str">
        <f>M19</f>
        <v>Galette mexicaine</v>
      </c>
      <c r="M12" s="490"/>
      <c r="N12" s="490"/>
      <c r="O12" s="490"/>
      <c r="P12" s="967">
        <v>12</v>
      </c>
      <c r="Q12" s="965" t="str">
        <f>Q19</f>
        <v>Pâte à galette (recette du Léon)</v>
      </c>
      <c r="R12" s="490"/>
      <c r="S12" s="490"/>
      <c r="T12" s="963"/>
      <c r="U12" s="1790"/>
      <c r="V12" s="1790"/>
      <c r="W12" s="974">
        <v>3</v>
      </c>
      <c r="X12" s="969" t="s">
        <v>227</v>
      </c>
      <c r="Y12" s="970"/>
      <c r="Z12" s="970"/>
      <c r="AA12" s="970"/>
      <c r="AB12" s="968">
        <v>8</v>
      </c>
      <c r="AC12" s="969" t="s">
        <v>315</v>
      </c>
      <c r="AD12" s="970"/>
      <c r="AE12" s="970"/>
      <c r="AF12" s="970"/>
      <c r="AG12" s="972">
        <v>12</v>
      </c>
      <c r="AH12" s="969" t="s">
        <v>365</v>
      </c>
      <c r="AI12" s="970"/>
      <c r="AJ12" s="970"/>
      <c r="AK12" s="970"/>
    </row>
    <row r="13" spans="1:37" ht="15.75" customHeight="1">
      <c r="A13" s="947"/>
      <c r="B13" s="1744"/>
      <c r="C13" s="1744"/>
      <c r="D13" s="1744"/>
      <c r="E13" s="1744"/>
      <c r="F13" s="975">
        <v>4</v>
      </c>
      <c r="G13" s="965" t="str">
        <f>I19</f>
        <v xml:space="preserve">Galette Complète (jambon, œuf, fromage) </v>
      </c>
      <c r="H13" s="490"/>
      <c r="I13" s="490"/>
      <c r="J13" s="490"/>
      <c r="K13" s="964">
        <v>9</v>
      </c>
      <c r="L13" s="965" t="str">
        <f>N19</f>
        <v>Galette Paysanne</v>
      </c>
      <c r="M13" s="490"/>
      <c r="N13" s="490"/>
      <c r="O13" s="490"/>
      <c r="P13" s="967">
        <v>13</v>
      </c>
      <c r="Q13" s="965" t="str">
        <f>R19</f>
        <v>Pâte à galette (recette du sud finistère)</v>
      </c>
      <c r="R13" s="490"/>
      <c r="S13" s="490"/>
      <c r="T13" s="963"/>
      <c r="U13" s="1790"/>
      <c r="V13" s="1790"/>
      <c r="W13" s="976">
        <v>4</v>
      </c>
      <c r="X13" s="969" t="s">
        <v>228</v>
      </c>
      <c r="Y13" s="970"/>
      <c r="Z13" s="970"/>
      <c r="AA13" s="970"/>
      <c r="AB13" s="968">
        <v>9</v>
      </c>
      <c r="AC13" s="969" t="s">
        <v>317</v>
      </c>
      <c r="AD13" s="970"/>
      <c r="AE13" s="970"/>
      <c r="AF13" s="970"/>
      <c r="AG13" s="972">
        <v>13</v>
      </c>
      <c r="AH13" s="969" t="s">
        <v>367</v>
      </c>
      <c r="AI13" s="970"/>
      <c r="AJ13" s="970"/>
      <c r="AK13" s="970"/>
    </row>
    <row r="14" spans="1:37" ht="15.75" customHeight="1">
      <c r="A14" s="947"/>
      <c r="B14" s="1744"/>
      <c r="C14" s="1744"/>
      <c r="D14" s="1744"/>
      <c r="E14" s="1744"/>
      <c r="F14" s="975">
        <v>5</v>
      </c>
      <c r="G14" s="965" t="str">
        <f>J19</f>
        <v>Galette de Guémené</v>
      </c>
      <c r="H14" s="490"/>
      <c r="I14" s="490"/>
      <c r="J14" s="490"/>
      <c r="K14" s="490"/>
      <c r="L14" s="490"/>
      <c r="M14" s="490"/>
      <c r="N14" s="490"/>
      <c r="O14" s="490"/>
      <c r="P14" s="967">
        <v>14</v>
      </c>
      <c r="Q14" s="965" t="str">
        <f>S19</f>
        <v>votre recette N° 1</v>
      </c>
      <c r="R14" s="490"/>
      <c r="S14" s="490"/>
      <c r="T14" s="963"/>
      <c r="U14" s="1790"/>
      <c r="V14" s="1790"/>
      <c r="W14" s="976">
        <v>5</v>
      </c>
      <c r="X14" s="969" t="s">
        <v>229</v>
      </c>
      <c r="Y14" s="970"/>
      <c r="Z14" s="970"/>
      <c r="AA14" s="970"/>
      <c r="AB14" s="962"/>
      <c r="AC14" s="962"/>
      <c r="AD14" s="962"/>
      <c r="AE14" s="962"/>
      <c r="AF14" s="962"/>
      <c r="AG14" s="972">
        <v>14</v>
      </c>
      <c r="AH14" s="969" t="s">
        <v>1754</v>
      </c>
      <c r="AI14" s="970"/>
      <c r="AJ14" s="970"/>
      <c r="AK14" s="970"/>
    </row>
    <row r="15" spans="1:37" ht="15.75" customHeight="1">
      <c r="A15" s="947"/>
      <c r="B15" s="1744"/>
      <c r="C15" s="1744"/>
      <c r="D15" s="1744"/>
      <c r="E15" s="1744"/>
      <c r="F15" s="965"/>
      <c r="G15" s="490"/>
      <c r="H15" s="490"/>
      <c r="I15" s="490"/>
      <c r="J15" s="490"/>
      <c r="K15" s="490"/>
      <c r="L15" s="490"/>
      <c r="M15" s="490"/>
      <c r="N15" s="490"/>
      <c r="O15" s="490"/>
      <c r="P15" s="967">
        <v>15</v>
      </c>
      <c r="Q15" s="965" t="str">
        <f>T19</f>
        <v>votre recette N° 2</v>
      </c>
      <c r="R15" s="490"/>
      <c r="S15" s="490"/>
      <c r="T15" s="963"/>
      <c r="U15" s="1790"/>
      <c r="V15" s="1790"/>
      <c r="W15" s="977"/>
      <c r="X15" s="962"/>
      <c r="Y15" s="962"/>
      <c r="Z15" s="962"/>
      <c r="AA15" s="962"/>
      <c r="AB15" s="962"/>
      <c r="AC15" s="962"/>
      <c r="AD15" s="962"/>
      <c r="AE15" s="962"/>
      <c r="AF15" s="962"/>
      <c r="AG15" s="972">
        <v>15</v>
      </c>
      <c r="AH15" s="969" t="s">
        <v>1755</v>
      </c>
      <c r="AI15" s="970"/>
      <c r="AJ15" s="970"/>
      <c r="AK15" s="970"/>
    </row>
    <row r="16" spans="1:37" ht="15.75" customHeight="1">
      <c r="A16" s="947"/>
      <c r="B16" s="1744"/>
      <c r="C16" s="1744"/>
      <c r="D16" s="1744"/>
      <c r="E16" s="1744"/>
      <c r="F16" s="965"/>
      <c r="G16" s="490"/>
      <c r="H16" s="490"/>
      <c r="I16" s="490"/>
      <c r="J16" s="490"/>
      <c r="K16" s="490"/>
      <c r="L16" s="490"/>
      <c r="M16" s="490"/>
      <c r="N16" s="490"/>
      <c r="O16" s="490"/>
      <c r="P16" s="490"/>
      <c r="Q16" s="490"/>
      <c r="R16" s="490"/>
      <c r="S16" s="490"/>
      <c r="T16" s="963"/>
      <c r="U16" s="1790"/>
      <c r="V16" s="1790"/>
      <c r="W16" s="977"/>
      <c r="X16" s="962"/>
      <c r="Y16" s="962"/>
      <c r="Z16" s="962"/>
      <c r="AA16" s="962"/>
      <c r="AB16" s="962"/>
      <c r="AC16" s="962"/>
      <c r="AD16" s="962"/>
      <c r="AE16" s="962"/>
      <c r="AF16" s="962"/>
      <c r="AG16" s="972"/>
      <c r="AH16" s="969"/>
      <c r="AI16" s="970"/>
      <c r="AJ16" s="970"/>
      <c r="AK16" s="970"/>
    </row>
    <row r="17" spans="1:37" ht="15.75" customHeight="1">
      <c r="A17" s="947"/>
      <c r="B17" s="1744"/>
      <c r="C17" s="1744"/>
      <c r="D17" s="1744"/>
      <c r="E17" s="1744"/>
      <c r="F17" s="1745" t="s">
        <v>1024</v>
      </c>
      <c r="G17" s="1745"/>
      <c r="H17" s="1745"/>
      <c r="I17" s="1745"/>
      <c r="J17" s="1745"/>
      <c r="K17" s="1745"/>
      <c r="L17" s="1745"/>
      <c r="M17" s="1745"/>
      <c r="N17" s="1745"/>
      <c r="O17" s="1746" t="s">
        <v>1025</v>
      </c>
      <c r="P17" s="1746"/>
      <c r="Q17" s="1746"/>
      <c r="R17" s="1746"/>
      <c r="S17" s="1746"/>
      <c r="T17" s="1747"/>
      <c r="U17" s="1790"/>
      <c r="V17" s="1790"/>
      <c r="W17" s="962"/>
      <c r="X17" s="962"/>
      <c r="Y17" s="962"/>
      <c r="Z17" s="962"/>
      <c r="AA17" s="962"/>
      <c r="AB17" s="962"/>
      <c r="AC17" s="962"/>
      <c r="AD17" s="962"/>
      <c r="AE17" s="962"/>
      <c r="AF17" s="962"/>
      <c r="AG17" s="962"/>
      <c r="AH17" s="962"/>
      <c r="AI17" s="962"/>
      <c r="AJ17" s="962"/>
      <c r="AK17" s="962"/>
    </row>
    <row r="18" spans="1:37" ht="15.75">
      <c r="A18" s="947"/>
      <c r="B18" s="390"/>
      <c r="C18" s="390"/>
      <c r="D18" s="390"/>
      <c r="E18" s="390"/>
      <c r="F18" s="978">
        <v>1</v>
      </c>
      <c r="G18" s="978">
        <v>2</v>
      </c>
      <c r="H18" s="978">
        <v>3</v>
      </c>
      <c r="I18" s="978">
        <v>4</v>
      </c>
      <c r="J18" s="978">
        <v>5</v>
      </c>
      <c r="K18" s="978">
        <v>6</v>
      </c>
      <c r="L18" s="978">
        <v>7</v>
      </c>
      <c r="M18" s="978">
        <v>8</v>
      </c>
      <c r="N18" s="978">
        <v>9</v>
      </c>
      <c r="O18" s="979">
        <v>10</v>
      </c>
      <c r="P18" s="979">
        <v>11</v>
      </c>
      <c r="Q18" s="979">
        <v>12</v>
      </c>
      <c r="R18" s="979">
        <v>13</v>
      </c>
      <c r="S18" s="979">
        <v>14</v>
      </c>
      <c r="T18" s="980">
        <v>15</v>
      </c>
      <c r="U18" s="1791"/>
      <c r="V18" s="1791"/>
      <c r="W18" s="981">
        <v>1</v>
      </c>
      <c r="X18" s="981">
        <v>2</v>
      </c>
      <c r="Y18" s="981">
        <v>3</v>
      </c>
      <c r="Z18" s="981">
        <v>4</v>
      </c>
      <c r="AA18" s="981">
        <v>5</v>
      </c>
      <c r="AB18" s="981">
        <v>6</v>
      </c>
      <c r="AC18" s="981">
        <v>7</v>
      </c>
      <c r="AD18" s="981">
        <v>8</v>
      </c>
      <c r="AE18" s="981">
        <v>9</v>
      </c>
      <c r="AF18" s="981">
        <v>10</v>
      </c>
      <c r="AG18" s="981">
        <v>11</v>
      </c>
      <c r="AH18" s="981">
        <v>12</v>
      </c>
      <c r="AI18" s="981">
        <v>13</v>
      </c>
      <c r="AJ18" s="981">
        <v>14</v>
      </c>
      <c r="AK18" s="981">
        <v>15</v>
      </c>
    </row>
    <row r="19" spans="1:37" ht="101.25">
      <c r="A19" s="947"/>
      <c r="B19" s="1748"/>
      <c r="C19" s="1749"/>
      <c r="D19" s="1749"/>
      <c r="E19" s="1750"/>
      <c r="F19" s="982" t="str">
        <f t="shared" ref="F19:T19" si="0">W19</f>
        <v>Galette à l'émincé de volaille à la normande</v>
      </c>
      <c r="G19" s="982" t="str">
        <f t="shared" si="0"/>
        <v>Galette bolognaise</v>
      </c>
      <c r="H19" s="983" t="str">
        <f t="shared" si="0"/>
        <v>Galette champignons à la crème</v>
      </c>
      <c r="I19" s="984" t="str">
        <f t="shared" si="0"/>
        <v xml:space="preserve">Galette Complète (jambon, œuf, fromage) </v>
      </c>
      <c r="J19" s="984" t="str">
        <f t="shared" si="0"/>
        <v>Galette de Guémené</v>
      </c>
      <c r="K19" s="985" t="str">
        <f t="shared" si="0"/>
        <v xml:space="preserve">Galette De St Jacques à la Crème </v>
      </c>
      <c r="L19" s="982" t="str">
        <f t="shared" si="0"/>
        <v>Galette jambon tomates oignons</v>
      </c>
      <c r="M19" s="982" t="str">
        <f t="shared" si="0"/>
        <v>Galette mexicaine</v>
      </c>
      <c r="N19" s="982" t="str">
        <f t="shared" si="0"/>
        <v>Galette Paysanne</v>
      </c>
      <c r="O19" s="986" t="str">
        <f t="shared" si="0"/>
        <v>Pâte à galette (recette bigoudenne)</v>
      </c>
      <c r="P19" s="986" t="str">
        <f t="shared" si="0"/>
        <v>Pâte à galette (recette de Douarnenez)</v>
      </c>
      <c r="Q19" s="986" t="str">
        <f t="shared" si="0"/>
        <v>Pâte à galette (recette du Léon)</v>
      </c>
      <c r="R19" s="986" t="str">
        <f t="shared" si="0"/>
        <v>Pâte à galette (recette du sud finistère)</v>
      </c>
      <c r="S19" s="986" t="str">
        <f t="shared" si="0"/>
        <v>votre recette N° 1</v>
      </c>
      <c r="T19" s="987" t="str">
        <f t="shared" si="0"/>
        <v>votre recette N° 2</v>
      </c>
      <c r="U19" s="1751" t="s">
        <v>1026</v>
      </c>
      <c r="V19" s="1752"/>
      <c r="W19" s="982" t="str">
        <f>X10</f>
        <v>Galette à l'émincé de volaille à la normande</v>
      </c>
      <c r="X19" s="982" t="str">
        <f>X11</f>
        <v>Galette bolognaise</v>
      </c>
      <c r="Y19" s="983" t="str">
        <f>X12</f>
        <v>Galette champignons à la crème</v>
      </c>
      <c r="Z19" s="984" t="str">
        <f>X13</f>
        <v xml:space="preserve">Galette Complète (jambon, œuf, fromage) </v>
      </c>
      <c r="AA19" s="984" t="str">
        <f>X14</f>
        <v>Galette de Guémené</v>
      </c>
      <c r="AB19" s="985" t="str">
        <f>AC10</f>
        <v xml:space="preserve">Galette De St Jacques à la Crème </v>
      </c>
      <c r="AC19" s="982" t="str">
        <f>AC11</f>
        <v>Galette jambon tomates oignons</v>
      </c>
      <c r="AD19" s="982" t="str">
        <f>AC12</f>
        <v>Galette mexicaine</v>
      </c>
      <c r="AE19" s="982" t="str">
        <f>AC13</f>
        <v>Galette Paysanne</v>
      </c>
      <c r="AF19" s="986" t="str">
        <f>AH10</f>
        <v>Pâte à galette (recette bigoudenne)</v>
      </c>
      <c r="AG19" s="986" t="str">
        <f>AH11</f>
        <v>Pâte à galette (recette de Douarnenez)</v>
      </c>
      <c r="AH19" s="986" t="str">
        <f>AH12</f>
        <v>Pâte à galette (recette du Léon)</v>
      </c>
      <c r="AI19" s="986" t="str">
        <f>AH13</f>
        <v>Pâte à galette (recette du sud finistère)</v>
      </c>
      <c r="AJ19" s="986" t="str">
        <f>AH14</f>
        <v>votre recette N° 1</v>
      </c>
      <c r="AK19" s="986" t="str">
        <f>AH15</f>
        <v>votre recette N° 2</v>
      </c>
    </row>
    <row r="20" spans="1:37" ht="20.25">
      <c r="A20" s="947"/>
      <c r="B20" s="390"/>
      <c r="C20" s="390"/>
      <c r="D20" s="988" t="str">
        <f t="shared" ref="D20:E51" si="1">U20</f>
        <v>Ail</v>
      </c>
      <c r="E20" s="989" t="str">
        <f t="shared" si="1"/>
        <v>Gousse</v>
      </c>
      <c r="F20" s="990">
        <f>IF(ISTEXT(W20),0,IF(ISBLANK(W20),0,(W20/Q2)*Q4))</f>
        <v>0</v>
      </c>
      <c r="G20" s="990">
        <f>IF(ISTEXT(X20),0,IF(ISBLANK(X20),0,(X20/Q2)*Q4))</f>
        <v>1</v>
      </c>
      <c r="H20" s="990">
        <f>IF(ISTEXT(Y20),0,IF(ISBLANK(Y20),0,(Y20/Q2)*Q4))</f>
        <v>0</v>
      </c>
      <c r="I20" s="990">
        <f>IF(ISTEXT(Z20),0,IF(ISBLANK(Z20),0,(Z20/Q2)*Q4))</f>
        <v>0</v>
      </c>
      <c r="J20" s="990">
        <f>IF(ISTEXT(AA20),0,IF(ISBLANK(AA20),0,(AA20/Q2)*Q4))</f>
        <v>0</v>
      </c>
      <c r="K20" s="990">
        <f>IF(ISTEXT(AB20),0,IF(ISBLANK(AB20),0,(AB20/Q2)*Q4))</f>
        <v>0</v>
      </c>
      <c r="L20" s="990">
        <f>IF(ISTEXT(AC20),0,IF(ISBLANK(AC20),0,(AC20/Q2)*Q4))</f>
        <v>1.5</v>
      </c>
      <c r="M20" s="990">
        <f>IF(ISTEXT(AD20),0,IF(ISBLANK(AD20),0,(AD20/Q2)*Q4))</f>
        <v>0</v>
      </c>
      <c r="N20" s="990">
        <f>IF(ISTEXT(AE20),0,IF(ISBLANK(AE20),0,(AE20/Q2)*Q4))</f>
        <v>0</v>
      </c>
      <c r="O20" s="990">
        <f>IF(ISTEXT(AF20),0,IF(ISBLANK(AF20),0,(AF20/Q2)*Q4))</f>
        <v>0</v>
      </c>
      <c r="P20" s="990">
        <f>IF(ISTEXT(AG20),0,IF(ISBLANK(AG20),0,(AG20/Q2)*Q4))</f>
        <v>0</v>
      </c>
      <c r="Q20" s="990">
        <f>IF(ISTEXT(AH20),0,IF(ISBLANK(AH20),0,(AH20/Q2)*Q4))</f>
        <v>0</v>
      </c>
      <c r="R20" s="990">
        <f>IF(ISTEXT(AI20),0,IF(ISBLANK(AI20),0,(AI20/Q2)*Q4))</f>
        <v>0</v>
      </c>
      <c r="S20" s="990">
        <f>IF(ISTEXT(AJ20),0,IF(ISBLANK(AJ20),0,(AJ20/Q2)*Q4))</f>
        <v>0</v>
      </c>
      <c r="T20" s="991">
        <f>IF(ISTEXT(AK20),0,IF(ISBLANK(AK20),0,(AK20/Q2)*Q4))</f>
        <v>0</v>
      </c>
      <c r="U20" s="992" t="s">
        <v>1027</v>
      </c>
      <c r="V20" s="993" t="s">
        <v>1028</v>
      </c>
      <c r="W20" s="994"/>
      <c r="X20" s="994">
        <v>2</v>
      </c>
      <c r="Y20" s="994"/>
      <c r="Z20" s="994"/>
      <c r="AA20" s="994"/>
      <c r="AB20" s="994"/>
      <c r="AC20" s="994">
        <v>3</v>
      </c>
      <c r="AD20" s="994"/>
      <c r="AE20" s="994"/>
      <c r="AF20" s="994"/>
      <c r="AG20" s="994"/>
      <c r="AH20" s="994"/>
      <c r="AI20" s="994"/>
      <c r="AJ20" s="994"/>
      <c r="AK20" s="994"/>
    </row>
    <row r="21" spans="1:37" ht="20.25">
      <c r="A21" s="947"/>
      <c r="B21" s="390"/>
      <c r="C21" s="390"/>
      <c r="D21" s="988" t="str">
        <f t="shared" si="1"/>
        <v>Andouille de Guémené</v>
      </c>
      <c r="E21" s="989" t="str">
        <f t="shared" si="1"/>
        <v>Kg</v>
      </c>
      <c r="F21" s="995">
        <f>IF(ISTEXT(W21),0,IF(ISBLANK(W21),0,(W21/Q2)*Q4))</f>
        <v>0</v>
      </c>
      <c r="G21" s="995">
        <f>IF(ISTEXT(X21),0,IF(ISBLANK(X21),0,(X21/Q2)*Q4))</f>
        <v>0</v>
      </c>
      <c r="H21" s="995">
        <f>IF(ISTEXT(Y21),0,IF(ISBLANK(Y21),0,(Y21/Q2)*Q4))</f>
        <v>0</v>
      </c>
      <c r="I21" s="995">
        <f>IF(ISTEXT(Z21),0,IF(ISBLANK(Z21),0,(Z21/Q2)*Q4))</f>
        <v>0</v>
      </c>
      <c r="J21" s="995">
        <f>IF(ISTEXT(AA21),0,IF(ISBLANK(AA21),0,(AA21/Q2)*Q4))</f>
        <v>0.6</v>
      </c>
      <c r="K21" s="995">
        <f>IF(ISTEXT(AB21),0,IF(ISBLANK(AB21),0,(AB21/Q2)*Q4))</f>
        <v>0</v>
      </c>
      <c r="L21" s="995">
        <f>IF(ISTEXT(AC21),0,IF(ISBLANK(AC21),0,(AC21/Q2)*Q4))</f>
        <v>0</v>
      </c>
      <c r="M21" s="995">
        <f>IF(ISTEXT(AD21),0,IF(ISBLANK(AD21),0,(AD21/Q2)*Q4))</f>
        <v>0</v>
      </c>
      <c r="N21" s="995">
        <f>IF(ISTEXT(AE21),0,IF(ISBLANK(AE21),0,(AE21/Q2)*Q4))</f>
        <v>0</v>
      </c>
      <c r="O21" s="995">
        <f>IF(ISTEXT(AF21),0,IF(ISBLANK(AF21),0,(AF21/Q2)*Q4))</f>
        <v>0</v>
      </c>
      <c r="P21" s="995">
        <f>IF(ISTEXT(AG21),0,IF(ISBLANK(AG21),0,(AG21/Q2)*Q4))</f>
        <v>0</v>
      </c>
      <c r="Q21" s="995">
        <f>IF(ISTEXT(AH21),0,IF(ISBLANK(AH21),0,(AH21/Q2)*Q4))</f>
        <v>0</v>
      </c>
      <c r="R21" s="995">
        <f>IF(ISTEXT(AI21),0,IF(ISBLANK(AI21),0,(AI21/Q2)*Q4))</f>
        <v>0</v>
      </c>
      <c r="S21" s="990">
        <f>IF(ISTEXT(AJ21),0,IF(ISBLANK(AJ21),0,(AJ21/Q2)*Q4))</f>
        <v>0</v>
      </c>
      <c r="T21" s="991">
        <f>IF(ISTEXT(AK21),0,IF(ISBLANK(AK21),0,(AK21/Q2)*Q4))</f>
        <v>0</v>
      </c>
      <c r="U21" s="992" t="s">
        <v>233</v>
      </c>
      <c r="V21" s="993" t="s">
        <v>32</v>
      </c>
      <c r="W21" s="996"/>
      <c r="X21" s="996"/>
      <c r="Y21" s="996"/>
      <c r="Z21" s="996"/>
      <c r="AA21" s="996">
        <v>1.2</v>
      </c>
      <c r="AB21" s="996"/>
      <c r="AC21" s="996"/>
      <c r="AD21" s="996"/>
      <c r="AE21" s="996"/>
      <c r="AF21" s="996"/>
      <c r="AG21" s="996"/>
      <c r="AH21" s="996"/>
      <c r="AI21" s="996"/>
      <c r="AJ21" s="996"/>
      <c r="AK21" s="996"/>
    </row>
    <row r="22" spans="1:37" ht="20.25">
      <c r="A22" s="947"/>
      <c r="B22" s="390"/>
      <c r="C22" s="390"/>
      <c r="D22" s="988" t="str">
        <f t="shared" si="1"/>
        <v>Beurre</v>
      </c>
      <c r="E22" s="989" t="str">
        <f t="shared" si="1"/>
        <v>Kg</v>
      </c>
      <c r="F22" s="997">
        <f>IF(ISTEXT(W22),0,IF(ISBLANK(W22),0,(W22/Q2)*Q4))</f>
        <v>2.5000000000000001E-2</v>
      </c>
      <c r="G22" s="995">
        <f>IF(ISTEXT(X22),0,IF(ISBLANK(X22),0,(X22/Q2)*Q4))</f>
        <v>0.05</v>
      </c>
      <c r="H22" s="995">
        <f>IF(ISTEXT(Y22),0,IF(ISBLANK(Y22),0,(Y22/Q2)*Q4))</f>
        <v>2.5000000000000001E-2</v>
      </c>
      <c r="I22" s="995">
        <f>IF(ISTEXT(Z22),0,IF(ISBLANK(Z22),0,(Z22/Q2)*Q4))</f>
        <v>2.5000000000000001E-2</v>
      </c>
      <c r="J22" s="995">
        <f>IF(ISTEXT(AA22),0,IF(ISBLANK(AA22),0,(AA22/Q2)*Q4))</f>
        <v>2.5000000000000001E-2</v>
      </c>
      <c r="K22" s="995">
        <f>IF(ISTEXT(AB22),0,IF(ISBLANK(AB22),0,(AB22/Q2)*Q4))</f>
        <v>2.5000000000000001E-2</v>
      </c>
      <c r="L22" s="995">
        <f>IF(ISTEXT(AC22),0,IF(ISBLANK(AC22),0,(AC22/Q2)*Q4))</f>
        <v>0.05</v>
      </c>
      <c r="M22" s="995">
        <f>IF(ISTEXT(AD22),0,IF(ISBLANK(AD22),0,(AD22/Q2)*Q4))</f>
        <v>0</v>
      </c>
      <c r="N22" s="995">
        <f>IF(ISTEXT(AE22),0,IF(ISBLANK(AE22),0,(AE22/Q2)*Q4))</f>
        <v>0.04</v>
      </c>
      <c r="O22" s="995">
        <f>IF(ISTEXT(AF22),0,IF(ISBLANK(AF22),0,(AF22/Q2)*Q4))</f>
        <v>0</v>
      </c>
      <c r="P22" s="995">
        <f>IF(ISTEXT(AG22),0,IF(ISBLANK(AG22),0,(AG22/Q2)*Q4))</f>
        <v>0</v>
      </c>
      <c r="Q22" s="995">
        <f>IF(ISTEXT(AH22),0,IF(ISBLANK(AH22),0,(AH22/Q2)*Q4))</f>
        <v>0</v>
      </c>
      <c r="R22" s="995">
        <f>IF(ISTEXT(AI22),0,IF(ISBLANK(AI22),0,(AI22/Q2)*Q4))</f>
        <v>0</v>
      </c>
      <c r="S22" s="990">
        <f>IF(ISTEXT(AJ22),0,IF(ISBLANK(AJ22),0,(AJ22/Q2)*Q4))</f>
        <v>0</v>
      </c>
      <c r="T22" s="991">
        <f>IF(ISTEXT(AK22),0,IF(ISBLANK(AK22),0,(AK22/Q2)*Q4))</f>
        <v>0</v>
      </c>
      <c r="U22" s="992" t="s">
        <v>237</v>
      </c>
      <c r="V22" s="993" t="s">
        <v>32</v>
      </c>
      <c r="W22" s="996">
        <v>0.05</v>
      </c>
      <c r="X22" s="996">
        <v>0.1</v>
      </c>
      <c r="Y22" s="996">
        <v>0.05</v>
      </c>
      <c r="Z22" s="996">
        <v>0.05</v>
      </c>
      <c r="AA22" s="996">
        <v>0.05</v>
      </c>
      <c r="AB22" s="996">
        <v>0.05</v>
      </c>
      <c r="AC22" s="996">
        <v>0.1</v>
      </c>
      <c r="AD22" s="996"/>
      <c r="AE22" s="996">
        <v>0.08</v>
      </c>
      <c r="AF22" s="996"/>
      <c r="AG22" s="996"/>
      <c r="AH22" s="996"/>
      <c r="AI22" s="996"/>
      <c r="AJ22" s="996"/>
      <c r="AK22" s="996"/>
    </row>
    <row r="23" spans="1:37" ht="20.25">
      <c r="A23" s="947"/>
      <c r="B23" s="390"/>
      <c r="C23" s="390"/>
      <c r="D23" s="988" t="str">
        <f t="shared" si="1"/>
        <v>Calvados</v>
      </c>
      <c r="E23" s="989" t="str">
        <f t="shared" si="1"/>
        <v>L</v>
      </c>
      <c r="F23" s="995">
        <f>IF(ISTEXT(W23),0,IF(ISBLANK(W23),0,(W23/Q2)*Q4))</f>
        <v>1.4999999999999999E-2</v>
      </c>
      <c r="G23" s="995">
        <f>IF(ISTEXT(X23),0,IF(ISBLANK(X23),0,(X23/Q2)*Q4))</f>
        <v>0</v>
      </c>
      <c r="H23" s="995">
        <f>IF(ISTEXT(Y23),0,IF(ISBLANK(Y23),0,(Y23/Q2)*Q4))</f>
        <v>0</v>
      </c>
      <c r="I23" s="995">
        <f>IF(ISTEXT(Z23),0,IF(ISBLANK(Z23),0,(Z23/Q2)*Q4))</f>
        <v>0</v>
      </c>
      <c r="J23" s="995">
        <f>IF(ISTEXT(AA23),0,IF(ISBLANK(AA23),0,(AA23/Q2)*Q4))</f>
        <v>0</v>
      </c>
      <c r="K23" s="995">
        <f>IF(ISTEXT(AB23),0,IF(ISBLANK(AB23),0,(AB23/Q2)*Q4))</f>
        <v>0</v>
      </c>
      <c r="L23" s="995">
        <f>IF(ISTEXT(AC23),0,IF(ISBLANK(AC23),0,(AC23/Q2)*Q4))</f>
        <v>0</v>
      </c>
      <c r="M23" s="995">
        <f>IF(ISTEXT(AD23),0,IF(ISBLANK(AD23),0,(AD23/Q2)*Q4))</f>
        <v>0</v>
      </c>
      <c r="N23" s="995">
        <f>IF(ISTEXT(AE23),0,IF(ISBLANK(AE23),0,(AE23/Q2)*Q4))</f>
        <v>0</v>
      </c>
      <c r="O23" s="995">
        <f>IF(ISTEXT(AF23),0,IF(ISBLANK(AF23),0,(AF23/Q2)*Q4))</f>
        <v>0</v>
      </c>
      <c r="P23" s="995">
        <f>IF(ISTEXT(AG23),0,IF(ISBLANK(AG23),0,(AG23/Q2)*Q4))</f>
        <v>0</v>
      </c>
      <c r="Q23" s="995">
        <f>IF(ISTEXT(AH23),0,IF(ISBLANK(AH23),0,(AH23/Q2)*Q4))</f>
        <v>0</v>
      </c>
      <c r="R23" s="995">
        <f>IF(ISTEXT(AI23),0,IF(ISBLANK(AI23),0,(AI23/Q2)*Q4))</f>
        <v>0</v>
      </c>
      <c r="S23" s="990">
        <f>IF(ISTEXT(AJ23),0,IF(ISBLANK(AJ23),0,(AJ23/Q2)*Q4))</f>
        <v>0</v>
      </c>
      <c r="T23" s="991">
        <f>IF(ISTEXT(AK23),0,IF(ISBLANK(AK23),0,(AK23/Q2)*Q4))</f>
        <v>0</v>
      </c>
      <c r="U23" s="992" t="s">
        <v>306</v>
      </c>
      <c r="V23" s="993" t="s">
        <v>264</v>
      </c>
      <c r="W23" s="996">
        <v>0.03</v>
      </c>
      <c r="X23" s="996"/>
      <c r="Y23" s="996"/>
      <c r="Z23" s="996"/>
      <c r="AA23" s="996"/>
      <c r="AB23" s="996"/>
      <c r="AC23" s="996"/>
      <c r="AD23" s="996"/>
      <c r="AE23" s="996"/>
      <c r="AF23" s="996"/>
      <c r="AG23" s="996"/>
      <c r="AH23" s="996"/>
      <c r="AI23" s="996"/>
      <c r="AJ23" s="996"/>
      <c r="AK23" s="996"/>
    </row>
    <row r="24" spans="1:37" ht="20.25">
      <c r="A24" s="947"/>
      <c r="B24" s="390"/>
      <c r="C24" s="390"/>
      <c r="D24" s="988" t="str">
        <f t="shared" si="1"/>
        <v>Chair à saucisse</v>
      </c>
      <c r="E24" s="989" t="str">
        <f t="shared" si="1"/>
        <v>Kg</v>
      </c>
      <c r="F24" s="995">
        <f>IF(ISTEXT(W24),0,IF(ISBLANK(W24),0,(W24/Q2)*Q4))</f>
        <v>0</v>
      </c>
      <c r="G24" s="995">
        <f>IF(ISTEXT(X24),0,IF(ISBLANK(X24),0,(X24/Q2)*Q4))</f>
        <v>0.3</v>
      </c>
      <c r="H24" s="995">
        <f>IF(ISTEXT(Y24),0,IF(ISBLANK(Y24),0,(Y24/Q2)*Q4))</f>
        <v>0</v>
      </c>
      <c r="I24" s="995">
        <f>IF(ISTEXT(Z24),0,IF(ISBLANK(Z24),0,(Z24/Q2)*Q4))</f>
        <v>0</v>
      </c>
      <c r="J24" s="995">
        <f>IF(ISTEXT(AA24),0,IF(ISBLANK(AA24),0,(AA24/Q2)*Q4))</f>
        <v>0</v>
      </c>
      <c r="K24" s="995">
        <f>IF(ISTEXT(AB24),0,IF(ISBLANK(AB24),0,(AB24/Q2)*Q4))</f>
        <v>0</v>
      </c>
      <c r="L24" s="995">
        <f>IF(ISTEXT(AC24),0,IF(ISBLANK(AC24),0,(AC24/Q2)*Q4))</f>
        <v>0</v>
      </c>
      <c r="M24" s="995">
        <f>IF(ISTEXT(AD24),0,IF(ISBLANK(AD24),0,(AD24/Q2)*Q4))</f>
        <v>0</v>
      </c>
      <c r="N24" s="995">
        <f>IF(ISTEXT(AE24),0,IF(ISBLANK(AE24),0,(AE24/Q2)*Q4))</f>
        <v>0</v>
      </c>
      <c r="O24" s="995">
        <f>IF(ISTEXT(AF24),0,IF(ISBLANK(AF24),0,(AF24/Q2)*Q4))</f>
        <v>0</v>
      </c>
      <c r="P24" s="995">
        <f>IF(ISTEXT(AG24),0,IF(ISBLANK(AG24),0,(AG24/Q2)*Q4))</f>
        <v>0</v>
      </c>
      <c r="Q24" s="995">
        <f>IF(ISTEXT(AH24),0,IF(ISBLANK(AH24),0,(AH24/Q2)*Q4))</f>
        <v>0</v>
      </c>
      <c r="R24" s="995">
        <f>IF(ISTEXT(AI24),0,IF(ISBLANK(AI24),0,(AI24/Q2)*Q4))</f>
        <v>0</v>
      </c>
      <c r="S24" s="990">
        <f>IF(ISTEXT(AJ24),0,IF(ISBLANK(AJ24),0,(AJ24/Q2)*Q4))</f>
        <v>0</v>
      </c>
      <c r="T24" s="991">
        <f>IF(ISTEXT(AK24),0,IF(ISBLANK(AK24),0,(AK24/Q2)*Q4))</f>
        <v>0</v>
      </c>
      <c r="U24" s="992" t="s">
        <v>323</v>
      </c>
      <c r="V24" s="993" t="s">
        <v>32</v>
      </c>
      <c r="W24" s="996"/>
      <c r="X24" s="996">
        <v>0.6</v>
      </c>
      <c r="Y24" s="996"/>
      <c r="Z24" s="996"/>
      <c r="AA24" s="996"/>
      <c r="AB24" s="996"/>
      <c r="AC24" s="996"/>
      <c r="AD24" s="996"/>
      <c r="AE24" s="996"/>
      <c r="AF24" s="996"/>
      <c r="AG24" s="996"/>
      <c r="AH24" s="996"/>
      <c r="AI24" s="996"/>
      <c r="AJ24" s="996"/>
      <c r="AK24" s="996"/>
    </row>
    <row r="25" spans="1:37" ht="20.25">
      <c r="A25" s="947"/>
      <c r="B25" s="390"/>
      <c r="C25" s="390"/>
      <c r="D25" s="988" t="str">
        <f t="shared" si="1"/>
        <v>Champignons</v>
      </c>
      <c r="E25" s="989" t="str">
        <f t="shared" si="1"/>
        <v>Kg</v>
      </c>
      <c r="F25" s="995">
        <f>IF(ISTEXT(W25),0,IF(ISBLANK(W25),0,(W25/Q2)*Q4))</f>
        <v>0</v>
      </c>
      <c r="G25" s="995">
        <f>IF(ISTEXT(X25),0,IF(ISBLANK(X25),0,(X25/Q2)*Q4))</f>
        <v>0</v>
      </c>
      <c r="H25" s="995">
        <f>IF(ISTEXT(Y25),0,IF(ISBLANK(Y25),0,(Y25/Q2)*Q4))</f>
        <v>0</v>
      </c>
      <c r="I25" s="995">
        <f>IF(ISTEXT(Z25),0,IF(ISBLANK(Z25),0,(Z25/Q2)*Q4))</f>
        <v>0</v>
      </c>
      <c r="J25" s="995">
        <f>IF(ISTEXT(AA25),0,IF(ISBLANK(AA25),0,(AA25/Q2)*Q4))</f>
        <v>0</v>
      </c>
      <c r="K25" s="995">
        <f>IF(ISTEXT(AB25),0,IF(ISBLANK(AB25),0,(AB25/Q2)*Q4))</f>
        <v>0</v>
      </c>
      <c r="L25" s="995">
        <f>IF(ISTEXT(AC25),0,IF(ISBLANK(AC25),0,(AC25/Q2)*Q4))</f>
        <v>0</v>
      </c>
      <c r="M25" s="995">
        <f>IF(ISTEXT(AD25),0,IF(ISBLANK(AD25),0,(AD25/Q2)*Q4))</f>
        <v>0</v>
      </c>
      <c r="N25" s="995">
        <f>IF(ISTEXT(AE25),0,IF(ISBLANK(AE25),0,(AE25/Q2)*Q4))</f>
        <v>0.25</v>
      </c>
      <c r="O25" s="995">
        <f>IF(ISTEXT(AF25),0,IF(ISBLANK(AF25),0,(AF25/Q2)*Q4))</f>
        <v>0</v>
      </c>
      <c r="P25" s="995">
        <f>IF(ISTEXT(AG25),0,IF(ISBLANK(AG25),0,(AG25/Q2)*Q4))</f>
        <v>0</v>
      </c>
      <c r="Q25" s="995">
        <f>IF(ISTEXT(AH25),0,IF(ISBLANK(AH25),0,(AH25/Q2)*Q4))</f>
        <v>0</v>
      </c>
      <c r="R25" s="995">
        <f>IF(ISTEXT(AI25),0,IF(ISBLANK(AI25),0,(AI25/Q2)*Q4))</f>
        <v>0</v>
      </c>
      <c r="S25" s="990">
        <f>IF(ISTEXT(AJ25),0,IF(ISBLANK(AJ25),0,(AJ25/Q2)*Q4))</f>
        <v>0</v>
      </c>
      <c r="T25" s="991">
        <f>IF(ISTEXT(AK25),0,IF(ISBLANK(AK25),0,(AK25/Q2)*Q4))</f>
        <v>0</v>
      </c>
      <c r="U25" s="992" t="s">
        <v>326</v>
      </c>
      <c r="V25" s="993" t="s">
        <v>32</v>
      </c>
      <c r="W25" s="996"/>
      <c r="X25" s="996"/>
      <c r="Y25" s="996"/>
      <c r="Z25" s="996"/>
      <c r="AA25" s="996"/>
      <c r="AB25" s="996"/>
      <c r="AC25" s="996"/>
      <c r="AD25" s="996"/>
      <c r="AE25" s="996">
        <v>0.5</v>
      </c>
      <c r="AF25" s="996"/>
      <c r="AG25" s="996"/>
      <c r="AH25" s="996"/>
      <c r="AI25" s="996"/>
      <c r="AJ25" s="996"/>
      <c r="AK25" s="996"/>
    </row>
    <row r="26" spans="1:37" ht="20.25">
      <c r="A26" s="947"/>
      <c r="B26" s="390"/>
      <c r="C26" s="390"/>
      <c r="D26" s="988" t="str">
        <f t="shared" si="1"/>
        <v>Champignons de Paris</v>
      </c>
      <c r="E26" s="989" t="str">
        <f t="shared" si="1"/>
        <v>Kg</v>
      </c>
      <c r="F26" s="995">
        <f>IF(ISTEXT(W26),0,IF(ISBLANK(W26),0,(W26/Q2)*Q4))</f>
        <v>0</v>
      </c>
      <c r="G26" s="995">
        <f>IF(ISTEXT(X26),0,IF(ISBLANK(X26),0,(X26/Q2)*Q4))</f>
        <v>0</v>
      </c>
      <c r="H26" s="995">
        <f>IF(ISTEXT(Y26),0,IF(ISBLANK(Y26),0,(Y26/Q2)*Q4))</f>
        <v>0.6</v>
      </c>
      <c r="I26" s="995">
        <f>IF(ISTEXT(Z26),0,IF(ISBLANK(Z26),0,(Z26/Q2)*Q4))</f>
        <v>0</v>
      </c>
      <c r="J26" s="995">
        <f>IF(ISTEXT(AA26),0,IF(ISBLANK(AA26),0,(AA26/Q2)*Q4))</f>
        <v>0</v>
      </c>
      <c r="K26" s="995">
        <f>IF(ISTEXT(AB26),0,IF(ISBLANK(AB26),0,(AB26/Q2)*Q4))</f>
        <v>0</v>
      </c>
      <c r="L26" s="995">
        <f>IF(ISTEXT(AC26),0,IF(ISBLANK(AC26),0,(AC26/Q2)*Q4))</f>
        <v>0</v>
      </c>
      <c r="M26" s="995">
        <f>IF(ISTEXT(AD26),0,IF(ISBLANK(AD26),0,(AD26/Q2)*Q4))</f>
        <v>0</v>
      </c>
      <c r="N26" s="995">
        <f>IF(ISTEXT(AE26),0,IF(ISBLANK(AE26),0,(AE26/Q2)*Q4))</f>
        <v>0</v>
      </c>
      <c r="O26" s="995">
        <f>IF(ISTEXT(AF26),0,IF(ISBLANK(AF26),0,(AF26/Q2)*Q4))</f>
        <v>0</v>
      </c>
      <c r="P26" s="995">
        <f>IF(ISTEXT(AG26),0,IF(ISBLANK(AG26),0,(AG26/Q2)*Q4))</f>
        <v>0</v>
      </c>
      <c r="Q26" s="995">
        <f>IF(ISTEXT(AH26),0,IF(ISBLANK(AH26),0,(AH26/Q2)*Q4))</f>
        <v>0</v>
      </c>
      <c r="R26" s="995">
        <f>IF(ISTEXT(AI26),0,IF(ISBLANK(AI26),0,(AI26/Q2)*Q4))</f>
        <v>0</v>
      </c>
      <c r="S26" s="990">
        <f>IF(ISTEXT(AJ26),0,IF(ISBLANK(AJ26),0,(AJ26/Q2)*Q4))</f>
        <v>0</v>
      </c>
      <c r="T26" s="991">
        <f>IF(ISTEXT(AK26),0,IF(ISBLANK(AK26),0,(AK26/Q2)*Q4))</f>
        <v>0</v>
      </c>
      <c r="U26" s="992" t="s">
        <v>231</v>
      </c>
      <c r="V26" s="993" t="s">
        <v>32</v>
      </c>
      <c r="W26" s="996"/>
      <c r="X26" s="996"/>
      <c r="Y26" s="996">
        <v>1.2</v>
      </c>
      <c r="Z26" s="996"/>
      <c r="AA26" s="996"/>
      <c r="AB26" s="996"/>
      <c r="AC26" s="996"/>
      <c r="AD26" s="996"/>
      <c r="AE26" s="996"/>
      <c r="AF26" s="996"/>
      <c r="AG26" s="996"/>
      <c r="AH26" s="996"/>
      <c r="AI26" s="996"/>
      <c r="AJ26" s="996"/>
      <c r="AK26" s="996"/>
    </row>
    <row r="27" spans="1:37" ht="20.25">
      <c r="A27" s="947"/>
      <c r="B27" s="390"/>
      <c r="C27" s="390"/>
      <c r="D27" s="988" t="str">
        <f t="shared" si="1"/>
        <v>Ciboulette</v>
      </c>
      <c r="E27" s="989" t="str">
        <f t="shared" si="1"/>
        <v>Kg</v>
      </c>
      <c r="F27" s="995">
        <f>IF(ISTEXT(W27),0,IF(ISBLANK(W27),0,(W27/Q2)*Q4))</f>
        <v>0</v>
      </c>
      <c r="G27" s="995">
        <f>IF(ISTEXT(X27),0,IF(ISBLANK(X27),0,(X27/Q2)*Q4))</f>
        <v>0</v>
      </c>
      <c r="H27" s="995">
        <f>IF(ISTEXT(Y27),0,IF(ISBLANK(Y27),0,(Y27/Q2)*Q4))</f>
        <v>0</v>
      </c>
      <c r="I27" s="995">
        <f>IF(ISTEXT(Z27),0,IF(ISBLANK(Z27),0,(Z27/Q2)*Q4))</f>
        <v>0</v>
      </c>
      <c r="J27" s="995">
        <f>IF(ISTEXT(AA27),0,IF(ISBLANK(AA27),0,(AA27/Q2)*Q4))</f>
        <v>0</v>
      </c>
      <c r="K27" s="995">
        <f>IF(ISTEXT(AB27),0,IF(ISBLANK(AB27),0,(AB27/Q2)*Q4))</f>
        <v>0</v>
      </c>
      <c r="L27" s="995">
        <f>IF(ISTEXT(AC27),0,IF(ISBLANK(AC27),0,(AC27/Q2)*Q4))</f>
        <v>0</v>
      </c>
      <c r="M27" s="995">
        <f>IF(ISTEXT(AD27),0,IF(ISBLANK(AD27),0,(AD27/Q2)*Q4))</f>
        <v>0</v>
      </c>
      <c r="N27" s="995">
        <f>IF(ISTEXT(AE27),0,IF(ISBLANK(AE27),0,(AE27/Q2)*Q4))</f>
        <v>0</v>
      </c>
      <c r="O27" s="995">
        <f>IF(ISTEXT(AF27),0,IF(ISBLANK(AF27),0,(AF27/Q2)*Q4))</f>
        <v>0</v>
      </c>
      <c r="P27" s="995">
        <f>IF(ISTEXT(AG27),0,IF(ISBLANK(AG27),0,(AG27/Q2)*Q4))</f>
        <v>0</v>
      </c>
      <c r="Q27" s="995">
        <f>IF(ISTEXT(AH27),0,IF(ISBLANK(AH27),0,(AH27/Q2)*Q4))</f>
        <v>0</v>
      </c>
      <c r="R27" s="995">
        <f>IF(ISTEXT(AI27),0,IF(ISBLANK(AI27),0,(AI27/Q2)*Q4))</f>
        <v>0</v>
      </c>
      <c r="S27" s="990">
        <f>IF(ISTEXT(AJ27),0,IF(ISBLANK(AJ27),0,(AJ27/Q2)*Q4))</f>
        <v>0</v>
      </c>
      <c r="T27" s="991">
        <f>IF(ISTEXT(AK27),0,IF(ISBLANK(AK27),0,(AK27/Q2)*Q4))</f>
        <v>0</v>
      </c>
      <c r="U27" s="992" t="s">
        <v>301</v>
      </c>
      <c r="V27" s="993" t="s">
        <v>32</v>
      </c>
      <c r="W27" s="996" t="s">
        <v>996</v>
      </c>
      <c r="X27" s="996"/>
      <c r="Y27" s="996"/>
      <c r="Z27" s="996"/>
      <c r="AA27" s="996"/>
      <c r="AB27" s="996"/>
      <c r="AC27" s="996"/>
      <c r="AD27" s="996"/>
      <c r="AE27" s="996"/>
      <c r="AF27" s="996"/>
      <c r="AG27" s="996"/>
      <c r="AH27" s="996"/>
      <c r="AI27" s="996"/>
      <c r="AJ27" s="996"/>
      <c r="AK27" s="996"/>
    </row>
    <row r="28" spans="1:37" ht="20.25">
      <c r="A28" s="947"/>
      <c r="B28" s="390"/>
      <c r="C28" s="390"/>
      <c r="D28" s="988" t="str">
        <f t="shared" si="1"/>
        <v>Ciboulette hachée</v>
      </c>
      <c r="E28" s="998">
        <f t="shared" si="1"/>
        <v>0</v>
      </c>
      <c r="F28" s="995">
        <f>IF(ISTEXT(W28),0,IF(ISBLANK(W28),0,(W28/Q2)*Q4))</f>
        <v>0</v>
      </c>
      <c r="G28" s="995">
        <f>IF(ISTEXT(X28),0,IF(ISBLANK(X28),0,(X28/Q2)*Q4))</f>
        <v>0</v>
      </c>
      <c r="H28" s="995">
        <f>IF(ISTEXT(Y28),0,IF(ISBLANK(Y28),0,(Y28/Q2)*Q4))</f>
        <v>0</v>
      </c>
      <c r="I28" s="995">
        <f>IF(ISTEXT(Z28),0,IF(ISBLANK(Z28),0,(Z28/Q2)*Q4))</f>
        <v>0</v>
      </c>
      <c r="J28" s="995">
        <f>IF(ISTEXT(AA28),0,IF(ISBLANK(AA28),0,(AA28/Q2)*Q4))</f>
        <v>0</v>
      </c>
      <c r="K28" s="995">
        <f>IF(ISTEXT(AB28),0,IF(ISBLANK(AB28),0,(AB28/Q2)*Q4))</f>
        <v>0</v>
      </c>
      <c r="L28" s="995">
        <f>IF(ISTEXT(AC28),0,IF(ISBLANK(AC28),0,(AC28/Q2)*Q4))</f>
        <v>0</v>
      </c>
      <c r="M28" s="995">
        <f>IF(ISTEXT(AD28),0,IF(ISBLANK(AD28),0,(AD28/Q2)*Q4))</f>
        <v>0</v>
      </c>
      <c r="N28" s="995">
        <f>IF(ISTEXT(AE28),0,IF(ISBLANK(AE28),0,(AE28/Q2)*Q4))</f>
        <v>0</v>
      </c>
      <c r="O28" s="995">
        <f>IF(ISTEXT(AF28),0,IF(ISBLANK(AF28),0,(AF28/Q2)*Q4))</f>
        <v>0</v>
      </c>
      <c r="P28" s="995">
        <f>IF(ISTEXT(AG28),0,IF(ISBLANK(AG28),0,(AG28/Q2)*Q4))</f>
        <v>0</v>
      </c>
      <c r="Q28" s="995">
        <f>IF(ISTEXT(AH28),0,IF(ISBLANK(AH28),0,(AH28/Q2)*Q4))</f>
        <v>0</v>
      </c>
      <c r="R28" s="995">
        <f>IF(ISTEXT(AI28),0,IF(ISBLANK(AI28),0,(AI28/Q2)*Q4))</f>
        <v>0</v>
      </c>
      <c r="S28" s="990">
        <f>IF(ISTEXT(AJ28),0,IF(ISBLANK(AJ28),0,(AJ28/Q2)*Q4))</f>
        <v>0</v>
      </c>
      <c r="T28" s="991">
        <f>IF(ISTEXT(AK28),0,IF(ISBLANK(AK28),0,(AK28/Q2)*Q4))</f>
        <v>0</v>
      </c>
      <c r="U28" s="992" t="s">
        <v>307</v>
      </c>
      <c r="V28" s="999"/>
      <c r="W28" s="996"/>
      <c r="X28" s="996"/>
      <c r="Y28" s="996"/>
      <c r="Z28" s="996"/>
      <c r="AA28" s="996"/>
      <c r="AB28" s="996"/>
      <c r="AC28" s="996" t="s">
        <v>996</v>
      </c>
      <c r="AD28" s="996"/>
      <c r="AE28" s="996"/>
      <c r="AF28" s="996"/>
      <c r="AG28" s="996"/>
      <c r="AH28" s="996"/>
      <c r="AI28" s="996"/>
      <c r="AJ28" s="996"/>
      <c r="AK28" s="996"/>
    </row>
    <row r="29" spans="1:37" ht="20.25">
      <c r="A29" s="947"/>
      <c r="B29" s="1000"/>
      <c r="C29" s="1000"/>
      <c r="D29" s="1001" t="str">
        <f t="shared" si="1"/>
        <v>Cidre</v>
      </c>
      <c r="E29" s="1002" t="str">
        <f t="shared" si="1"/>
        <v>L</v>
      </c>
      <c r="F29" s="995">
        <f>IF(ISTEXT(W29),0,IF(ISBLANK(W29),0,(W29/Q2)*Q4))</f>
        <v>0</v>
      </c>
      <c r="G29" s="995">
        <f>IF(ISTEXT(X29),0,IF(ISBLANK(X29),0,(X29/Q2)*Q4))</f>
        <v>0</v>
      </c>
      <c r="H29" s="995">
        <f>IF(ISTEXT(Y29),0,IF(ISBLANK(Y29),0,(Y29/Q2)*Q4))</f>
        <v>0</v>
      </c>
      <c r="I29" s="995">
        <f>IF(ISTEXT(Z29),0,IF(ISBLANK(Z29),0,(Z29/Q2)*Q4))</f>
        <v>0</v>
      </c>
      <c r="J29" s="995">
        <f>IF(ISTEXT(AA29),0,IF(ISBLANK(AA29),0,(AA29/Q2)*Q4))</f>
        <v>0</v>
      </c>
      <c r="K29" s="995">
        <f>IF(ISTEXT(AB29),0,IF(ISBLANK(AB29),0,(AB29/Q2)*Q4))</f>
        <v>0</v>
      </c>
      <c r="L29" s="995">
        <f>IF(ISTEXT(AC29),0,IF(ISBLANK(AC29),0,(AC29/Q2)*Q4))</f>
        <v>0</v>
      </c>
      <c r="M29" s="995">
        <f>IF(ISTEXT(AD29),0,IF(ISBLANK(AD29),0,(AD29/Q2)*Q4))</f>
        <v>0</v>
      </c>
      <c r="N29" s="995">
        <f>IF(ISTEXT(AE29),0,IF(ISBLANK(AE29),0,(AE29/Q2)*Q4))</f>
        <v>0</v>
      </c>
      <c r="O29" s="995">
        <f>IF(ISTEXT(AF29),0,IF(ISBLANK(AF29),0,(AF29/Q2)*Q4))</f>
        <v>0</v>
      </c>
      <c r="P29" s="1003">
        <f>IF(ISTEXT(AG29),0,IF(ISBLANK(AG29),0,(AG29/Q2)*Q4))</f>
        <v>0.25</v>
      </c>
      <c r="Q29" s="995">
        <f>IF(ISTEXT(AH29),0,IF(ISBLANK(AH29),0,(AH29/Q2)*Q4))</f>
        <v>0</v>
      </c>
      <c r="R29" s="995">
        <f>IF(ISTEXT(AI29),0,IF(ISBLANK(AI29),0,(AI29/Q2)*Q4))</f>
        <v>0</v>
      </c>
      <c r="S29" s="990">
        <f>IF(ISTEXT(AJ29),0,IF(ISBLANK(AJ29),0,(AJ29/Q2)*Q4))</f>
        <v>0</v>
      </c>
      <c r="T29" s="991">
        <f>IF(ISTEXT(AK29),0,IF(ISBLANK(AK29),0,(AK29/Q2)*Q4))</f>
        <v>0</v>
      </c>
      <c r="U29" s="992" t="s">
        <v>356</v>
      </c>
      <c r="V29" s="993" t="s">
        <v>264</v>
      </c>
      <c r="W29" s="996"/>
      <c r="X29" s="996"/>
      <c r="Y29" s="996"/>
      <c r="Z29" s="996"/>
      <c r="AA29" s="996"/>
      <c r="AB29" s="996"/>
      <c r="AC29" s="996"/>
      <c r="AD29" s="996"/>
      <c r="AE29" s="996"/>
      <c r="AF29" s="996"/>
      <c r="AG29" s="996">
        <v>0.5</v>
      </c>
      <c r="AH29" s="996"/>
      <c r="AI29" s="996"/>
      <c r="AJ29" s="996"/>
      <c r="AK29" s="996"/>
    </row>
    <row r="30" spans="1:37" ht="20.25">
      <c r="A30" s="947"/>
      <c r="B30" s="390"/>
      <c r="C30" s="390"/>
      <c r="D30" s="988" t="str">
        <f t="shared" si="1"/>
        <v>Cidre brut</v>
      </c>
      <c r="E30" s="1002" t="str">
        <f t="shared" si="1"/>
        <v>L</v>
      </c>
      <c r="F30" s="995">
        <f>IF(ISTEXT(W30),0,IF(ISBLANK(W30),0,(W30/Q2)*Q4))</f>
        <v>0.25</v>
      </c>
      <c r="G30" s="995">
        <f>IF(ISTEXT(X30),0,IF(ISBLANK(X30),0,(X30/Q2)*Q4))</f>
        <v>0</v>
      </c>
      <c r="H30" s="995">
        <f>IF(ISTEXT(Y30),0,IF(ISBLANK(Y30),0,(Y30/Q2)*Q4))</f>
        <v>0</v>
      </c>
      <c r="I30" s="995">
        <f>IF(ISTEXT(Z30),0,IF(ISBLANK(Z30),0,(Z30/Q2)*Q4))</f>
        <v>0</v>
      </c>
      <c r="J30" s="995">
        <f>IF(ISTEXT(AA30),0,IF(ISBLANK(AA30),0,(AA30/Q2)*Q4))</f>
        <v>0</v>
      </c>
      <c r="K30" s="995">
        <f>IF(ISTEXT(AB30),0,IF(ISBLANK(AB30),0,(AB30/Q2)*Q4))</f>
        <v>0</v>
      </c>
      <c r="L30" s="995">
        <f>IF(ISTEXT(AC30),0,IF(ISBLANK(AC30),0,(AC30/Q2)*Q4))</f>
        <v>0</v>
      </c>
      <c r="M30" s="995">
        <f>IF(ISTEXT(AD30),0,IF(ISBLANK(AD30),0,(AD30/Q2)*Q4))</f>
        <v>0</v>
      </c>
      <c r="N30" s="995">
        <f>IF(ISTEXT(AE30),0,IF(ISBLANK(AE30),0,(AE30/Q2)*Q4))</f>
        <v>0</v>
      </c>
      <c r="O30" s="995">
        <f>IF(ISTEXT(AF30),0,IF(ISBLANK(AF30),0,(AF30/Q2)*Q4))</f>
        <v>0</v>
      </c>
      <c r="P30" s="995">
        <f>IF(ISTEXT(AG30),0,IF(ISBLANK(AG30),0,(AG30/Q2)*Q4))</f>
        <v>0</v>
      </c>
      <c r="Q30" s="995">
        <f>IF(ISTEXT(AH30),0,IF(ISBLANK(AH30),0,(AH30/Q2)*Q4))</f>
        <v>0</v>
      </c>
      <c r="R30" s="995">
        <f>IF(ISTEXT(AI30),0,IF(ISBLANK(AI30),0,(AI30/Q2)*Q4))</f>
        <v>0</v>
      </c>
      <c r="S30" s="990">
        <f>IF(ISTEXT(AJ30),0,IF(ISBLANK(AJ30),0,(AJ30/Q2)*Q4))</f>
        <v>0</v>
      </c>
      <c r="T30" s="991">
        <f>IF(ISTEXT(AK30),0,IF(ISBLANK(AK30),0,(AK30/Q2)*Q4))</f>
        <v>0</v>
      </c>
      <c r="U30" s="992" t="s">
        <v>313</v>
      </c>
      <c r="V30" s="993" t="s">
        <v>264</v>
      </c>
      <c r="W30" s="996">
        <v>0.5</v>
      </c>
      <c r="X30" s="996"/>
      <c r="Y30" s="996"/>
      <c r="Z30" s="996"/>
      <c r="AA30" s="996"/>
      <c r="AB30" s="996"/>
      <c r="AC30" s="996"/>
      <c r="AD30" s="996"/>
      <c r="AE30" s="996"/>
      <c r="AF30" s="996"/>
      <c r="AG30" s="996"/>
      <c r="AH30" s="996"/>
      <c r="AI30" s="996"/>
      <c r="AJ30" s="996"/>
      <c r="AK30" s="996"/>
    </row>
    <row r="31" spans="1:37" ht="20.25">
      <c r="A31" s="947"/>
      <c r="B31" s="390"/>
      <c r="C31" s="390"/>
      <c r="D31" s="988" t="str">
        <f t="shared" si="1"/>
        <v>Cognac</v>
      </c>
      <c r="E31" s="1002" t="str">
        <f t="shared" si="1"/>
        <v>L</v>
      </c>
      <c r="F31" s="995">
        <f>IF(ISTEXT(W31),0,IF(ISBLANK(W31),0,(W31/Q2)*Q4))</f>
        <v>0</v>
      </c>
      <c r="G31" s="995">
        <f>IF(ISTEXT(X31),0,IF(ISBLANK(X31),0,(X31/Q2)*Q4))</f>
        <v>0</v>
      </c>
      <c r="H31" s="995">
        <f>IF(ISTEXT(Y31),0,IF(ISBLANK(Y31),0,(Y31/Q2)*Q4))</f>
        <v>0</v>
      </c>
      <c r="I31" s="995">
        <f>IF(ISTEXT(Z31),0,IF(ISBLANK(Z31),0,(Z31/Q2)*Q4))</f>
        <v>0</v>
      </c>
      <c r="J31" s="995">
        <f>IF(ISTEXT(AA31),0,IF(ISBLANK(AA31),0,(AA31/Q2)*Q4))</f>
        <v>2.5000000000000001E-2</v>
      </c>
      <c r="K31" s="995">
        <f>IF(ISTEXT(AB31),0,IF(ISBLANK(AB31),0,(AB31/Q2)*Q4))</f>
        <v>0</v>
      </c>
      <c r="L31" s="995">
        <f>IF(ISTEXT(AC31),0,IF(ISBLANK(AC31),0,(AC31/Q2)*Q4))</f>
        <v>0</v>
      </c>
      <c r="M31" s="995">
        <f>IF(ISTEXT(AD31),0,IF(ISBLANK(AD31),0,(AD31/Q2)*Q4))</f>
        <v>0</v>
      </c>
      <c r="N31" s="995">
        <f>IF(ISTEXT(AE31),0,IF(ISBLANK(AE31),0,(AE31/Q2)*Q4))</f>
        <v>0</v>
      </c>
      <c r="O31" s="995">
        <f>IF(ISTEXT(AF31),0,IF(ISBLANK(AF31),0,(AF31/Q2)*Q4))</f>
        <v>0</v>
      </c>
      <c r="P31" s="995">
        <f>IF(ISTEXT(AG31),0,IF(ISBLANK(AG31),0,(AG31/Q2)*Q4))</f>
        <v>0</v>
      </c>
      <c r="Q31" s="995">
        <f>IF(ISTEXT(AH31),0,IF(ISBLANK(AH31),0,(AH31/Q2)*Q4))</f>
        <v>0</v>
      </c>
      <c r="R31" s="995">
        <f>IF(ISTEXT(AI31),0,IF(ISBLANK(AI31),0,(AI31/Q2)*Q4))</f>
        <v>0</v>
      </c>
      <c r="S31" s="990">
        <f>IF(ISTEXT(AJ31),0,IF(ISBLANK(AJ31),0,(AJ31/Q2)*Q4))</f>
        <v>0</v>
      </c>
      <c r="T31" s="991">
        <f>IF(ISTEXT(AK31),0,IF(ISBLANK(AK31),0,(AK31/Q2)*Q4))</f>
        <v>0</v>
      </c>
      <c r="U31" s="992" t="s">
        <v>238</v>
      </c>
      <c r="V31" s="993" t="s">
        <v>264</v>
      </c>
      <c r="W31" s="996"/>
      <c r="X31" s="996"/>
      <c r="Y31" s="996"/>
      <c r="Z31" s="996"/>
      <c r="AA31" s="996">
        <v>0.05</v>
      </c>
      <c r="AB31" s="996"/>
      <c r="AC31" s="996"/>
      <c r="AD31" s="996"/>
      <c r="AE31" s="996"/>
      <c r="AF31" s="996"/>
      <c r="AG31" s="996"/>
      <c r="AH31" s="996"/>
      <c r="AI31" s="996"/>
      <c r="AJ31" s="996"/>
      <c r="AK31" s="996"/>
    </row>
    <row r="32" spans="1:37" ht="20.25">
      <c r="A32" s="947"/>
      <c r="B32" s="390"/>
      <c r="C32" s="390"/>
      <c r="D32" s="988" t="str">
        <f t="shared" si="1"/>
        <v>Concassée de tomate</v>
      </c>
      <c r="E32" s="1002" t="str">
        <f t="shared" si="1"/>
        <v>Kg</v>
      </c>
      <c r="F32" s="995">
        <f>IF(ISTEXT(W32),0,IF(ISBLANK(W32),0,(W32/Q2)*Q4))</f>
        <v>0</v>
      </c>
      <c r="G32" s="995">
        <f>IF(ISTEXT(X32),0,IF(ISBLANK(X32),0,(X32/Q2)*Q4))</f>
        <v>0.25</v>
      </c>
      <c r="H32" s="995">
        <f>IF(ISTEXT(Y32),0,IF(ISBLANK(Y32),0,(Y32/Q2)*Q4))</f>
        <v>0</v>
      </c>
      <c r="I32" s="995">
        <f>IF(ISTEXT(Z32),0,IF(ISBLANK(Z32),0,(Z32/Q2)*Q4))</f>
        <v>0</v>
      </c>
      <c r="J32" s="995">
        <f>IF(ISTEXT(AA32),0,IF(ISBLANK(AA32),0,(AA32/Q2)*Q4))</f>
        <v>0</v>
      </c>
      <c r="K32" s="995">
        <f>IF(ISTEXT(AB32),0,IF(ISBLANK(AB32),0,(AB32/Q2)*Q4))</f>
        <v>0</v>
      </c>
      <c r="L32" s="995">
        <f>IF(ISTEXT(AC32),0,IF(ISBLANK(AC32),0,(AC32/Q2)*Q4))</f>
        <v>0</v>
      </c>
      <c r="M32" s="995">
        <f>IF(ISTEXT(AD32),0,IF(ISBLANK(AD32),0,(AD32/Q2)*Q4))</f>
        <v>0</v>
      </c>
      <c r="N32" s="995">
        <f>IF(ISTEXT(AE32),0,IF(ISBLANK(AE32),0,(AE32/Q2)*Q4))</f>
        <v>0</v>
      </c>
      <c r="O32" s="995">
        <f>IF(ISTEXT(AF32),0,IF(ISBLANK(AF32),0,(AF32/Q2)*Q4))</f>
        <v>0</v>
      </c>
      <c r="P32" s="995">
        <f>IF(ISTEXT(AG32),0,IF(ISBLANK(AG32),0,(AG32/Q2)*Q4))</f>
        <v>0</v>
      </c>
      <c r="Q32" s="995">
        <f>IF(ISTEXT(AH32),0,IF(ISBLANK(AH32),0,(AH32/Q2)*Q4))</f>
        <v>0</v>
      </c>
      <c r="R32" s="995">
        <f>IF(ISTEXT(AI32),0,IF(ISBLANK(AI32),0,(AI32/Q2)*Q4))</f>
        <v>0</v>
      </c>
      <c r="S32" s="990">
        <f>IF(ISTEXT(AJ32),0,IF(ISBLANK(AJ32),0,(AJ32/Q2)*Q4))</f>
        <v>0</v>
      </c>
      <c r="T32" s="991">
        <f>IF(ISTEXT(AK32),0,IF(ISBLANK(AK32),0,(AK32/Q2)*Q4))</f>
        <v>0</v>
      </c>
      <c r="U32" s="992" t="s">
        <v>331</v>
      </c>
      <c r="V32" s="993" t="s">
        <v>32</v>
      </c>
      <c r="W32" s="996"/>
      <c r="X32" s="996">
        <v>0.5</v>
      </c>
      <c r="Y32" s="996"/>
      <c r="Z32" s="996"/>
      <c r="AA32" s="996"/>
      <c r="AB32" s="996"/>
      <c r="AC32" s="996"/>
      <c r="AD32" s="996"/>
      <c r="AE32" s="996"/>
      <c r="AF32" s="996"/>
      <c r="AG32" s="996"/>
      <c r="AH32" s="996"/>
      <c r="AI32" s="996"/>
      <c r="AJ32" s="996"/>
      <c r="AK32" s="996"/>
    </row>
    <row r="33" spans="1:37" ht="20.25">
      <c r="A33" s="947"/>
      <c r="B33" s="390"/>
      <c r="C33" s="390"/>
      <c r="D33" s="988" t="str">
        <f t="shared" si="1"/>
        <v>Concentré de tomate</v>
      </c>
      <c r="E33" s="1002" t="str">
        <f t="shared" si="1"/>
        <v>Kg</v>
      </c>
      <c r="F33" s="995">
        <f>IF(ISTEXT(W33),0,IF(ISBLANK(W33),0,(W33/Q2)*Q4))</f>
        <v>0</v>
      </c>
      <c r="G33" s="995">
        <f>IF(ISTEXT(X33),0,IF(ISBLANK(X33),0,(X33/Q2)*Q4))</f>
        <v>1.4999999999999999E-2</v>
      </c>
      <c r="H33" s="995">
        <f>IF(ISTEXT(Y33),0,IF(ISBLANK(Y33),0,(Y33/Q2)*Q4))</f>
        <v>0</v>
      </c>
      <c r="I33" s="995">
        <f>IF(ISTEXT(Z33),0,IF(ISBLANK(Z33),0,(Z33/Q2)*Q4))</f>
        <v>0</v>
      </c>
      <c r="J33" s="995">
        <f>IF(ISTEXT(AA33),0,IF(ISBLANK(AA33),0,(AA33/Q2)*Q4))</f>
        <v>0</v>
      </c>
      <c r="K33" s="995">
        <f>IF(ISTEXT(AB33),0,IF(ISBLANK(AB33),0,(AB33/Q2)*Q4))</f>
        <v>0</v>
      </c>
      <c r="L33" s="995">
        <f>IF(ISTEXT(AC33),0,IF(ISBLANK(AC33),0,(AC33/Q2)*Q4))</f>
        <v>0</v>
      </c>
      <c r="M33" s="995">
        <f>IF(ISTEXT(AD33),0,IF(ISBLANK(AD33),0,(AD33/Q2)*Q4))</f>
        <v>0</v>
      </c>
      <c r="N33" s="995">
        <f>IF(ISTEXT(AE33),0,IF(ISBLANK(AE33),0,(AE33/Q2)*Q4))</f>
        <v>0</v>
      </c>
      <c r="O33" s="995">
        <f>IF(ISTEXT(AF33),0,IF(ISBLANK(AF33),0,(AF33/Q2)*Q4))</f>
        <v>0</v>
      </c>
      <c r="P33" s="995">
        <f>IF(ISTEXT(AG33),0,IF(ISBLANK(AG33),0,(AG33/Q2)*Q4))</f>
        <v>0</v>
      </c>
      <c r="Q33" s="995">
        <f>IF(ISTEXT(AH33),0,IF(ISBLANK(AH33),0,(AH33/Q2)*Q4))</f>
        <v>0</v>
      </c>
      <c r="R33" s="995">
        <f>IF(ISTEXT(AI33),0,IF(ISBLANK(AI33),0,(AI33/Q2)*Q4))</f>
        <v>0</v>
      </c>
      <c r="S33" s="990">
        <f>IF(ISTEXT(AJ33),0,IF(ISBLANK(AJ33),0,(AJ33/Q2)*Q4))</f>
        <v>0</v>
      </c>
      <c r="T33" s="991">
        <f>IF(ISTEXT(AK33),0,IF(ISBLANK(AK33),0,(AK33/Q2)*Q4))</f>
        <v>0</v>
      </c>
      <c r="U33" s="992" t="s">
        <v>333</v>
      </c>
      <c r="V33" s="993" t="s">
        <v>32</v>
      </c>
      <c r="W33" s="996"/>
      <c r="X33" s="996">
        <v>0.03</v>
      </c>
      <c r="Y33" s="996"/>
      <c r="Z33" s="996"/>
      <c r="AA33" s="996"/>
      <c r="AB33" s="996"/>
      <c r="AC33" s="996"/>
      <c r="AD33" s="996"/>
      <c r="AE33" s="996"/>
      <c r="AF33" s="996"/>
      <c r="AG33" s="996"/>
      <c r="AH33" s="996"/>
      <c r="AI33" s="996"/>
      <c r="AJ33" s="996"/>
      <c r="AK33" s="996"/>
    </row>
    <row r="34" spans="1:37" ht="20.25">
      <c r="A34" s="947"/>
      <c r="B34" s="390"/>
      <c r="C34" s="390"/>
      <c r="D34" s="988" t="str">
        <f t="shared" si="1"/>
        <v>Crème fraîche</v>
      </c>
      <c r="E34" s="1002" t="str">
        <f t="shared" si="1"/>
        <v>Kg</v>
      </c>
      <c r="F34" s="995">
        <f>IF(ISTEXT(W34),0,IF(ISBLANK(W34),0,(W34/Q2)*Q4))</f>
        <v>0.3</v>
      </c>
      <c r="G34" s="995">
        <f>IF(ISTEXT(X34),0,IF(ISBLANK(X34),0,(X34/Q2)*Q4))</f>
        <v>0</v>
      </c>
      <c r="H34" s="995">
        <f>IF(ISTEXT(Y34),0,IF(ISBLANK(Y34),0,(Y34/Q2)*Q4))</f>
        <v>0.25</v>
      </c>
      <c r="I34" s="995">
        <f>IF(ISTEXT(Z34),0,IF(ISBLANK(Z34),0,(Z34/Q2)*Q4))</f>
        <v>0</v>
      </c>
      <c r="J34" s="995">
        <f>IF(ISTEXT(AA34),0,IF(ISBLANK(AA34),0,(AA34/Q2)*Q4))</f>
        <v>0.2</v>
      </c>
      <c r="K34" s="995">
        <f>IF(ISTEXT(AB34),0,IF(ISBLANK(AB34),0,(AB34/Q2)*Q4))</f>
        <v>0.2</v>
      </c>
      <c r="L34" s="995">
        <f>IF(ISTEXT(AC34),0,IF(ISBLANK(AC34),0,(AC34/Q2)*Q4))</f>
        <v>0</v>
      </c>
      <c r="M34" s="995">
        <f>IF(ISTEXT(AD34),0,IF(ISBLANK(AD34),0,(AD34/Q2)*Q4))</f>
        <v>0</v>
      </c>
      <c r="N34" s="995">
        <f>IF(ISTEXT(AE34),0,IF(ISBLANK(AE34),0,(AE34/Q2)*Q4))</f>
        <v>0</v>
      </c>
      <c r="O34" s="995">
        <f>IF(ISTEXT(AF34),0,IF(ISBLANK(AF34),0,(AF34/Q2)*Q4))</f>
        <v>0</v>
      </c>
      <c r="P34" s="995">
        <f>IF(ISTEXT(AG34),0,IF(ISBLANK(AG34),0,(AG34/Q2)*Q4))</f>
        <v>0</v>
      </c>
      <c r="Q34" s="995">
        <f>IF(ISTEXT(AH34),0,IF(ISBLANK(AH34),0,(AH34/Q2)*Q4))</f>
        <v>0</v>
      </c>
      <c r="R34" s="995">
        <f>IF(ISTEXT(AI34),0,IF(ISBLANK(AI34),0,(AI34/Q2)*Q4))</f>
        <v>0</v>
      </c>
      <c r="S34" s="990">
        <f>IF(ISTEXT(AJ34),0,IF(ISBLANK(AJ34),0,(AJ34/Q2)*Q4))</f>
        <v>0</v>
      </c>
      <c r="T34" s="991">
        <f>IF(ISTEXT(AK34),0,IF(ISBLANK(AK34),0,(AK34/Q2)*Q4))</f>
        <v>0</v>
      </c>
      <c r="U34" s="992" t="s">
        <v>234</v>
      </c>
      <c r="V34" s="993" t="s">
        <v>32</v>
      </c>
      <c r="W34" s="996">
        <v>0.6</v>
      </c>
      <c r="X34" s="996"/>
      <c r="Y34" s="996">
        <v>0.5</v>
      </c>
      <c r="Z34" s="996"/>
      <c r="AA34" s="996">
        <v>0.4</v>
      </c>
      <c r="AB34" s="996">
        <v>0.4</v>
      </c>
      <c r="AC34" s="996"/>
      <c r="AD34" s="996"/>
      <c r="AE34" s="996"/>
      <c r="AF34" s="996"/>
      <c r="AG34" s="996"/>
      <c r="AH34" s="996"/>
      <c r="AI34" s="996"/>
      <c r="AJ34" s="996"/>
      <c r="AK34" s="996"/>
    </row>
    <row r="35" spans="1:37" ht="20.25">
      <c r="A35" s="947"/>
      <c r="B35" s="390"/>
      <c r="C35" s="390"/>
      <c r="D35" s="988" t="str">
        <f t="shared" si="1"/>
        <v>Cumin</v>
      </c>
      <c r="E35" s="1002">
        <f t="shared" si="1"/>
        <v>0</v>
      </c>
      <c r="F35" s="995">
        <f>IF(ISTEXT(W35),0,IF(ISBLANK(W35),0,(W35/Q2)*Q4))</f>
        <v>0</v>
      </c>
      <c r="G35" s="995">
        <f>IF(ISTEXT(X35),0,IF(ISBLANK(X35),0,(X35/Q2)*Q4))</f>
        <v>0</v>
      </c>
      <c r="H35" s="995">
        <f>IF(ISTEXT(Y35),0,IF(ISBLANK(Y35),0,(Y35/Q2)*Q4))</f>
        <v>0</v>
      </c>
      <c r="I35" s="995">
        <f>IF(ISTEXT(Z35),0,IF(ISBLANK(Z35),0,(Z35/Q2)*Q4))</f>
        <v>0</v>
      </c>
      <c r="J35" s="995">
        <f>IF(ISTEXT(AA35),0,IF(ISBLANK(AA35),0,(AA35/Q2)*Q4))</f>
        <v>0</v>
      </c>
      <c r="K35" s="995">
        <f>IF(ISTEXT(AB35),0,IF(ISBLANK(AB35),0,(AB35/Q2)*Q4))</f>
        <v>0</v>
      </c>
      <c r="L35" s="995">
        <f>IF(ISTEXT(AC35),0,IF(ISBLANK(AC35),0,(AC35/Q2)*Q4))</f>
        <v>0</v>
      </c>
      <c r="M35" s="995">
        <f>IF(ISTEXT(AD35),0,IF(ISBLANK(AD35),0,(AD35/Q2)*Q4))</f>
        <v>0</v>
      </c>
      <c r="N35" s="995">
        <f>IF(ISTEXT(AE35),0,IF(ISBLANK(AE35),0,(AE35/Q2)*Q4))</f>
        <v>0</v>
      </c>
      <c r="O35" s="995">
        <f>IF(ISTEXT(AF35),0,IF(ISBLANK(AF35),0,(AF35/Q2)*Q4))</f>
        <v>0</v>
      </c>
      <c r="P35" s="995">
        <f>IF(ISTEXT(AG35),0,IF(ISBLANK(AG35),0,(AG35/Q2)*Q4))</f>
        <v>0</v>
      </c>
      <c r="Q35" s="995">
        <f>IF(ISTEXT(AH35),0,IF(ISBLANK(AH35),0,(AH35/Q2)*Q4))</f>
        <v>0</v>
      </c>
      <c r="R35" s="995">
        <f>IF(ISTEXT(AI35),0,IF(ISBLANK(AI35),0,(AI35/Q2)*Q4))</f>
        <v>0</v>
      </c>
      <c r="S35" s="990">
        <f>IF(ISTEXT(AJ35),0,IF(ISBLANK(AJ35),0,(AJ35/Q2)*Q4))</f>
        <v>0</v>
      </c>
      <c r="T35" s="991">
        <f>IF(ISTEXT(AK35),0,IF(ISBLANK(AK35),0,(AK35/Q2)*Q4))</f>
        <v>0</v>
      </c>
      <c r="U35" s="992" t="s">
        <v>336</v>
      </c>
      <c r="V35" s="993">
        <v>0</v>
      </c>
      <c r="W35" s="996"/>
      <c r="X35" s="996"/>
      <c r="Y35" s="996"/>
      <c r="Z35" s="996"/>
      <c r="AA35" s="996"/>
      <c r="AB35" s="996"/>
      <c r="AC35" s="996"/>
      <c r="AD35" s="996" t="s">
        <v>996</v>
      </c>
      <c r="AE35" s="996"/>
      <c r="AF35" s="996"/>
      <c r="AG35" s="996"/>
      <c r="AH35" s="996"/>
      <c r="AI35" s="996"/>
      <c r="AJ35" s="996"/>
      <c r="AK35" s="996"/>
    </row>
    <row r="36" spans="1:37" ht="20.25">
      <c r="A36" s="947"/>
      <c r="B36" s="1000"/>
      <c r="C36" s="1000"/>
      <c r="D36" s="1001" t="str">
        <f t="shared" si="1"/>
        <v>Eau</v>
      </c>
      <c r="E36" s="1002" t="str">
        <f t="shared" si="1"/>
        <v>L</v>
      </c>
      <c r="F36" s="995">
        <f>IF(ISTEXT(W36),0,IF(ISBLANK(W36),0,(W36/Q2)*Q4))</f>
        <v>0</v>
      </c>
      <c r="G36" s="995">
        <f>IF(ISTEXT(X36),0,IF(ISBLANK(X36),0,(X36/Q2)*Q4))</f>
        <v>0</v>
      </c>
      <c r="H36" s="995">
        <f>IF(ISTEXT(Y36),0,IF(ISBLANK(Y36),0,(Y36/Q2)*Q4))</f>
        <v>0</v>
      </c>
      <c r="I36" s="995">
        <f>IF(ISTEXT(Z36),0,IF(ISBLANK(Z36),0,(Z36/Q2)*Q4))</f>
        <v>0</v>
      </c>
      <c r="J36" s="995">
        <f>IF(ISTEXT(AA36),0,IF(ISBLANK(AA36),0,(AA36/Q2)*Q4))</f>
        <v>0</v>
      </c>
      <c r="K36" s="995">
        <f>IF(ISTEXT(AB36),0,IF(ISBLANK(AB36),0,(AB36/Q2)*Q4))</f>
        <v>0</v>
      </c>
      <c r="L36" s="995">
        <f>IF(ISTEXT(AC36),0,IF(ISBLANK(AC36),0,(AC36/Q2)*Q4))</f>
        <v>0</v>
      </c>
      <c r="M36" s="995">
        <f>IF(ISTEXT(AD36),0,IF(ISBLANK(AD36),0,(AD36/Q2)*Q4))</f>
        <v>0</v>
      </c>
      <c r="N36" s="995">
        <f>IF(ISTEXT(AE36),0,IF(ISBLANK(AE36),0,(AE36/Q2)*Q4))</f>
        <v>0</v>
      </c>
      <c r="O36" s="1003">
        <f>IF(ISTEXT(AF36),0,IF(ISBLANK(AF36),0,(AF36/Q2)*Q4))</f>
        <v>1.125</v>
      </c>
      <c r="P36" s="1003">
        <f>IF(ISTEXT(AG36),0,IF(ISBLANK(AG36),0,(AG36/Q2)*Q4))</f>
        <v>0.875</v>
      </c>
      <c r="Q36" s="1003">
        <f>IF(ISTEXT(AH36),0,IF(ISBLANK(AH36),0,(AH36/Q2)*Q4))</f>
        <v>0.625</v>
      </c>
      <c r="R36" s="1003">
        <f>IF(ISTEXT(AI36),0,IF(ISBLANK(AI36),0,(AI36/Q2)*Q4))</f>
        <v>1.125</v>
      </c>
      <c r="S36" s="1003">
        <f>IF(ISTEXT(AJ36),0,IF(ISBLANK(AJ36),0,(AJ36/Q2)*Q4))</f>
        <v>0</v>
      </c>
      <c r="T36" s="1004">
        <f>IF(ISTEXT(AK36),0,IF(ISBLANK(AK36),0,(AK36/Q2)*Q4))</f>
        <v>0</v>
      </c>
      <c r="U36" s="992" t="s">
        <v>394</v>
      </c>
      <c r="V36" s="993" t="s">
        <v>264</v>
      </c>
      <c r="W36" s="996"/>
      <c r="X36" s="996"/>
      <c r="Y36" s="996"/>
      <c r="Z36" s="996"/>
      <c r="AA36" s="996"/>
      <c r="AB36" s="996"/>
      <c r="AC36" s="996"/>
      <c r="AD36" s="996"/>
      <c r="AE36" s="996"/>
      <c r="AF36" s="996">
        <v>2.25</v>
      </c>
      <c r="AG36" s="996">
        <v>1.75</v>
      </c>
      <c r="AH36" s="996">
        <v>1.25</v>
      </c>
      <c r="AI36" s="996">
        <v>2.25</v>
      </c>
      <c r="AJ36" s="996"/>
      <c r="AK36" s="996"/>
    </row>
    <row r="37" spans="1:37" ht="20.25">
      <c r="A37" s="947"/>
      <c r="B37" s="390"/>
      <c r="C37" s="390"/>
      <c r="D37" s="988" t="str">
        <f t="shared" si="1"/>
        <v>Echalotes</v>
      </c>
      <c r="E37" s="1002" t="str">
        <f t="shared" si="1"/>
        <v>Pièce</v>
      </c>
      <c r="F37" s="990">
        <f>IF(ISTEXT(W37),0,IF(ISBLANK(W37),0,(W37/Q2)*Q4))</f>
        <v>0</v>
      </c>
      <c r="G37" s="990">
        <f>IF(ISTEXT(X37),0,IF(ISBLANK(X37),0,(X37/Q2)*Q4))</f>
        <v>0</v>
      </c>
      <c r="H37" s="990">
        <f>IF(ISTEXT(Y37),0,IF(ISBLANK(Y37),0,(Y37/Q2)*Q4))</f>
        <v>0</v>
      </c>
      <c r="I37" s="990">
        <f>IF(ISTEXT(Z37),0,IF(ISBLANK(Z37),0,(Z37/Q2)*Q4))</f>
        <v>0</v>
      </c>
      <c r="J37" s="990">
        <f>IF(ISTEXT(AA37),0,IF(ISBLANK(AA37),0,(AA37/Q2)*Q4))</f>
        <v>0</v>
      </c>
      <c r="K37" s="990">
        <f>IF(ISTEXT(AB37),0,IF(ISBLANK(AB37),0,(AB37/Q2)*Q4))</f>
        <v>0</v>
      </c>
      <c r="L37" s="990">
        <f>IF(ISTEXT(AC37),0,IF(ISBLANK(AC37),0,(AC37/Q2)*Q4))</f>
        <v>1.5</v>
      </c>
      <c r="M37" s="990">
        <f>IF(ISTEXT(AD37),0,IF(ISBLANK(AD37),0,(AD37/Q2)*Q4))</f>
        <v>0</v>
      </c>
      <c r="N37" s="990">
        <f>IF(ISTEXT(AE37),0,IF(ISBLANK(AE37),0,(AE37/Q2)*Q4))</f>
        <v>0</v>
      </c>
      <c r="O37" s="990">
        <f>IF(ISTEXT(AF37),0,IF(ISBLANK(AF37),0,(AF37/Q2)*Q4))</f>
        <v>0</v>
      </c>
      <c r="P37" s="990">
        <f>IF(ISTEXT(AG37),0,IF(ISBLANK(AG37),0,(AG37/Q2)*Q4))</f>
        <v>0</v>
      </c>
      <c r="Q37" s="990">
        <f>IF(ISTEXT(AH37),0,IF(ISBLANK(AH37),0,(AH37/Q2)*Q4))</f>
        <v>0</v>
      </c>
      <c r="R37" s="990">
        <f>IF(ISTEXT(AI37),0,IF(ISBLANK(AI37),0,(AI37/Q2)*Q4))</f>
        <v>0</v>
      </c>
      <c r="S37" s="990">
        <f>IF(ISTEXT(AJ37),0,IF(ISBLANK(AJ37),0,(AJ37/Q2)*Q4))</f>
        <v>0</v>
      </c>
      <c r="T37" s="991">
        <f>IF(ISTEXT(AK37),0,IF(ISBLANK(AK37),0,(AK37/Q2)*Q4))</f>
        <v>0</v>
      </c>
      <c r="U37" s="992" t="s">
        <v>311</v>
      </c>
      <c r="V37" s="993" t="s">
        <v>1029</v>
      </c>
      <c r="W37" s="994"/>
      <c r="X37" s="994"/>
      <c r="Y37" s="994"/>
      <c r="Z37" s="994"/>
      <c r="AA37" s="994"/>
      <c r="AB37" s="994"/>
      <c r="AC37" s="994">
        <v>3</v>
      </c>
      <c r="AD37" s="994"/>
      <c r="AE37" s="994"/>
      <c r="AF37" s="994"/>
      <c r="AG37" s="994"/>
      <c r="AH37" s="994"/>
      <c r="AI37" s="994"/>
      <c r="AJ37" s="994"/>
      <c r="AK37" s="994"/>
    </row>
    <row r="38" spans="1:37" ht="20.25">
      <c r="A38" s="947"/>
      <c r="B38" s="390"/>
      <c r="C38" s="390"/>
      <c r="D38" s="988" t="str">
        <f t="shared" si="1"/>
        <v>Escalope de volaille</v>
      </c>
      <c r="E38" s="1002" t="str">
        <f t="shared" si="1"/>
        <v>Kg</v>
      </c>
      <c r="F38" s="995">
        <f>IF(ISTEXT(W38),0,IF(ISBLANK(W38),0,(W38/Q2)*Q4))</f>
        <v>0.75</v>
      </c>
      <c r="G38" s="995">
        <f>IF(ISTEXT(X38),0,IF(ISBLANK(X38),0,(X38/Q2)*Q4))</f>
        <v>0</v>
      </c>
      <c r="H38" s="995">
        <f>IF(ISTEXT(Y38),0,IF(ISBLANK(Y38),0,(Y38/Q2)*Q4))</f>
        <v>0</v>
      </c>
      <c r="I38" s="995">
        <f>IF(ISTEXT(Z38),0,IF(ISBLANK(Z38),0,(Z38/Q2)*Q4))</f>
        <v>0</v>
      </c>
      <c r="J38" s="995">
        <f>IF(ISTEXT(AA38),0,IF(ISBLANK(AA38),0,(AA38/Q2)*Q4))</f>
        <v>0</v>
      </c>
      <c r="K38" s="995">
        <f>IF(ISTEXT(AB38),0,IF(ISBLANK(AB38),0,(AB38/Q2)*Q4))</f>
        <v>0</v>
      </c>
      <c r="L38" s="995">
        <f>IF(ISTEXT(AC38),0,IF(ISBLANK(AC38),0,(AC38/Q2)*Q4))</f>
        <v>0</v>
      </c>
      <c r="M38" s="995">
        <f>IF(ISTEXT(AD38),0,IF(ISBLANK(AD38),0,(AD38/Q2)*Q4))</f>
        <v>0</v>
      </c>
      <c r="N38" s="995">
        <f>IF(ISTEXT(AE38),0,IF(ISBLANK(AE38),0,(AE38/Q2)*Q4))</f>
        <v>0</v>
      </c>
      <c r="O38" s="995">
        <f>IF(ISTEXT(AF38),0,IF(ISBLANK(AF38),0,(AF38/Q2)*Q4))</f>
        <v>0</v>
      </c>
      <c r="P38" s="995">
        <f>IF(ISTEXT(AG38),0,IF(ISBLANK(AG38),0,(AG38/Q2)*Q4))</f>
        <v>0</v>
      </c>
      <c r="Q38" s="995">
        <f>IF(ISTEXT(AH38),0,IF(ISBLANK(AH38),0,(AH38/Q2)*Q4))</f>
        <v>0</v>
      </c>
      <c r="R38" s="995">
        <f>IF(ISTEXT(AI38),0,IF(ISBLANK(AI38),0,(AI38/Q2)*Q4))</f>
        <v>0</v>
      </c>
      <c r="S38" s="990">
        <f>IF(ISTEXT(AJ38),0,IF(ISBLANK(AJ38),0,(AJ38/Q2)*Q4))</f>
        <v>0</v>
      </c>
      <c r="T38" s="991">
        <f>IF(ISTEXT(AK38),0,IF(ISBLANK(AK38),0,(AK38/Q2)*Q4))</f>
        <v>0</v>
      </c>
      <c r="U38" s="992" t="s">
        <v>275</v>
      </c>
      <c r="V38" s="993" t="s">
        <v>32</v>
      </c>
      <c r="W38" s="996">
        <v>1.5</v>
      </c>
      <c r="X38" s="996"/>
      <c r="Y38" s="996"/>
      <c r="Z38" s="996"/>
      <c r="AA38" s="996"/>
      <c r="AB38" s="996"/>
      <c r="AC38" s="996"/>
      <c r="AD38" s="996"/>
      <c r="AE38" s="996"/>
      <c r="AF38" s="996"/>
      <c r="AG38" s="996"/>
      <c r="AH38" s="996"/>
      <c r="AI38" s="996"/>
      <c r="AJ38" s="996"/>
      <c r="AK38" s="996"/>
    </row>
    <row r="39" spans="1:37" ht="20.25">
      <c r="A39" s="947"/>
      <c r="B39" s="390"/>
      <c r="C39" s="390"/>
      <c r="D39" s="988" t="str">
        <f t="shared" si="1"/>
        <v>Farine</v>
      </c>
      <c r="E39" s="1002">
        <f t="shared" si="1"/>
        <v>0</v>
      </c>
      <c r="F39" s="995">
        <f>IF(ISTEXT(W39),0,IF(ISBLANK(W39),0,(W39/Q2)*Q4))</f>
        <v>0</v>
      </c>
      <c r="G39" s="995">
        <f>IF(ISTEXT(X39),0,IF(ISBLANK(X39),0,(X39/Q2)*Q4))</f>
        <v>0</v>
      </c>
      <c r="H39" s="995">
        <f>IF(ISTEXT(Y39),0,IF(ISBLANK(Y39),0,(Y39/Q2)*Q4))</f>
        <v>0</v>
      </c>
      <c r="I39" s="995">
        <f>IF(ISTEXT(Z39),0,IF(ISBLANK(Z39),0,(Z39/Q2)*Q4))</f>
        <v>0</v>
      </c>
      <c r="J39" s="995">
        <f>IF(ISTEXT(AA39),0,IF(ISBLANK(AA39),0,(AA39/Q2)*Q4))</f>
        <v>0</v>
      </c>
      <c r="K39" s="995">
        <f>IF(ISTEXT(AB39),0,IF(ISBLANK(AB39),0,(AB39/Q2)*Q4))</f>
        <v>0</v>
      </c>
      <c r="L39" s="995">
        <f>IF(ISTEXT(AC39),0,IF(ISBLANK(AC39),0,(AC39/Q2)*Q4))</f>
        <v>0</v>
      </c>
      <c r="M39" s="995">
        <f>IF(ISTEXT(AD39),0,IF(ISBLANK(AD39),0,(AD39/Q2)*Q4))</f>
        <v>0</v>
      </c>
      <c r="N39" s="995">
        <f>IF(ISTEXT(AE39),0,IF(ISBLANK(AE39),0,(AE39/Q2)*Q4))</f>
        <v>0</v>
      </c>
      <c r="O39" s="995">
        <f>IF(ISTEXT(AF39),0,IF(ISBLANK(AF39),0,(AF39/Q2)*Q4))</f>
        <v>0</v>
      </c>
      <c r="P39" s="995">
        <f>IF(ISTEXT(AG39),0,IF(ISBLANK(AG39),0,(AG39/Q2)*Q4))</f>
        <v>0</v>
      </c>
      <c r="Q39" s="995">
        <f>IF(ISTEXT(AH39),0,IF(ISBLANK(AH39),0,(AH39/Q2)*Q4))</f>
        <v>0</v>
      </c>
      <c r="R39" s="995">
        <f>IF(ISTEXT(AI39),0,IF(ISBLANK(AI39),0,(AI39/Q2)*Q4))</f>
        <v>0</v>
      </c>
      <c r="S39" s="990">
        <f>IF(ISTEXT(AJ39),0,IF(ISBLANK(AJ39),0,(AJ39/Q2)*Q4))</f>
        <v>0</v>
      </c>
      <c r="T39" s="991">
        <f>IF(ISTEXT(AK39),0,IF(ISBLANK(AK39),0,(AK39/Q2)*Q4))</f>
        <v>0</v>
      </c>
      <c r="U39" s="992" t="s">
        <v>103</v>
      </c>
      <c r="V39" s="993">
        <v>0</v>
      </c>
      <c r="W39" s="996" t="s">
        <v>996</v>
      </c>
      <c r="X39" s="996"/>
      <c r="Y39" s="996"/>
      <c r="Z39" s="996"/>
      <c r="AA39" s="996"/>
      <c r="AB39" s="996"/>
      <c r="AC39" s="996"/>
      <c r="AD39" s="996"/>
      <c r="AE39" s="996"/>
      <c r="AF39" s="996"/>
      <c r="AG39" s="996"/>
      <c r="AH39" s="996"/>
      <c r="AI39" s="996"/>
      <c r="AJ39" s="996"/>
      <c r="AK39" s="996"/>
    </row>
    <row r="40" spans="1:37" ht="20.25">
      <c r="A40" s="947"/>
      <c r="B40" s="1000"/>
      <c r="C40" s="1000"/>
      <c r="D40" s="1001" t="str">
        <f t="shared" si="1"/>
        <v>Farine de blé noir</v>
      </c>
      <c r="E40" s="1002" t="str">
        <f t="shared" si="1"/>
        <v>Kg</v>
      </c>
      <c r="F40" s="995">
        <f>IF(ISTEXT(W40),0,IF(ISBLANK(W40),0,(W40/Q2)*Q4))</f>
        <v>0</v>
      </c>
      <c r="G40" s="995">
        <f>IF(ISTEXT(X40),0,IF(ISBLANK(X40),0,(X40/Q2)*Q4))</f>
        <v>0</v>
      </c>
      <c r="H40" s="995">
        <f>IF(ISTEXT(Y40),0,IF(ISBLANK(Y40),0,(Y40/Q2)*Q4))</f>
        <v>0</v>
      </c>
      <c r="I40" s="995">
        <f>IF(ISTEXT(Z40),0,IF(ISBLANK(Z40),0,(Z40/Q2)*Q4))</f>
        <v>0</v>
      </c>
      <c r="J40" s="995">
        <f>IF(ISTEXT(AA40),0,IF(ISBLANK(AA40),0,(AA40/Q2)*Q4))</f>
        <v>0</v>
      </c>
      <c r="K40" s="995">
        <f>IF(ISTEXT(AB40),0,IF(ISBLANK(AB40),0,(AB40/Q2)*Q4))</f>
        <v>0</v>
      </c>
      <c r="L40" s="995">
        <f>IF(ISTEXT(AC40),0,IF(ISBLANK(AC40),0,(AC40/Q2)*Q4))</f>
        <v>0</v>
      </c>
      <c r="M40" s="995">
        <f>IF(ISTEXT(AD40),0,IF(ISBLANK(AD40),0,(AD40/Q2)*Q4))</f>
        <v>0</v>
      </c>
      <c r="N40" s="995">
        <f>IF(ISTEXT(AE40),0,IF(ISBLANK(AE40),0,(AE40/Q2)*Q4))</f>
        <v>0</v>
      </c>
      <c r="O40" s="1003">
        <f>IF(ISTEXT(AF40),0,IF(ISBLANK(AF40),0,(AF40/Q2)*Q4))</f>
        <v>0.5</v>
      </c>
      <c r="P40" s="1003">
        <f>IF(ISTEXT(AG40),0,IF(ISBLANK(AG40),0,(AG40/Q2)*Q4))</f>
        <v>0.5</v>
      </c>
      <c r="Q40" s="1003">
        <f>IF(ISTEXT(AH40),0,IF(ISBLANK(AH40),0,(AH40/Q2)*Q4))</f>
        <v>0.375</v>
      </c>
      <c r="R40" s="1003">
        <f>IF(ISTEXT(AI40),0,IF(ISBLANK(AI40),0,(AI40/Q2)*Q4))</f>
        <v>0.5</v>
      </c>
      <c r="S40" s="1003">
        <f>IF(ISTEXT(AJ40),0,IF(ISBLANK(AJ40),0,(AJ40/Q2)*Q4))</f>
        <v>0</v>
      </c>
      <c r="T40" s="1004">
        <f>IF(ISTEXT(AK40),0,IF(ISBLANK(AK40),0,(AK40/Q2)*Q4))</f>
        <v>0</v>
      </c>
      <c r="U40" s="992" t="s">
        <v>350</v>
      </c>
      <c r="V40" s="993" t="s">
        <v>32</v>
      </c>
      <c r="W40" s="996"/>
      <c r="X40" s="996"/>
      <c r="Y40" s="996"/>
      <c r="Z40" s="996"/>
      <c r="AA40" s="996"/>
      <c r="AB40" s="996"/>
      <c r="AC40" s="996"/>
      <c r="AD40" s="996"/>
      <c r="AE40" s="996"/>
      <c r="AF40" s="996">
        <v>1</v>
      </c>
      <c r="AG40" s="996">
        <v>1</v>
      </c>
      <c r="AH40" s="996">
        <v>0.75</v>
      </c>
      <c r="AI40" s="996">
        <v>1</v>
      </c>
      <c r="AJ40" s="996"/>
      <c r="AK40" s="996"/>
    </row>
    <row r="41" spans="1:37" ht="20.25">
      <c r="A41" s="947"/>
      <c r="B41" s="1000"/>
      <c r="C41" s="1000"/>
      <c r="D41" s="1001" t="str">
        <f t="shared" si="1"/>
        <v>Farine de froment</v>
      </c>
      <c r="E41" s="1002" t="str">
        <f t="shared" si="1"/>
        <v>Kg</v>
      </c>
      <c r="F41" s="995">
        <f>IF(ISTEXT(W41),0,IF(ISBLANK(W41),0,(W41/Q2)*Q4))</f>
        <v>0</v>
      </c>
      <c r="G41" s="995">
        <f>IF(ISTEXT(X41),0,IF(ISBLANK(X41),0,(X41/Q2)*Q4))</f>
        <v>0</v>
      </c>
      <c r="H41" s="995">
        <f>IF(ISTEXT(Y41),0,IF(ISBLANK(Y41),0,(Y41/Q2)*Q4))</f>
        <v>0</v>
      </c>
      <c r="I41" s="995">
        <f>IF(ISTEXT(Z41),0,IF(ISBLANK(Z41),0,(Z41/Q2)*Q4))</f>
        <v>0</v>
      </c>
      <c r="J41" s="995">
        <f>IF(ISTEXT(AA41),0,IF(ISBLANK(AA41),0,(AA41/Q2)*Q4))</f>
        <v>0</v>
      </c>
      <c r="K41" s="995">
        <f>IF(ISTEXT(AB41),0,IF(ISBLANK(AB41),0,(AB41/Q2)*Q4))</f>
        <v>0</v>
      </c>
      <c r="L41" s="995">
        <f>IF(ISTEXT(AC41),0,IF(ISBLANK(AC41),0,(AC41/Q2)*Q4))</f>
        <v>0</v>
      </c>
      <c r="M41" s="995">
        <f>IF(ISTEXT(AD41),0,IF(ISBLANK(AD41),0,(AD41/Q2)*Q4))</f>
        <v>0</v>
      </c>
      <c r="N41" s="995">
        <f>IF(ISTEXT(AE41),0,IF(ISBLANK(AE41),0,(AE41/Q2)*Q4))</f>
        <v>0</v>
      </c>
      <c r="O41" s="995">
        <f>IF(ISTEXT(AF41),0,IF(ISBLANK(AF41),0,(AF41/Q2)*Q4))</f>
        <v>0</v>
      </c>
      <c r="P41" s="995">
        <f>IF(ISTEXT(AG41),0,IF(ISBLANK(AG41),0,(AG41/Q2)*Q4))</f>
        <v>0</v>
      </c>
      <c r="Q41" s="1003">
        <f>IF(ISTEXT(AH41),0,IF(ISBLANK(AH41),0,(AH41/Q2)*Q4))</f>
        <v>0.125</v>
      </c>
      <c r="R41" s="995">
        <f>IF(ISTEXT(AI41),0,IF(ISBLANK(AI41),0,(AI41/Q2)*Q4))</f>
        <v>0</v>
      </c>
      <c r="S41" s="990">
        <f>IF(ISTEXT(AJ41),0,IF(ISBLANK(AJ41),0,(AJ41/Q2)*Q4))</f>
        <v>0</v>
      </c>
      <c r="T41" s="991">
        <f>IF(ISTEXT(AK41),0,IF(ISBLANK(AK41),0,(AK41/Q2)*Q4))</f>
        <v>0</v>
      </c>
      <c r="U41" s="992" t="s">
        <v>372</v>
      </c>
      <c r="V41" s="993" t="s">
        <v>32</v>
      </c>
      <c r="W41" s="996"/>
      <c r="X41" s="996"/>
      <c r="Y41" s="996"/>
      <c r="Z41" s="996"/>
      <c r="AA41" s="996"/>
      <c r="AB41" s="996"/>
      <c r="AC41" s="996"/>
      <c r="AD41" s="996"/>
      <c r="AE41" s="996"/>
      <c r="AF41" s="996"/>
      <c r="AG41" s="996"/>
      <c r="AH41" s="996">
        <v>0.25</v>
      </c>
      <c r="AI41" s="996"/>
      <c r="AJ41" s="996"/>
      <c r="AK41" s="996"/>
    </row>
    <row r="42" spans="1:37" ht="20.25">
      <c r="A42" s="947"/>
      <c r="B42" s="390"/>
      <c r="C42" s="390"/>
      <c r="D42" s="988" t="str">
        <f t="shared" si="1"/>
        <v>Fond brun</v>
      </c>
      <c r="E42" s="1002" t="str">
        <f t="shared" si="1"/>
        <v>L</v>
      </c>
      <c r="F42" s="995">
        <f>IF(ISTEXT(W42),0,IF(ISBLANK(W42),0,(W42/Q2)*Q4))</f>
        <v>0</v>
      </c>
      <c r="G42" s="995">
        <f>IF(ISTEXT(X42),0,IF(ISBLANK(X42),0,(X42/Q2)*Q4))</f>
        <v>0</v>
      </c>
      <c r="H42" s="995">
        <f>IF(ISTEXT(Y42),0,IF(ISBLANK(Y42),0,(Y42/Q2)*Q4))</f>
        <v>0</v>
      </c>
      <c r="I42" s="995">
        <f>IF(ISTEXT(Z42),0,IF(ISBLANK(Z42),0,(Z42/Q2)*Q4))</f>
        <v>0</v>
      </c>
      <c r="J42" s="995">
        <f>IF(ISTEXT(AA42),0,IF(ISBLANK(AA42),0,(AA42/Q2)*Q4))</f>
        <v>0.25</v>
      </c>
      <c r="K42" s="995">
        <f>IF(ISTEXT(AB42),0,IF(ISBLANK(AB42),0,(AB42/Q2)*Q4))</f>
        <v>0</v>
      </c>
      <c r="L42" s="995">
        <f>IF(ISTEXT(AC42),0,IF(ISBLANK(AC42),0,(AC42/Q2)*Q4))</f>
        <v>0</v>
      </c>
      <c r="M42" s="995">
        <f>IF(ISTEXT(AD42),0,IF(ISBLANK(AD42),0,(AD42/Q2)*Q4))</f>
        <v>0</v>
      </c>
      <c r="N42" s="995">
        <f>IF(ISTEXT(AE42),0,IF(ISBLANK(AE42),0,(AE42/Q2)*Q4))</f>
        <v>0</v>
      </c>
      <c r="O42" s="995">
        <f>IF(ISTEXT(AF42),0,IF(ISBLANK(AF42),0,(AF42/Q2)*Q4))</f>
        <v>0</v>
      </c>
      <c r="P42" s="995">
        <f>IF(ISTEXT(AG42),0,IF(ISBLANK(AG42),0,(AG42/Q2)*Q4))</f>
        <v>0</v>
      </c>
      <c r="Q42" s="995">
        <f>IF(ISTEXT(AH42),0,IF(ISBLANK(AH42),0,(AH42/Q2)*Q4))</f>
        <v>0</v>
      </c>
      <c r="R42" s="995">
        <f>IF(ISTEXT(AI42),0,IF(ISBLANK(AI42),0,(AI42/Q2)*Q4))</f>
        <v>0</v>
      </c>
      <c r="S42" s="990">
        <f>IF(ISTEXT(AJ42),0,IF(ISBLANK(AJ42),0,(AJ42/Q2)*Q4))</f>
        <v>0</v>
      </c>
      <c r="T42" s="991">
        <f>IF(ISTEXT(AK42),0,IF(ISBLANK(AK42),0,(AK42/Q2)*Q4))</f>
        <v>0</v>
      </c>
      <c r="U42" s="992" t="s">
        <v>239</v>
      </c>
      <c r="V42" s="993" t="s">
        <v>264</v>
      </c>
      <c r="W42" s="996"/>
      <c r="X42" s="996"/>
      <c r="Y42" s="996"/>
      <c r="Z42" s="996"/>
      <c r="AA42" s="996">
        <v>0.5</v>
      </c>
      <c r="AB42" s="996"/>
      <c r="AC42" s="996"/>
      <c r="AD42" s="996"/>
      <c r="AE42" s="996"/>
      <c r="AF42" s="996"/>
      <c r="AG42" s="996"/>
      <c r="AH42" s="996"/>
      <c r="AI42" s="996"/>
      <c r="AJ42" s="996"/>
      <c r="AK42" s="996"/>
    </row>
    <row r="43" spans="1:37" ht="20.25">
      <c r="A43" s="947"/>
      <c r="B43" s="390"/>
      <c r="C43" s="390"/>
      <c r="D43" s="988" t="str">
        <f t="shared" si="1"/>
        <v>Fond de veau lié</v>
      </c>
      <c r="E43" s="1002" t="str">
        <f t="shared" si="1"/>
        <v>Litre</v>
      </c>
      <c r="F43" s="995">
        <f>IF(ISTEXT(W43),0,IF(ISBLANK(W43),0,(W43/Q2)*Q4))</f>
        <v>0</v>
      </c>
      <c r="G43" s="995">
        <f>IF(ISTEXT(X43),0,IF(ISBLANK(X43),0,(X43/Q2)*Q4))</f>
        <v>0</v>
      </c>
      <c r="H43" s="995">
        <f>IF(ISTEXT(Y43),0,IF(ISBLANK(Y43),0,(Y43/Q2)*Q4))</f>
        <v>0</v>
      </c>
      <c r="I43" s="995">
        <f>IF(ISTEXT(Z43),0,IF(ISBLANK(Z43),0,(Z43/Q2)*Q4))</f>
        <v>0</v>
      </c>
      <c r="J43" s="995">
        <f>IF(ISTEXT(AA43),0,IF(ISBLANK(AA43),0,(AA43/Q2)*Q4))</f>
        <v>0</v>
      </c>
      <c r="K43" s="995">
        <f>IF(ISTEXT(AB43),0,IF(ISBLANK(AB43),0,(AB43/Q2)*Q4))</f>
        <v>0</v>
      </c>
      <c r="L43" s="995">
        <f>IF(ISTEXT(AC43),0,IF(ISBLANK(AC43),0,(AC43/Q2)*Q4))</f>
        <v>0</v>
      </c>
      <c r="M43" s="995">
        <f>IF(ISTEXT(AD43),0,IF(ISBLANK(AD43),0,(AD43/Q2)*Q4))</f>
        <v>0.125</v>
      </c>
      <c r="N43" s="995">
        <f>IF(ISTEXT(AE43),0,IF(ISBLANK(AE43),0,(AE43/Q2)*Q4))</f>
        <v>0</v>
      </c>
      <c r="O43" s="995">
        <f>IF(ISTEXT(AF43),0,IF(ISBLANK(AF43),0,(AF43/Q2)*Q4))</f>
        <v>0</v>
      </c>
      <c r="P43" s="995">
        <f>IF(ISTEXT(AG43),0,IF(ISBLANK(AG43),0,(AG43/Q2)*Q4))</f>
        <v>0</v>
      </c>
      <c r="Q43" s="995">
        <f>IF(ISTEXT(AH43),0,IF(ISBLANK(AH43),0,(AH43/Q2)*Q4))</f>
        <v>0</v>
      </c>
      <c r="R43" s="995">
        <f>IF(ISTEXT(AI43),0,IF(ISBLANK(AI43),0,(AI43/Q2)*Q4))</f>
        <v>0</v>
      </c>
      <c r="S43" s="990">
        <f>IF(ISTEXT(AJ43),0,IF(ISBLANK(AJ43),0,(AJ43/Q2)*Q4))</f>
        <v>0</v>
      </c>
      <c r="T43" s="991">
        <f>IF(ISTEXT(AK43),0,IF(ISBLANK(AK43),0,(AK43/Q2)*Q4))</f>
        <v>0</v>
      </c>
      <c r="U43" s="992" t="s">
        <v>335</v>
      </c>
      <c r="V43" s="993" t="s">
        <v>1030</v>
      </c>
      <c r="W43" s="996"/>
      <c r="X43" s="996"/>
      <c r="Y43" s="996"/>
      <c r="Z43" s="996"/>
      <c r="AA43" s="996"/>
      <c r="AB43" s="996"/>
      <c r="AC43" s="996"/>
      <c r="AD43" s="996">
        <v>0.25</v>
      </c>
      <c r="AE43" s="996"/>
      <c r="AF43" s="996"/>
      <c r="AG43" s="996"/>
      <c r="AH43" s="996"/>
      <c r="AI43" s="996"/>
      <c r="AJ43" s="996"/>
      <c r="AK43" s="996"/>
    </row>
    <row r="44" spans="1:37" ht="20.25">
      <c r="A44" s="947"/>
      <c r="B44" s="390"/>
      <c r="C44" s="390"/>
      <c r="D44" s="988" t="str">
        <f t="shared" si="1"/>
        <v>Fond de volaille</v>
      </c>
      <c r="E44" s="1002" t="str">
        <f t="shared" si="1"/>
        <v>L</v>
      </c>
      <c r="F44" s="995">
        <f>IF(ISTEXT(W44),0,IF(ISBLANK(W44),0,(W44/Q2)*Q4))</f>
        <v>0.25</v>
      </c>
      <c r="G44" s="995">
        <f>IF(ISTEXT(X44),0,IF(ISBLANK(X44),0,(X44/Q2)*Q4))</f>
        <v>0</v>
      </c>
      <c r="H44" s="995">
        <f>IF(ISTEXT(Y44),0,IF(ISBLANK(Y44),0,(Y44/Q2)*Q4))</f>
        <v>0</v>
      </c>
      <c r="I44" s="995">
        <f>IF(ISTEXT(Z44),0,IF(ISBLANK(Z44),0,(Z44/Q2)*Q4))</f>
        <v>0</v>
      </c>
      <c r="J44" s="995">
        <f>IF(ISTEXT(AA44),0,IF(ISBLANK(AA44),0,(AA44/Q2)*Q4))</f>
        <v>0</v>
      </c>
      <c r="K44" s="995">
        <f>IF(ISTEXT(AB44),0,IF(ISBLANK(AB44),0,(AB44/Q2)*Q4))</f>
        <v>0</v>
      </c>
      <c r="L44" s="995">
        <f>IF(ISTEXT(AC44),0,IF(ISBLANK(AC44),0,(AC44/Q2)*Q4))</f>
        <v>0</v>
      </c>
      <c r="M44" s="995">
        <f>IF(ISTEXT(AD44),0,IF(ISBLANK(AD44),0,(AD44/Q2)*Q4))</f>
        <v>0</v>
      </c>
      <c r="N44" s="995">
        <f>IF(ISTEXT(AE44),0,IF(ISBLANK(AE44),0,(AE44/Q2)*Q4))</f>
        <v>0.01</v>
      </c>
      <c r="O44" s="995">
        <f>IF(ISTEXT(AF44),0,IF(ISBLANK(AF44),0,(AF44/Q2)*Q4))</f>
        <v>0</v>
      </c>
      <c r="P44" s="995">
        <f>IF(ISTEXT(AG44),0,IF(ISBLANK(AG44),0,(AG44/Q2)*Q4))</f>
        <v>0</v>
      </c>
      <c r="Q44" s="995">
        <f>IF(ISTEXT(AH44),0,IF(ISBLANK(AH44),0,(AH44/Q2)*Q4))</f>
        <v>0</v>
      </c>
      <c r="R44" s="995">
        <f>IF(ISTEXT(AI44),0,IF(ISBLANK(AI44),0,(AI44/Q2)*Q4))</f>
        <v>0</v>
      </c>
      <c r="S44" s="990">
        <f>IF(ISTEXT(AJ44),0,IF(ISBLANK(AJ44),0,(AJ44/Q2)*Q4))</f>
        <v>0</v>
      </c>
      <c r="T44" s="991">
        <f>IF(ISTEXT(AK44),0,IF(ISBLANK(AK44),0,(AK44/Q2)*Q4))</f>
        <v>0</v>
      </c>
      <c r="U44" s="992" t="s">
        <v>309</v>
      </c>
      <c r="V44" s="993" t="s">
        <v>264</v>
      </c>
      <c r="W44" s="996">
        <v>0.5</v>
      </c>
      <c r="X44" s="996"/>
      <c r="Y44" s="996"/>
      <c r="Z44" s="996"/>
      <c r="AA44" s="996"/>
      <c r="AB44" s="996"/>
      <c r="AC44" s="996"/>
      <c r="AD44" s="996"/>
      <c r="AE44" s="996">
        <v>0.02</v>
      </c>
      <c r="AF44" s="996"/>
      <c r="AG44" s="996"/>
      <c r="AH44" s="996"/>
      <c r="AI44" s="996"/>
      <c r="AJ44" s="996"/>
      <c r="AK44" s="996"/>
    </row>
    <row r="45" spans="1:37" ht="20.25">
      <c r="A45" s="947"/>
      <c r="B45" s="390"/>
      <c r="C45" s="390"/>
      <c r="D45" s="988" t="str">
        <f t="shared" si="1"/>
        <v>Fromage</v>
      </c>
      <c r="E45" s="1002" t="str">
        <f t="shared" si="1"/>
        <v>Kg</v>
      </c>
      <c r="F45" s="995">
        <f>IF(ISTEXT(W45),0,IF(ISBLANK(W45),0,(W45/Q2)*Q4))</f>
        <v>0</v>
      </c>
      <c r="G45" s="995">
        <f>IF(ISTEXT(X45),0,IF(ISBLANK(X45),0,(X45/Q2)*Q4))</f>
        <v>0</v>
      </c>
      <c r="H45" s="995">
        <f>IF(ISTEXT(Y45),0,IF(ISBLANK(Y45),0,(Y45/Q2)*Q4))</f>
        <v>0</v>
      </c>
      <c r="I45" s="995">
        <f>IF(ISTEXT(Z45),0,IF(ISBLANK(Z45),0,(Z45/Q2)*Q4))</f>
        <v>0.4</v>
      </c>
      <c r="J45" s="995">
        <f>IF(ISTEXT(AA45),0,IF(ISBLANK(AA45),0,(AA45/Q2)*Q4))</f>
        <v>0</v>
      </c>
      <c r="K45" s="995">
        <f>IF(ISTEXT(AB45),0,IF(ISBLANK(AB45),0,(AB45/Q2)*Q4))</f>
        <v>0</v>
      </c>
      <c r="L45" s="995">
        <f>IF(ISTEXT(AC45),0,IF(ISBLANK(AC45),0,(AC45/Q2)*Q4))</f>
        <v>0</v>
      </c>
      <c r="M45" s="995">
        <f>IF(ISTEXT(AD45),0,IF(ISBLANK(AD45),0,(AD45/Q2)*Q4))</f>
        <v>0</v>
      </c>
      <c r="N45" s="995">
        <f>IF(ISTEXT(AE45),0,IF(ISBLANK(AE45),0,(AE45/Q2)*Q4))</f>
        <v>0</v>
      </c>
      <c r="O45" s="995">
        <f>IF(ISTEXT(AF45),0,IF(ISBLANK(AF45),0,(AF45/Q2)*Q4))</f>
        <v>0</v>
      </c>
      <c r="P45" s="995">
        <f>IF(ISTEXT(AG45),0,IF(ISBLANK(AG45),0,(AG45/Q2)*Q4))</f>
        <v>0</v>
      </c>
      <c r="Q45" s="995">
        <f>IF(ISTEXT(AH45),0,IF(ISBLANK(AH45),0,(AH45/Q2)*Q4))</f>
        <v>0</v>
      </c>
      <c r="R45" s="995">
        <f>IF(ISTEXT(AI45),0,IF(ISBLANK(AI45),0,(AI45/Q2)*Q4))</f>
        <v>0</v>
      </c>
      <c r="S45" s="990">
        <f>IF(ISTEXT(AJ45),0,IF(ISBLANK(AJ45),0,(AJ45/Q2)*Q4))</f>
        <v>0</v>
      </c>
      <c r="T45" s="991">
        <f>IF(ISTEXT(AK45),0,IF(ISBLANK(AK45),0,(AK45/Q2)*Q4))</f>
        <v>0</v>
      </c>
      <c r="U45" s="992" t="s">
        <v>236</v>
      </c>
      <c r="V45" s="993" t="s">
        <v>32</v>
      </c>
      <c r="W45" s="996"/>
      <c r="X45" s="996"/>
      <c r="Y45" s="996"/>
      <c r="Z45" s="996">
        <v>0.8</v>
      </c>
      <c r="AA45" s="996"/>
      <c r="AB45" s="996"/>
      <c r="AC45" s="996"/>
      <c r="AD45" s="996"/>
      <c r="AE45" s="996"/>
      <c r="AF45" s="996"/>
      <c r="AG45" s="996"/>
      <c r="AH45" s="996"/>
      <c r="AI45" s="996"/>
      <c r="AJ45" s="996"/>
      <c r="AK45" s="996"/>
    </row>
    <row r="46" spans="1:37" ht="20.25">
      <c r="A46" s="947"/>
      <c r="B46" s="1000"/>
      <c r="C46" s="1000"/>
      <c r="D46" s="1001" t="str">
        <f t="shared" si="1"/>
        <v>Gros sel de Guérande</v>
      </c>
      <c r="E46" s="1002" t="str">
        <f t="shared" si="1"/>
        <v>Kg</v>
      </c>
      <c r="F46" s="995">
        <f>IF(ISTEXT(W46),0,IF(ISBLANK(W46),0,(W46/Q2)*Q4))</f>
        <v>0</v>
      </c>
      <c r="G46" s="995">
        <f>IF(ISTEXT(X46),0,IF(ISBLANK(X46),0,(X46/Q2)*Q4))</f>
        <v>0</v>
      </c>
      <c r="H46" s="995">
        <f>IF(ISTEXT(Y46),0,IF(ISBLANK(Y46),0,(Y46/Q2)*Q4))</f>
        <v>0</v>
      </c>
      <c r="I46" s="995">
        <f>IF(ISTEXT(Z46),0,IF(ISBLANK(Z46),0,(Z46/Q2)*Q4))</f>
        <v>0</v>
      </c>
      <c r="J46" s="995">
        <f>IF(ISTEXT(AA46),0,IF(ISBLANK(AA46),0,(AA46/Q2)*Q4))</f>
        <v>0</v>
      </c>
      <c r="K46" s="995">
        <f>IF(ISTEXT(AB46),0,IF(ISBLANK(AB46),0,(AB46/Q2)*Q4))</f>
        <v>0</v>
      </c>
      <c r="L46" s="995">
        <f>IF(ISTEXT(AC46),0,IF(ISBLANK(AC46),0,(AC46/Q2)*Q4))</f>
        <v>0</v>
      </c>
      <c r="M46" s="995">
        <f>IF(ISTEXT(AD46),0,IF(ISBLANK(AD46),0,(AD46/Q2)*Q4))</f>
        <v>0</v>
      </c>
      <c r="N46" s="995">
        <f>IF(ISTEXT(AE46),0,IF(ISBLANK(AE46),0,(AE46/Q2)*Q4))</f>
        <v>0</v>
      </c>
      <c r="O46" s="1003">
        <f>IF(ISTEXT(AF46),0,IF(ISBLANK(AF46),0,(AF46/Q2)*Q4))</f>
        <v>1.4999999999999999E-2</v>
      </c>
      <c r="P46" s="1003">
        <f>IF(ISTEXT(AG46),0,IF(ISBLANK(AG46),0,(AG46/Q2)*Q4))</f>
        <v>1.4999999999999999E-2</v>
      </c>
      <c r="Q46" s="1003">
        <f>IF(ISTEXT(AH46),0,IF(ISBLANK(AH46),0,(AH46/Q2)*Q4))</f>
        <v>1.4999999999999999E-2</v>
      </c>
      <c r="R46" s="1003">
        <f>IF(ISTEXT(AI46),0,IF(ISBLANK(AI46),0,(AI46/Q2)*Q4))</f>
        <v>1.4999999999999999E-2</v>
      </c>
      <c r="S46" s="1003">
        <f>IF(ISTEXT(AJ46),0,IF(ISBLANK(AJ46),0,(AJ46/Q2)*Q4))</f>
        <v>0</v>
      </c>
      <c r="T46" s="1004">
        <f>IF(ISTEXT(AK46),0,IF(ISBLANK(AK46),0,(AK46/Q2)*Q4))</f>
        <v>0</v>
      </c>
      <c r="U46" s="992" t="s">
        <v>353</v>
      </c>
      <c r="V46" s="993" t="s">
        <v>32</v>
      </c>
      <c r="W46" s="996"/>
      <c r="X46" s="996"/>
      <c r="Y46" s="996"/>
      <c r="Z46" s="996"/>
      <c r="AA46" s="996"/>
      <c r="AB46" s="996"/>
      <c r="AC46" s="996"/>
      <c r="AD46" s="996"/>
      <c r="AE46" s="996"/>
      <c r="AF46" s="996">
        <v>0.03</v>
      </c>
      <c r="AG46" s="996">
        <v>0.03</v>
      </c>
      <c r="AH46" s="996">
        <v>0.03</v>
      </c>
      <c r="AI46" s="996">
        <v>0.03</v>
      </c>
      <c r="AJ46" s="996"/>
      <c r="AK46" s="996"/>
    </row>
    <row r="47" spans="1:37" ht="20.25">
      <c r="A47" s="947"/>
      <c r="B47" s="390"/>
      <c r="C47" s="390"/>
      <c r="D47" s="988" t="str">
        <f t="shared" si="1"/>
        <v>Haricots rouges</v>
      </c>
      <c r="E47" s="1002" t="str">
        <f t="shared" si="1"/>
        <v>Kg</v>
      </c>
      <c r="F47" s="995">
        <f>IF(ISTEXT(W47),0,IF(ISBLANK(W47),0,(W47/Q2)*Q4))</f>
        <v>0</v>
      </c>
      <c r="G47" s="995">
        <f>IF(ISTEXT(X47),0,IF(ISBLANK(X47),0,(X47/Q2)*Q4))</f>
        <v>0</v>
      </c>
      <c r="H47" s="995">
        <f>IF(ISTEXT(Y47),0,IF(ISBLANK(Y47),0,(Y47/Q2)*Q4))</f>
        <v>0</v>
      </c>
      <c r="I47" s="995">
        <f>IF(ISTEXT(Z47),0,IF(ISBLANK(Z47),0,(Z47/Q2)*Q4))</f>
        <v>0</v>
      </c>
      <c r="J47" s="995">
        <f>IF(ISTEXT(AA47),0,IF(ISBLANK(AA47),0,(AA47/Q2)*Q4))</f>
        <v>0</v>
      </c>
      <c r="K47" s="995">
        <f>IF(ISTEXT(AB47),0,IF(ISBLANK(AB47),0,(AB47/Q2)*Q4))</f>
        <v>0</v>
      </c>
      <c r="L47" s="995">
        <f>IF(ISTEXT(AC47),0,IF(ISBLANK(AC47),0,(AC47/Q2)*Q4))</f>
        <v>0</v>
      </c>
      <c r="M47" s="995">
        <f>IF(ISTEXT(AD47),0,IF(ISBLANK(AD47),0,(AD47/Q2)*Q4))</f>
        <v>0.125</v>
      </c>
      <c r="N47" s="995">
        <f>IF(ISTEXT(AE47),0,IF(ISBLANK(AE47),0,(AE47/Q2)*Q4))</f>
        <v>0</v>
      </c>
      <c r="O47" s="995">
        <f>IF(ISTEXT(AF47),0,IF(ISBLANK(AF47),0,(AF47/Q2)*Q4))</f>
        <v>0</v>
      </c>
      <c r="P47" s="995">
        <f>IF(ISTEXT(AG47),0,IF(ISBLANK(AG47),0,(AG47/Q2)*Q4))</f>
        <v>0</v>
      </c>
      <c r="Q47" s="995">
        <f>IF(ISTEXT(AH47),0,IF(ISBLANK(AH47),0,(AH47/Q2)*Q4))</f>
        <v>0</v>
      </c>
      <c r="R47" s="995">
        <f>IF(ISTEXT(AI47),0,IF(ISBLANK(AI47),0,(AI47/Q2)*Q4))</f>
        <v>0</v>
      </c>
      <c r="S47" s="990">
        <f>IF(ISTEXT(AJ47),0,IF(ISBLANK(AJ47),0,(AJ47/Q2)*Q4))</f>
        <v>0</v>
      </c>
      <c r="T47" s="991">
        <f>IF(ISTEXT(AK47),0,IF(ISBLANK(AK47),0,(AK47/Q2)*Q4))</f>
        <v>0</v>
      </c>
      <c r="U47" s="992" t="s">
        <v>341</v>
      </c>
      <c r="V47" s="993" t="s">
        <v>32</v>
      </c>
      <c r="W47" s="996"/>
      <c r="X47" s="996"/>
      <c r="Y47" s="996"/>
      <c r="Z47" s="996"/>
      <c r="AA47" s="996"/>
      <c r="AB47" s="996"/>
      <c r="AC47" s="996"/>
      <c r="AD47" s="996">
        <v>0.25</v>
      </c>
      <c r="AE47" s="996"/>
      <c r="AF47" s="996"/>
      <c r="AG47" s="996"/>
      <c r="AH47" s="996"/>
      <c r="AI47" s="996"/>
      <c r="AJ47" s="996"/>
      <c r="AK47" s="996"/>
    </row>
    <row r="48" spans="1:37" ht="20.25">
      <c r="A48" s="947"/>
      <c r="B48" s="390"/>
      <c r="C48" s="390"/>
      <c r="D48" s="988" t="str">
        <f t="shared" si="1"/>
        <v>Huile d'arachide</v>
      </c>
      <c r="E48" s="1002" t="str">
        <f t="shared" si="1"/>
        <v>L</v>
      </c>
      <c r="F48" s="995">
        <f>IF(ISTEXT(W48),0,IF(ISBLANK(W48),0,(W48/Q2)*Q4))</f>
        <v>1.4999999999999999E-2</v>
      </c>
      <c r="G48" s="995">
        <f>IF(ISTEXT(X48),0,IF(ISBLANK(X48),0,(X48/Q2)*Q4))</f>
        <v>0</v>
      </c>
      <c r="H48" s="995">
        <f>IF(ISTEXT(Y48),0,IF(ISBLANK(Y48),0,(Y48/Q2)*Q4))</f>
        <v>0</v>
      </c>
      <c r="I48" s="995">
        <f>IF(ISTEXT(Z48),0,IF(ISBLANK(Z48),0,(Z48/Q2)*Q4))</f>
        <v>0</v>
      </c>
      <c r="J48" s="995">
        <f>IF(ISTEXT(AA48),0,IF(ISBLANK(AA48),0,(AA48/Q2)*Q4))</f>
        <v>0</v>
      </c>
      <c r="K48" s="995">
        <f>IF(ISTEXT(AB48),0,IF(ISBLANK(AB48),0,(AB48/Q2)*Q4))</f>
        <v>0</v>
      </c>
      <c r="L48" s="995">
        <f>IF(ISTEXT(AC48),0,IF(ISBLANK(AC48),0,(AC48/Q2)*Q4))</f>
        <v>0</v>
      </c>
      <c r="M48" s="995">
        <f>IF(ISTEXT(AD48),0,IF(ISBLANK(AD48),0,(AD48/Q2)*Q4))</f>
        <v>0</v>
      </c>
      <c r="N48" s="995">
        <f>IF(ISTEXT(AE48),0,IF(ISBLANK(AE48),0,(AE48/Q2)*Q4))</f>
        <v>0</v>
      </c>
      <c r="O48" s="995">
        <f>IF(ISTEXT(AF48),0,IF(ISBLANK(AF48),0,(AF48/Q2)*Q4))</f>
        <v>0</v>
      </c>
      <c r="P48" s="995">
        <f>IF(ISTEXT(AG48),0,IF(ISBLANK(AG48),0,(AG48/Q2)*Q4))</f>
        <v>0</v>
      </c>
      <c r="Q48" s="995">
        <f>IF(ISTEXT(AH48),0,IF(ISBLANK(AH48),0,(AH48/Q2)*Q4))</f>
        <v>0</v>
      </c>
      <c r="R48" s="995">
        <f>IF(ISTEXT(AI48),0,IF(ISBLANK(AI48),0,(AI48/Q2)*Q4))</f>
        <v>0</v>
      </c>
      <c r="S48" s="990">
        <f>IF(ISTEXT(AJ48),0,IF(ISBLANK(AJ48),0,(AJ48/Q2)*Q4))</f>
        <v>0</v>
      </c>
      <c r="T48" s="991">
        <f>IF(ISTEXT(AK48),0,IF(ISBLANK(AK48),0,(AK48/Q2)*Q4))</f>
        <v>0</v>
      </c>
      <c r="U48" s="992" t="s">
        <v>304</v>
      </c>
      <c r="V48" s="993" t="s">
        <v>264</v>
      </c>
      <c r="W48" s="996">
        <v>0.03</v>
      </c>
      <c r="X48" s="996"/>
      <c r="Y48" s="996"/>
      <c r="Z48" s="996"/>
      <c r="AA48" s="996"/>
      <c r="AB48" s="996"/>
      <c r="AC48" s="996"/>
      <c r="AD48" s="996"/>
      <c r="AE48" s="996"/>
      <c r="AF48" s="996"/>
      <c r="AG48" s="996"/>
      <c r="AH48" s="996"/>
      <c r="AI48" s="996"/>
      <c r="AJ48" s="996"/>
      <c r="AK48" s="996"/>
    </row>
    <row r="49" spans="1:37" ht="20.25">
      <c r="A49" s="947"/>
      <c r="B49" s="390"/>
      <c r="C49" s="390"/>
      <c r="D49" s="988" t="str">
        <f t="shared" si="1"/>
        <v>Huile d'olive</v>
      </c>
      <c r="E49" s="1002" t="str">
        <f t="shared" si="1"/>
        <v>L</v>
      </c>
      <c r="F49" s="995">
        <f>IF(ISTEXT(W49),0,IF(ISBLANK(W49),0,(W49/Q2)*Q4))</f>
        <v>0</v>
      </c>
      <c r="G49" s="995">
        <f>IF(ISTEXT(X49),0,IF(ISBLANK(X49),0,(X49/Q2)*Q4))</f>
        <v>0</v>
      </c>
      <c r="H49" s="995">
        <f>IF(ISTEXT(Y49),0,IF(ISBLANK(Y49),0,(Y49/Q2)*Q4))</f>
        <v>0</v>
      </c>
      <c r="I49" s="995">
        <f>IF(ISTEXT(Z49),0,IF(ISBLANK(Z49),0,(Z49/Q2)*Q4))</f>
        <v>0</v>
      </c>
      <c r="J49" s="995">
        <f>IF(ISTEXT(AA49),0,IF(ISBLANK(AA49),0,(AA49/Q2)*Q4))</f>
        <v>0</v>
      </c>
      <c r="K49" s="995">
        <f>IF(ISTEXT(AB49),0,IF(ISBLANK(AB49),0,(AB49/Q2)*Q4))</f>
        <v>0</v>
      </c>
      <c r="L49" s="995">
        <f>IF(ISTEXT(AC49),0,IF(ISBLANK(AC49),0,(AC49/Q2)*Q4))</f>
        <v>2.5000000000000001E-2</v>
      </c>
      <c r="M49" s="995">
        <f>IF(ISTEXT(AD49),0,IF(ISBLANK(AD49),0,(AD49/Q2)*Q4))</f>
        <v>0.1</v>
      </c>
      <c r="N49" s="995">
        <f>IF(ISTEXT(AE49),0,IF(ISBLANK(AE49),0,(AE49/Q2)*Q4))</f>
        <v>0</v>
      </c>
      <c r="O49" s="995">
        <f>IF(ISTEXT(AF49),0,IF(ISBLANK(AF49),0,(AF49/Q2)*Q4))</f>
        <v>0</v>
      </c>
      <c r="P49" s="995">
        <f>IF(ISTEXT(AG49),0,IF(ISBLANK(AG49),0,(AG49/Q2)*Q4))</f>
        <v>0</v>
      </c>
      <c r="Q49" s="995">
        <f>IF(ISTEXT(AH49),0,IF(ISBLANK(AH49),0,(AH49/Q2)*Q4))</f>
        <v>0</v>
      </c>
      <c r="R49" s="995">
        <f>IF(ISTEXT(AI49),0,IF(ISBLANK(AI49),0,(AI49/Q2)*Q4))</f>
        <v>0</v>
      </c>
      <c r="S49" s="990">
        <f>IF(ISTEXT(AJ49),0,IF(ISBLANK(AJ49),0,(AJ49/Q2)*Q4))</f>
        <v>0</v>
      </c>
      <c r="T49" s="991">
        <f>IF(ISTEXT(AK49),0,IF(ISBLANK(AK49),0,(AK49/Q2)*Q4))</f>
        <v>0</v>
      </c>
      <c r="U49" s="992" t="s">
        <v>310</v>
      </c>
      <c r="V49" s="993" t="s">
        <v>264</v>
      </c>
      <c r="W49" s="996"/>
      <c r="X49" s="996"/>
      <c r="Y49" s="996"/>
      <c r="Z49" s="996"/>
      <c r="AA49" s="996"/>
      <c r="AB49" s="996"/>
      <c r="AC49" s="996">
        <v>0.05</v>
      </c>
      <c r="AD49" s="996">
        <v>0.2</v>
      </c>
      <c r="AE49" s="996"/>
      <c r="AF49" s="996"/>
      <c r="AG49" s="996"/>
      <c r="AH49" s="996"/>
      <c r="AI49" s="996"/>
      <c r="AJ49" s="996"/>
      <c r="AK49" s="996"/>
    </row>
    <row r="50" spans="1:37" ht="20.25">
      <c r="A50" s="947"/>
      <c r="B50" s="390"/>
      <c r="C50" s="390"/>
      <c r="D50" s="988" t="str">
        <f t="shared" si="1"/>
        <v>Jambon</v>
      </c>
      <c r="E50" s="1002" t="str">
        <f t="shared" si="1"/>
        <v>Kg</v>
      </c>
      <c r="F50" s="995">
        <f>IF(ISTEXT(W50),0,IF(ISBLANK(W50),0,(W50/Q2)*Q4))</f>
        <v>0</v>
      </c>
      <c r="G50" s="995">
        <f>IF(ISTEXT(X50),0,IF(ISBLANK(X50),0,(X50/Q2)*Q4))</f>
        <v>0</v>
      </c>
      <c r="H50" s="995">
        <f>IF(ISTEXT(Y50),0,IF(ISBLANK(Y50),0,(Y50/Q2)*Q4))</f>
        <v>0</v>
      </c>
      <c r="I50" s="995">
        <f>IF(ISTEXT(Z50),0,IF(ISBLANK(Z50),0,(Z50/Q2)*Q4))</f>
        <v>0.5</v>
      </c>
      <c r="J50" s="995">
        <f>IF(ISTEXT(AA50),0,IF(ISBLANK(AA50),0,(AA50/Q2)*Q4))</f>
        <v>0</v>
      </c>
      <c r="K50" s="995">
        <f>IF(ISTEXT(AB50),0,IF(ISBLANK(AB50),0,(AB50/Q2)*Q4))</f>
        <v>0</v>
      </c>
      <c r="L50" s="995">
        <f>IF(ISTEXT(AC50),0,IF(ISBLANK(AC50),0,(AC50/Q2)*Q4))</f>
        <v>0</v>
      </c>
      <c r="M50" s="995">
        <f>IF(ISTEXT(AD50),0,IF(ISBLANK(AD50),0,(AD50/Q2)*Q4))</f>
        <v>0</v>
      </c>
      <c r="N50" s="995">
        <f>IF(ISTEXT(AE50),0,IF(ISBLANK(AE50),0,(AE50/Q2)*Q4))</f>
        <v>0</v>
      </c>
      <c r="O50" s="995">
        <f>IF(ISTEXT(AF50),0,IF(ISBLANK(AF50),0,(AF50/Q2)*Q4))</f>
        <v>0</v>
      </c>
      <c r="P50" s="995">
        <f>IF(ISTEXT(AG50),0,IF(ISBLANK(AG50),0,(AG50/Q2)*Q4))</f>
        <v>0</v>
      </c>
      <c r="Q50" s="995">
        <f>IF(ISTEXT(AH50),0,IF(ISBLANK(AH50),0,(AH50/Q2)*Q4))</f>
        <v>0</v>
      </c>
      <c r="R50" s="995">
        <f>IF(ISTEXT(AI50),0,IF(ISBLANK(AI50),0,(AI50/Q2)*Q4))</f>
        <v>0</v>
      </c>
      <c r="S50" s="990">
        <f>IF(ISTEXT(AJ50),0,IF(ISBLANK(AJ50),0,(AJ50/Q2)*Q4))</f>
        <v>0</v>
      </c>
      <c r="T50" s="991">
        <f>IF(ISTEXT(AK50),0,IF(ISBLANK(AK50),0,(AK50/Q2)*Q4))</f>
        <v>0</v>
      </c>
      <c r="U50" s="992" t="s">
        <v>232</v>
      </c>
      <c r="V50" s="993" t="s">
        <v>32</v>
      </c>
      <c r="W50" s="996"/>
      <c r="X50" s="996"/>
      <c r="Y50" s="996"/>
      <c r="Z50" s="996">
        <v>1</v>
      </c>
      <c r="AA50" s="996"/>
      <c r="AB50" s="996"/>
      <c r="AC50" s="996"/>
      <c r="AD50" s="996"/>
      <c r="AE50" s="996"/>
      <c r="AF50" s="996"/>
      <c r="AG50" s="996"/>
      <c r="AH50" s="996"/>
      <c r="AI50" s="996"/>
      <c r="AJ50" s="996"/>
      <c r="AK50" s="996"/>
    </row>
    <row r="51" spans="1:37" ht="20.25">
      <c r="A51" s="947"/>
      <c r="B51" s="390"/>
      <c r="C51" s="390"/>
      <c r="D51" s="988" t="str">
        <f t="shared" si="1"/>
        <v>Jambon blanc</v>
      </c>
      <c r="E51" s="1002" t="str">
        <f t="shared" si="1"/>
        <v>Kg</v>
      </c>
      <c r="F51" s="995">
        <f>IF(ISTEXT(W51),0,IF(ISBLANK(W51),0,(W51/Q2)*Q4))</f>
        <v>0</v>
      </c>
      <c r="G51" s="995">
        <f>IF(ISTEXT(X51),0,IF(ISBLANK(X51),0,(X51/Q2)*Q4))</f>
        <v>0</v>
      </c>
      <c r="H51" s="995">
        <f>IF(ISTEXT(Y51),0,IF(ISBLANK(Y51),0,(Y51/Q2)*Q4))</f>
        <v>0</v>
      </c>
      <c r="I51" s="995">
        <f>IF(ISTEXT(Z51),0,IF(ISBLANK(Z51),0,(Z51/Q2)*Q4))</f>
        <v>0</v>
      </c>
      <c r="J51" s="995">
        <f>IF(ISTEXT(AA51),0,IF(ISBLANK(AA51),0,(AA51/Q2)*Q4))</f>
        <v>0</v>
      </c>
      <c r="K51" s="995">
        <f>IF(ISTEXT(AB51),0,IF(ISBLANK(AB51),0,(AB51/Q2)*Q4))</f>
        <v>0</v>
      </c>
      <c r="L51" s="995">
        <f>IF(ISTEXT(AC51),0,IF(ISBLANK(AC51),0,(AC51/Q2)*Q4))</f>
        <v>0.75</v>
      </c>
      <c r="M51" s="995">
        <f>IF(ISTEXT(AD51),0,IF(ISBLANK(AD51),0,(AD51/Q2)*Q4))</f>
        <v>0</v>
      </c>
      <c r="N51" s="995">
        <f>IF(ISTEXT(AE51),0,IF(ISBLANK(AE51),0,(AE51/Q2)*Q4))</f>
        <v>0</v>
      </c>
      <c r="O51" s="995">
        <f>IF(ISTEXT(AF51),0,IF(ISBLANK(AF51),0,(AF51/Q2)*Q4))</f>
        <v>0</v>
      </c>
      <c r="P51" s="995">
        <f>IF(ISTEXT(AG51),0,IF(ISBLANK(AG51),0,(AG51/Q2)*Q4))</f>
        <v>0</v>
      </c>
      <c r="Q51" s="995">
        <f>IF(ISTEXT(AH51),0,IF(ISBLANK(AH51),0,(AH51/Q2)*Q4))</f>
        <v>0</v>
      </c>
      <c r="R51" s="995">
        <f>IF(ISTEXT(AI51),0,IF(ISBLANK(AI51),0,(AI51/Q2)*Q4))</f>
        <v>0</v>
      </c>
      <c r="S51" s="990">
        <f>IF(ISTEXT(AJ51),0,IF(ISBLANK(AJ51),0,(AJ51/Q2)*Q4))</f>
        <v>0</v>
      </c>
      <c r="T51" s="991">
        <f>IF(ISTEXT(AK51),0,IF(ISBLANK(AK51),0,(AK51/Q2)*Q4))</f>
        <v>0</v>
      </c>
      <c r="U51" s="992" t="s">
        <v>314</v>
      </c>
      <c r="V51" s="993" t="s">
        <v>32</v>
      </c>
      <c r="W51" s="996"/>
      <c r="X51" s="996"/>
      <c r="Y51" s="996"/>
      <c r="Z51" s="996"/>
      <c r="AA51" s="996"/>
      <c r="AB51" s="996"/>
      <c r="AC51" s="996">
        <v>1.5</v>
      </c>
      <c r="AD51" s="996"/>
      <c r="AE51" s="996"/>
      <c r="AF51" s="996"/>
      <c r="AG51" s="996"/>
      <c r="AH51" s="996"/>
      <c r="AI51" s="996"/>
      <c r="AJ51" s="996"/>
      <c r="AK51" s="996"/>
    </row>
    <row r="52" spans="1:37" ht="20.25">
      <c r="A52" s="947"/>
      <c r="B52" s="1000"/>
      <c r="C52" s="1000"/>
      <c r="D52" s="1001" t="str">
        <f t="shared" ref="D52:E79" si="2">U52</f>
        <v>Lait</v>
      </c>
      <c r="E52" s="1002" t="str">
        <f t="shared" si="2"/>
        <v>L</v>
      </c>
      <c r="F52" s="995">
        <f>IF(ISTEXT(W52),0,IF(ISBLANK(W52),0,(W52/Q2)*Q4))</f>
        <v>0</v>
      </c>
      <c r="G52" s="995">
        <f>IF(ISTEXT(X52),0,IF(ISBLANK(X52),0,(X52/Q2)*Q4))</f>
        <v>0</v>
      </c>
      <c r="H52" s="995">
        <f>IF(ISTEXT(Y52),0,IF(ISBLANK(Y52),0,(Y52/Q2)*Q4))</f>
        <v>0</v>
      </c>
      <c r="I52" s="995">
        <f>IF(ISTEXT(Z52),0,IF(ISBLANK(Z52),0,(Z52/Q2)*Q4))</f>
        <v>0</v>
      </c>
      <c r="J52" s="995">
        <f>IF(ISTEXT(AA52),0,IF(ISBLANK(AA52),0,(AA52/Q2)*Q4))</f>
        <v>0</v>
      </c>
      <c r="K52" s="995">
        <f>IF(ISTEXT(AB52),0,IF(ISBLANK(AB52),0,(AB52/Q2)*Q4))</f>
        <v>0</v>
      </c>
      <c r="L52" s="995">
        <f>IF(ISTEXT(AC52),0,IF(ISBLANK(AC52),0,(AC52/Q2)*Q4))</f>
        <v>0</v>
      </c>
      <c r="M52" s="995">
        <f>IF(ISTEXT(AD52),0,IF(ISBLANK(AD52),0,(AD52/Q2)*Q4))</f>
        <v>0</v>
      </c>
      <c r="N52" s="995">
        <f>IF(ISTEXT(AE52),0,IF(ISBLANK(AE52),0,(AE52/Q2)*Q4))</f>
        <v>0</v>
      </c>
      <c r="O52" s="995">
        <f>IF(ISTEXT(AF52),0,IF(ISBLANK(AF52),0,(AF52/Q2)*Q4))</f>
        <v>0</v>
      </c>
      <c r="P52" s="995">
        <f>IF(ISTEXT(AG52),0,IF(ISBLANK(AG52),0,(AG52/Q2)*Q4))</f>
        <v>0</v>
      </c>
      <c r="Q52" s="1003">
        <f>IF(ISTEXT(AH52),0,IF(ISBLANK(AH52),0,(AH52/Q2)*Q4))</f>
        <v>0.5</v>
      </c>
      <c r="R52" s="995">
        <f>IF(ISTEXT(AI52),0,IF(ISBLANK(AI52),0,(AI52/Q2)*Q4))</f>
        <v>0</v>
      </c>
      <c r="S52" s="990">
        <f>IF(ISTEXT(AJ52),0,IF(ISBLANK(AJ52),0,(AJ52/Q2)*Q4))</f>
        <v>0</v>
      </c>
      <c r="T52" s="991">
        <f>IF(ISTEXT(AK52),0,IF(ISBLANK(AK52),0,(AK52/Q2)*Q4))</f>
        <v>0</v>
      </c>
      <c r="U52" s="992" t="s">
        <v>355</v>
      </c>
      <c r="V52" s="993" t="s">
        <v>264</v>
      </c>
      <c r="W52" s="996"/>
      <c r="X52" s="996"/>
      <c r="Y52" s="996"/>
      <c r="Z52" s="996"/>
      <c r="AA52" s="996"/>
      <c r="AB52" s="996"/>
      <c r="AC52" s="996"/>
      <c r="AD52" s="996"/>
      <c r="AE52" s="996"/>
      <c r="AF52" s="996"/>
      <c r="AG52" s="996"/>
      <c r="AH52" s="996">
        <v>1</v>
      </c>
      <c r="AI52" s="996"/>
      <c r="AJ52" s="996"/>
      <c r="AK52" s="996"/>
    </row>
    <row r="53" spans="1:37" ht="20.25">
      <c r="A53" s="947"/>
      <c r="B53" s="390"/>
      <c r="C53" s="390"/>
      <c r="D53" s="988" t="str">
        <f t="shared" si="2"/>
        <v>Lardons</v>
      </c>
      <c r="E53" s="1002" t="str">
        <f t="shared" si="2"/>
        <v>Kg</v>
      </c>
      <c r="F53" s="995">
        <f>IF(ISTEXT(W53),0,IF(ISBLANK(W53),0,(W53/Q2)*Q4))</f>
        <v>0</v>
      </c>
      <c r="G53" s="995">
        <f>IF(ISTEXT(X53),0,IF(ISBLANK(X53),0,(X53/Q2)*Q4))</f>
        <v>0</v>
      </c>
      <c r="H53" s="995">
        <f>IF(ISTEXT(Y53),0,IF(ISBLANK(Y53),0,(Y53/Q2)*Q4))</f>
        <v>0</v>
      </c>
      <c r="I53" s="995">
        <f>IF(ISTEXT(Z53),0,IF(ISBLANK(Z53),0,(Z53/Q2)*Q4))</f>
        <v>0</v>
      </c>
      <c r="J53" s="995">
        <f>IF(ISTEXT(AA53),0,IF(ISBLANK(AA53),0,(AA53/Q2)*Q4))</f>
        <v>0</v>
      </c>
      <c r="K53" s="995">
        <f>IF(ISTEXT(AB53),0,IF(ISBLANK(AB53),0,(AB53/Q2)*Q4))</f>
        <v>0</v>
      </c>
      <c r="L53" s="995">
        <f>IF(ISTEXT(AC53),0,IF(ISBLANK(AC53),0,(AC53/Q2)*Q4))</f>
        <v>0</v>
      </c>
      <c r="M53" s="995">
        <f>IF(ISTEXT(AD53),0,IF(ISBLANK(AD53),0,(AD53/Q2)*Q4))</f>
        <v>0</v>
      </c>
      <c r="N53" s="995">
        <f>IF(ISTEXT(AE53),0,IF(ISBLANK(AE53),0,(AE53/Q2)*Q4))</f>
        <v>0.1</v>
      </c>
      <c r="O53" s="995">
        <f>IF(ISTEXT(AF53),0,IF(ISBLANK(AF53),0,(AF53/Q2)*Q4))</f>
        <v>0</v>
      </c>
      <c r="P53" s="995">
        <f>IF(ISTEXT(AG53),0,IF(ISBLANK(AG53),0,(AG53/Q2)*Q4))</f>
        <v>0</v>
      </c>
      <c r="Q53" s="995">
        <f>IF(ISTEXT(AH53),0,IF(ISBLANK(AH53),0,(AH53/Q2)*Q4))</f>
        <v>0</v>
      </c>
      <c r="R53" s="995">
        <f>IF(ISTEXT(AI53),0,IF(ISBLANK(AI53),0,(AI53/Q2)*Q4))</f>
        <v>0</v>
      </c>
      <c r="S53" s="990">
        <f>IF(ISTEXT(AJ53),0,IF(ISBLANK(AJ53),0,(AJ53/Q2)*Q4))</f>
        <v>0</v>
      </c>
      <c r="T53" s="991">
        <f>IF(ISTEXT(AK53),0,IF(ISBLANK(AK53),0,(AK53/Q2)*Q4))</f>
        <v>0</v>
      </c>
      <c r="U53" s="992" t="s">
        <v>329</v>
      </c>
      <c r="V53" s="993" t="s">
        <v>32</v>
      </c>
      <c r="W53" s="996"/>
      <c r="X53" s="996"/>
      <c r="Y53" s="996"/>
      <c r="Z53" s="996"/>
      <c r="AA53" s="996"/>
      <c r="AB53" s="996"/>
      <c r="AC53" s="996"/>
      <c r="AD53" s="996"/>
      <c r="AE53" s="996">
        <v>0.2</v>
      </c>
      <c r="AF53" s="996"/>
      <c r="AG53" s="996"/>
      <c r="AH53" s="996"/>
      <c r="AI53" s="996"/>
      <c r="AJ53" s="996"/>
      <c r="AK53" s="996"/>
    </row>
    <row r="54" spans="1:37" ht="20.25">
      <c r="A54" s="947"/>
      <c r="B54" s="390"/>
      <c r="C54" s="390"/>
      <c r="D54" s="988" t="str">
        <f t="shared" si="2"/>
        <v>Maïzena</v>
      </c>
      <c r="E54" s="1002">
        <f t="shared" si="2"/>
        <v>0</v>
      </c>
      <c r="F54" s="995">
        <f>IF(ISTEXT(W54),0,IF(ISBLANK(W54),0,(W54/Q2)*Q4))</f>
        <v>0</v>
      </c>
      <c r="G54" s="995">
        <f>IF(ISTEXT(X54),0,IF(ISBLANK(X54),0,(X54/Q2)*Q4))</f>
        <v>0</v>
      </c>
      <c r="H54" s="995">
        <f>IF(ISTEXT(Y54),0,IF(ISBLANK(Y54),0,(Y54/Q2)*Q4))</f>
        <v>0</v>
      </c>
      <c r="I54" s="995">
        <f>IF(ISTEXT(Z54),0,IF(ISBLANK(Z54),0,(Z54/Q2)*Q4))</f>
        <v>0</v>
      </c>
      <c r="J54" s="995">
        <f>IF(ISTEXT(AA54),0,IF(ISBLANK(AA54),0,(AA54/Q2)*Q4))</f>
        <v>0</v>
      </c>
      <c r="K54" s="995">
        <f>IF(ISTEXT(AB54),0,IF(ISBLANK(AB54),0,(AB54/Q2)*Q4))</f>
        <v>0</v>
      </c>
      <c r="L54" s="995">
        <f>IF(ISTEXT(AC54),0,IF(ISBLANK(AC54),0,(AC54/Q2)*Q4))</f>
        <v>0</v>
      </c>
      <c r="M54" s="995">
        <f>IF(ISTEXT(AD54),0,IF(ISBLANK(AD54),0,(AD54/Q2)*Q4))</f>
        <v>0</v>
      </c>
      <c r="N54" s="995">
        <f>IF(ISTEXT(AE54),0,IF(ISBLANK(AE54),0,(AE54/Q2)*Q4))</f>
        <v>0</v>
      </c>
      <c r="O54" s="995">
        <f>IF(ISTEXT(AF54),0,IF(ISBLANK(AF54),0,(AF54/Q2)*Q4))</f>
        <v>0</v>
      </c>
      <c r="P54" s="995">
        <f>IF(ISTEXT(AG54),0,IF(ISBLANK(AG54),0,(AG54/Q2)*Q4))</f>
        <v>0</v>
      </c>
      <c r="Q54" s="995">
        <f>IF(ISTEXT(AH54),0,IF(ISBLANK(AH54),0,(AH54/Q2)*Q4))</f>
        <v>0</v>
      </c>
      <c r="R54" s="995">
        <f>IF(ISTEXT(AI54),0,IF(ISBLANK(AI54),0,(AI54/Q2)*Q4))</f>
        <v>0</v>
      </c>
      <c r="S54" s="990">
        <f>IF(ISTEXT(AJ54),0,IF(ISBLANK(AJ54),0,(AJ54/Q2)*Q4))</f>
        <v>0</v>
      </c>
      <c r="T54" s="991">
        <f>IF(ISTEXT(AK54),0,IF(ISBLANK(AK54),0,(AK54/Q2)*Q4))</f>
        <v>0</v>
      </c>
      <c r="U54" s="992" t="s">
        <v>241</v>
      </c>
      <c r="V54" s="993">
        <v>0</v>
      </c>
      <c r="W54" s="996"/>
      <c r="X54" s="996"/>
      <c r="Y54" s="996"/>
      <c r="Z54" s="996"/>
      <c r="AA54" s="996" t="s">
        <v>996</v>
      </c>
      <c r="AB54" s="996"/>
      <c r="AC54" s="996"/>
      <c r="AD54" s="996"/>
      <c r="AE54" s="996"/>
      <c r="AF54" s="996"/>
      <c r="AG54" s="996"/>
      <c r="AH54" s="996"/>
      <c r="AI54" s="996"/>
      <c r="AJ54" s="996"/>
      <c r="AK54" s="996"/>
    </row>
    <row r="55" spans="1:37" ht="20.25">
      <c r="A55" s="947"/>
      <c r="B55" s="1000"/>
      <c r="C55" s="1000"/>
      <c r="D55" s="1001" t="str">
        <f t="shared" si="2"/>
        <v>Miel liquide</v>
      </c>
      <c r="E55" s="1002" t="str">
        <f t="shared" si="2"/>
        <v>c/s</v>
      </c>
      <c r="F55" s="990">
        <f>IF(ISTEXT(W55),0,IF(ISBLANK(W55),0,(W55/Q2)*Q4))</f>
        <v>0</v>
      </c>
      <c r="G55" s="990">
        <f>IF(ISTEXT(X55),0,IF(ISBLANK(X55),0,(X55/Q2)*Q4))</f>
        <v>0</v>
      </c>
      <c r="H55" s="990">
        <f>IF(ISTEXT(Y55),0,IF(ISBLANK(Y55),0,(Y55/Q2)*Q4))</f>
        <v>0</v>
      </c>
      <c r="I55" s="990">
        <f>IF(ISTEXT(Z55),0,IF(ISBLANK(Z55),0,(Z55/Q2)*Q4))</f>
        <v>0</v>
      </c>
      <c r="J55" s="990">
        <f>IF(ISTEXT(AA55),0,IF(ISBLANK(AA55),0,(AA55/Q2)*Q4))</f>
        <v>0</v>
      </c>
      <c r="K55" s="990">
        <f>IF(ISTEXT(AB55),0,IF(ISBLANK(AB55),0,(AB55/Q2)*Q4))</f>
        <v>0</v>
      </c>
      <c r="L55" s="990">
        <f>IF(ISTEXT(AC55),0,IF(ISBLANK(AC55),0,(AC55/Q2)*Q4))</f>
        <v>0</v>
      </c>
      <c r="M55" s="990">
        <f>IF(ISTEXT(AD55),0,IF(ISBLANK(AD55),0,(AD55/Q2)*Q4))</f>
        <v>0</v>
      </c>
      <c r="N55" s="990">
        <f>IF(ISTEXT(AE55),0,IF(ISBLANK(AE55),0,(AE55/Q2)*Q4))</f>
        <v>0</v>
      </c>
      <c r="O55" s="1005">
        <f>IF(ISTEXT(AF55),0,IF(ISBLANK(AF55),0,(AF55/Q2)*Q4))</f>
        <v>0.5</v>
      </c>
      <c r="P55" s="990">
        <f>IF(ISTEXT(AG55),0,IF(ISBLANK(AG55),0,(AG55/Q2)*Q4))</f>
        <v>0</v>
      </c>
      <c r="Q55" s="990">
        <f>IF(ISTEXT(AH55),0,IF(ISBLANK(AH55),0,(AH55/Q2)*Q4))</f>
        <v>0</v>
      </c>
      <c r="R55" s="1005">
        <f>IF(ISTEXT(AI55),0,IF(ISBLANK(AI55),0,(AI55/Q2)*Q4))</f>
        <v>0.5</v>
      </c>
      <c r="S55" s="990">
        <f>IF(ISTEXT(AJ55),0,IF(ISBLANK(AJ55),0,(AJ55/Q2)*Q4))</f>
        <v>0</v>
      </c>
      <c r="T55" s="991">
        <f>IF(ISTEXT(AK55),0,IF(ISBLANK(AK55),0,(AK55/Q2)*Q4))</f>
        <v>0</v>
      </c>
      <c r="U55" s="992" t="s">
        <v>395</v>
      </c>
      <c r="V55" s="993" t="s">
        <v>396</v>
      </c>
      <c r="W55" s="994"/>
      <c r="X55" s="994"/>
      <c r="Y55" s="994"/>
      <c r="Z55" s="994"/>
      <c r="AA55" s="994"/>
      <c r="AB55" s="994"/>
      <c r="AC55" s="994"/>
      <c r="AD55" s="994"/>
      <c r="AE55" s="994"/>
      <c r="AF55" s="994">
        <v>1</v>
      </c>
      <c r="AG55" s="994"/>
      <c r="AH55" s="994"/>
      <c r="AI55" s="994">
        <v>1</v>
      </c>
      <c r="AJ55" s="994"/>
      <c r="AK55" s="994"/>
    </row>
    <row r="56" spans="1:37" ht="20.25">
      <c r="A56" s="947"/>
      <c r="B56" s="390"/>
      <c r="C56" s="390"/>
      <c r="D56" s="988" t="str">
        <f t="shared" si="2"/>
        <v>Moutarde</v>
      </c>
      <c r="E56" s="1002" t="str">
        <f t="shared" si="2"/>
        <v>Kg</v>
      </c>
      <c r="F56" s="995">
        <f>IF(ISTEXT(W56),0,IF(ISBLANK(W56),0,(W56/Q2)*Q4))</f>
        <v>0</v>
      </c>
      <c r="G56" s="995">
        <f>IF(ISTEXT(X56),0,IF(ISBLANK(X56),0,(X56/Q2)*Q4))</f>
        <v>0</v>
      </c>
      <c r="H56" s="995">
        <f>IF(ISTEXT(Y56),0,IF(ISBLANK(Y56),0,(Y56/Q2)*Q4))</f>
        <v>0</v>
      </c>
      <c r="I56" s="995">
        <f>IF(ISTEXT(Z56),0,IF(ISBLANK(Z56),0,(Z56/Q2)*Q4))</f>
        <v>0</v>
      </c>
      <c r="J56" s="995">
        <f>IF(ISTEXT(AA56),0,IF(ISBLANK(AA56),0,(AA56/Q2)*Q4))</f>
        <v>0.03</v>
      </c>
      <c r="K56" s="995">
        <f>IF(ISTEXT(AB56),0,IF(ISBLANK(AB56),0,(AB56/Q2)*Q4))</f>
        <v>0</v>
      </c>
      <c r="L56" s="995">
        <f>IF(ISTEXT(AC56),0,IF(ISBLANK(AC56),0,(AC56/Q2)*Q4))</f>
        <v>0</v>
      </c>
      <c r="M56" s="995">
        <f>IF(ISTEXT(AD56),0,IF(ISBLANK(AD56),0,(AD56/Q2)*Q4))</f>
        <v>0</v>
      </c>
      <c r="N56" s="995">
        <f>IF(ISTEXT(AE56),0,IF(ISBLANK(AE56),0,(AE56/Q2)*Q4))</f>
        <v>0</v>
      </c>
      <c r="O56" s="995">
        <f>IF(ISTEXT(AF56),0,IF(ISBLANK(AF56),0,(AF56/Q2)*Q4))</f>
        <v>0</v>
      </c>
      <c r="P56" s="995">
        <f>IF(ISTEXT(AG56),0,IF(ISBLANK(AG56),0,(AG56/Q2)*Q4))</f>
        <v>0</v>
      </c>
      <c r="Q56" s="995">
        <f>IF(ISTEXT(AH56),0,IF(ISBLANK(AH56),0,(AH56/Q2)*Q4))</f>
        <v>0</v>
      </c>
      <c r="R56" s="995">
        <f>IF(ISTEXT(AI56),0,IF(ISBLANK(AI56),0,(AI56/Q2)*Q4))</f>
        <v>0</v>
      </c>
      <c r="S56" s="990">
        <f>IF(ISTEXT(AJ56),0,IF(ISBLANK(AJ56),0,(AJ56/Q2)*Q4))</f>
        <v>0</v>
      </c>
      <c r="T56" s="991">
        <f>IF(ISTEXT(AK56),0,IF(ISBLANK(AK56),0,(AK56/Q2)*Q4))</f>
        <v>0</v>
      </c>
      <c r="U56" s="992" t="s">
        <v>243</v>
      </c>
      <c r="V56" s="993" t="s">
        <v>32</v>
      </c>
      <c r="W56" s="996"/>
      <c r="X56" s="996"/>
      <c r="Y56" s="996"/>
      <c r="Z56" s="996"/>
      <c r="AA56" s="996">
        <v>0.06</v>
      </c>
      <c r="AB56" s="996"/>
      <c r="AC56" s="996"/>
      <c r="AD56" s="996"/>
      <c r="AE56" s="996"/>
      <c r="AF56" s="996"/>
      <c r="AG56" s="996"/>
      <c r="AH56" s="996"/>
      <c r="AI56" s="996"/>
      <c r="AJ56" s="996"/>
      <c r="AK56" s="996"/>
    </row>
    <row r="57" spans="1:37" ht="20.25">
      <c r="A57" s="947"/>
      <c r="B57" s="390"/>
      <c r="C57" s="390"/>
      <c r="D57" s="988" t="str">
        <f t="shared" si="2"/>
        <v>Noix de St Jacques</v>
      </c>
      <c r="E57" s="1002" t="str">
        <f t="shared" si="2"/>
        <v>Kg</v>
      </c>
      <c r="F57" s="995">
        <f>IF(ISTEXT(W57),0,IF(ISBLANK(W57),0,(W57/Q2)*Q4))</f>
        <v>0</v>
      </c>
      <c r="G57" s="995">
        <f>IF(ISTEXT(X57),0,IF(ISBLANK(X57),0,(X57/Q2)*Q4))</f>
        <v>0</v>
      </c>
      <c r="H57" s="995">
        <f>IF(ISTEXT(Y57),0,IF(ISBLANK(Y57),0,(Y57/Q2)*Q4))</f>
        <v>0</v>
      </c>
      <c r="I57" s="995">
        <f>IF(ISTEXT(Z57),0,IF(ISBLANK(Z57),0,(Z57/Q2)*Q4))</f>
        <v>0</v>
      </c>
      <c r="J57" s="995">
        <f>IF(ISTEXT(AA57),0,IF(ISBLANK(AA57),0,(AA57/Q2)*Q4))</f>
        <v>0</v>
      </c>
      <c r="K57" s="995">
        <f>IF(ISTEXT(AB57),0,IF(ISBLANK(AB57),0,(AB57/Q2)*Q4))</f>
        <v>0.6</v>
      </c>
      <c r="L57" s="995">
        <f>IF(ISTEXT(AC57),0,IF(ISBLANK(AC57),0,(AC57/Q2)*Q4))</f>
        <v>0</v>
      </c>
      <c r="M57" s="995">
        <f>IF(ISTEXT(AD57),0,IF(ISBLANK(AD57),0,(AD57/Q2)*Q4))</f>
        <v>0</v>
      </c>
      <c r="N57" s="995">
        <f>IF(ISTEXT(AE57),0,IF(ISBLANK(AE57),0,(AE57/Q2)*Q4))</f>
        <v>0</v>
      </c>
      <c r="O57" s="995">
        <f>IF(ISTEXT(AF57),0,IF(ISBLANK(AF57),0,(AF57/Q2)*Q4))</f>
        <v>0</v>
      </c>
      <c r="P57" s="995">
        <f>IF(ISTEXT(AG57),0,IF(ISBLANK(AG57),0,(AG57/Q2)*Q4))</f>
        <v>0</v>
      </c>
      <c r="Q57" s="995">
        <f>IF(ISTEXT(AH57),0,IF(ISBLANK(AH57),0,(AH57/Q2)*Q4))</f>
        <v>0</v>
      </c>
      <c r="R57" s="995">
        <f>IF(ISTEXT(AI57),0,IF(ISBLANK(AI57),0,(AI57/Q2)*Q4))</f>
        <v>0</v>
      </c>
      <c r="S57" s="990">
        <f>IF(ISTEXT(AJ57),0,IF(ISBLANK(AJ57),0,(AJ57/Q2)*Q4))</f>
        <v>0</v>
      </c>
      <c r="T57" s="991">
        <f>IF(ISTEXT(AK57),0,IF(ISBLANK(AK57),0,(AK57/Q2)*Q4))</f>
        <v>0</v>
      </c>
      <c r="U57" s="992" t="s">
        <v>274</v>
      </c>
      <c r="V57" s="993" t="s">
        <v>32</v>
      </c>
      <c r="W57" s="996"/>
      <c r="X57" s="996"/>
      <c r="Y57" s="996"/>
      <c r="Z57" s="996"/>
      <c r="AA57" s="996"/>
      <c r="AB57" s="996">
        <v>1.2</v>
      </c>
      <c r="AC57" s="996"/>
      <c r="AD57" s="996"/>
      <c r="AE57" s="996"/>
      <c r="AF57" s="996"/>
      <c r="AG57" s="996"/>
      <c r="AH57" s="996"/>
      <c r="AI57" s="996"/>
      <c r="AJ57" s="996"/>
      <c r="AK57" s="996"/>
    </row>
    <row r="58" spans="1:37" ht="20.25">
      <c r="A58" s="947"/>
      <c r="B58" s="1000"/>
      <c r="C58" s="1000"/>
      <c r="D58" s="1001" t="str">
        <f t="shared" si="2"/>
        <v>Œuf</v>
      </c>
      <c r="E58" s="1002" t="str">
        <f t="shared" si="2"/>
        <v>Pce</v>
      </c>
      <c r="F58" s="990">
        <f>IF(ISTEXT(W58),0,IF(ISBLANK(W58),0,(W58/Q2)*Q4))</f>
        <v>0</v>
      </c>
      <c r="G58" s="990">
        <f>IF(ISTEXT(X58),0,IF(ISBLANK(X58),0,(X58/Q2)*Q4))</f>
        <v>0</v>
      </c>
      <c r="H58" s="990">
        <f>IF(ISTEXT(Y58),0,IF(ISBLANK(Y58),0,(Y58/Q2)*Q4))</f>
        <v>0</v>
      </c>
      <c r="I58" s="990">
        <f>IF(ISTEXT(Z58),0,IF(ISBLANK(Z58),0,(Z58/Q2)*Q4))</f>
        <v>5</v>
      </c>
      <c r="J58" s="990">
        <f>IF(ISTEXT(AA58),0,IF(ISBLANK(AA58),0,(AA58/Q2)*Q4))</f>
        <v>0</v>
      </c>
      <c r="K58" s="990">
        <f>IF(ISTEXT(AB58),0,IF(ISBLANK(AB58),0,(AB58/Q2)*Q4))</f>
        <v>0</v>
      </c>
      <c r="L58" s="990">
        <f>IF(ISTEXT(AC58),0,IF(ISBLANK(AC58),0,(AC58/Q2)*Q4))</f>
        <v>0</v>
      </c>
      <c r="M58" s="990">
        <f>IF(ISTEXT(AD58),0,IF(ISBLANK(AD58),0,(AD58/Q2)*Q4))</f>
        <v>0</v>
      </c>
      <c r="N58" s="990">
        <f>IF(ISTEXT(AE58),0,IF(ISBLANK(AE58),0,(AE58/Q2)*Q4))</f>
        <v>0</v>
      </c>
      <c r="O58" s="1005">
        <f>IF(ISTEXT(AF58),0,IF(ISBLANK(AF58),0,(AF58/Q2)*Q4))</f>
        <v>1</v>
      </c>
      <c r="P58" s="1005">
        <f>IF(ISTEXT(AG58),0,IF(ISBLANK(AG58),0,(AG58/Q2)*Q4))</f>
        <v>0.5</v>
      </c>
      <c r="Q58" s="1005">
        <f>IF(ISTEXT(AH58),0,IF(ISBLANK(AH58),0,(AH58/Q2)*Q4))</f>
        <v>0.5</v>
      </c>
      <c r="R58" s="1005">
        <f>IF(ISTEXT(AI58),0,IF(ISBLANK(AI58),0,(AI58/Q2)*Q4))</f>
        <v>0.5</v>
      </c>
      <c r="S58" s="1005">
        <f>IF(ISTEXT(AJ58),0,IF(ISBLANK(AJ58),0,(AJ58/Q2)*Q4))</f>
        <v>0</v>
      </c>
      <c r="T58" s="1006">
        <f>IF(ISTEXT(AK58),0,IF(ISBLANK(AK58),0,(AK58/Q2)*Q4))</f>
        <v>0</v>
      </c>
      <c r="U58" s="992" t="s">
        <v>235</v>
      </c>
      <c r="V58" s="993" t="s">
        <v>393</v>
      </c>
      <c r="W58" s="994"/>
      <c r="X58" s="994"/>
      <c r="Y58" s="994"/>
      <c r="Z58" s="994">
        <v>10</v>
      </c>
      <c r="AA58" s="994"/>
      <c r="AB58" s="994"/>
      <c r="AC58" s="994"/>
      <c r="AD58" s="994"/>
      <c r="AE58" s="994"/>
      <c r="AF58" s="994">
        <v>2</v>
      </c>
      <c r="AG58" s="994">
        <v>1</v>
      </c>
      <c r="AH58" s="994">
        <v>1</v>
      </c>
      <c r="AI58" s="994">
        <v>1</v>
      </c>
      <c r="AJ58" s="994"/>
      <c r="AK58" s="994"/>
    </row>
    <row r="59" spans="1:37" ht="20.25">
      <c r="A59" s="947"/>
      <c r="B59" s="390"/>
      <c r="C59" s="390"/>
      <c r="D59" s="988" t="str">
        <f t="shared" si="2"/>
        <v>Oignons</v>
      </c>
      <c r="E59" s="1002" t="str">
        <f t="shared" si="2"/>
        <v>Kg</v>
      </c>
      <c r="F59" s="995">
        <f>IF(ISTEXT(W59),0,IF(ISBLANK(W59),0,(W59/Q2)*Q4))</f>
        <v>0</v>
      </c>
      <c r="G59" s="995">
        <f>IF(ISTEXT(X59),0,IF(ISBLANK(X59),0,(X59/Q2)*Q4))</f>
        <v>0.05</v>
      </c>
      <c r="H59" s="995">
        <f>IF(ISTEXT(Y59),0,IF(ISBLANK(Y59),0,(Y59/Q2)*Q4))</f>
        <v>0</v>
      </c>
      <c r="I59" s="995">
        <f>IF(ISTEXT(Z59),0,IF(ISBLANK(Z59),0,(Z59/Q2)*Q4))</f>
        <v>0</v>
      </c>
      <c r="J59" s="995">
        <f>IF(ISTEXT(AA59),0,IF(ISBLANK(AA59),0,(AA59/Q2)*Q4))</f>
        <v>0.1</v>
      </c>
      <c r="K59" s="995">
        <f>IF(ISTEXT(AB59),0,IF(ISBLANK(AB59),0,(AB59/Q2)*Q4))</f>
        <v>0</v>
      </c>
      <c r="L59" s="995">
        <f>IF(ISTEXT(AC59),0,IF(ISBLANK(AC59),0,(AC59/Q2)*Q4))</f>
        <v>0.5</v>
      </c>
      <c r="M59" s="995">
        <f>IF(ISTEXT(AD59),0,IF(ISBLANK(AD59),0,(AD59/Q2)*Q4))</f>
        <v>1.5</v>
      </c>
      <c r="N59" s="995">
        <f>IF(ISTEXT(AE59),0,IF(ISBLANK(AE59),0,(AE59/Q2)*Q4))</f>
        <v>0</v>
      </c>
      <c r="O59" s="995">
        <f>IF(ISTEXT(AF59),0,IF(ISBLANK(AF59),0,(AF59/Q2)*Q4))</f>
        <v>0</v>
      </c>
      <c r="P59" s="995">
        <f>IF(ISTEXT(AG59),0,IF(ISBLANK(AG59),0,(AG59/Q2)*Q4))</f>
        <v>0</v>
      </c>
      <c r="Q59" s="995">
        <f>IF(ISTEXT(AH59),0,IF(ISBLANK(AH59),0,(AH59/Q2)*Q4))</f>
        <v>0</v>
      </c>
      <c r="R59" s="995">
        <f>IF(ISTEXT(AI59),0,IF(ISBLANK(AI59),0,(AI59/Q2)*Q4))</f>
        <v>0</v>
      </c>
      <c r="S59" s="990">
        <f>IF(ISTEXT(AJ59),0,IF(ISBLANK(AJ59),0,(AJ59/Q2)*Q4))</f>
        <v>0</v>
      </c>
      <c r="T59" s="991">
        <f>IF(ISTEXT(AK59),0,IF(ISBLANK(AK59),0,(AK59/Q2)*Q4))</f>
        <v>0</v>
      </c>
      <c r="U59" s="992" t="s">
        <v>242</v>
      </c>
      <c r="V59" s="993" t="s">
        <v>32</v>
      </c>
      <c r="W59" s="996"/>
      <c r="X59" s="996">
        <v>0.1</v>
      </c>
      <c r="Y59" s="996"/>
      <c r="Z59" s="996"/>
      <c r="AA59" s="996">
        <v>0.2</v>
      </c>
      <c r="AB59" s="996"/>
      <c r="AC59" s="996">
        <v>1</v>
      </c>
      <c r="AD59" s="996">
        <v>3</v>
      </c>
      <c r="AE59" s="996"/>
      <c r="AF59" s="996"/>
      <c r="AG59" s="996"/>
      <c r="AH59" s="996"/>
      <c r="AI59" s="996"/>
      <c r="AJ59" s="996"/>
      <c r="AK59" s="996"/>
    </row>
    <row r="60" spans="1:37" ht="20.25">
      <c r="A60" s="947"/>
      <c r="B60" s="390"/>
      <c r="C60" s="390"/>
      <c r="D60" s="988" t="str">
        <f t="shared" si="2"/>
        <v>Paprika</v>
      </c>
      <c r="E60" s="1002">
        <f t="shared" si="2"/>
        <v>0</v>
      </c>
      <c r="F60" s="1007">
        <f>IF(ISTEXT(W60),0,IF(ISBLANK(W60),0,(W60/Q2)*Q4))</f>
        <v>0</v>
      </c>
      <c r="G60" s="1007">
        <f>IF(ISTEXT(X60),0,IF(ISBLANK(X60),0,(X60/Q2)*Q4))</f>
        <v>0</v>
      </c>
      <c r="H60" s="1007">
        <f>IF(ISTEXT(Y60),0,IF(ISBLANK(Y60),0,(Y60/Q2)*Q4))</f>
        <v>0</v>
      </c>
      <c r="I60" s="1007">
        <f>IF(ISTEXT(Z60),0,IF(ISBLANK(Z60),0,(Z60/Q2)*Q4))</f>
        <v>0</v>
      </c>
      <c r="J60" s="1007">
        <f>IF(ISTEXT(AA60),0,IF(ISBLANK(AA60),0,(AA60/Q2)*Q4))</f>
        <v>0</v>
      </c>
      <c r="K60" s="1007">
        <f>IF(ISTEXT(AB60),0,IF(ISBLANK(AB60),0,(AB60/Q2)*Q4))</f>
        <v>0</v>
      </c>
      <c r="L60" s="1007">
        <f>IF(ISTEXT(AC60),0,IF(ISBLANK(AC60),0,(AC60/Q2)*Q4))</f>
        <v>0</v>
      </c>
      <c r="M60" s="1007">
        <f>IF(ISTEXT(AD60),0,IF(ISBLANK(AD60),0,(AD60/Q2)*Q4))</f>
        <v>0</v>
      </c>
      <c r="N60" s="1007">
        <f>IF(ISTEXT(AE60),0,IF(ISBLANK(AE60),0,(AE60/Q2)*Q4))</f>
        <v>0</v>
      </c>
      <c r="O60" s="1007">
        <f>IF(ISTEXT(AF60),0,IF(ISBLANK(AF60),0,(AF60/Q2)*Q4))</f>
        <v>0</v>
      </c>
      <c r="P60" s="1007">
        <f>IF(ISTEXT(AG60),0,IF(ISBLANK(AG60),0,(AG60/Q2)*Q4))</f>
        <v>0</v>
      </c>
      <c r="Q60" s="1007">
        <f>IF(ISTEXT(AH60),0,IF(ISBLANK(AH60),0,(AH60/Q2)*Q4))</f>
        <v>0</v>
      </c>
      <c r="R60" s="1007">
        <f>IF(ISTEXT(AI60),0,IF(ISBLANK(AI60),0,(AI60/Q2)*Q4))</f>
        <v>0</v>
      </c>
      <c r="S60" s="990">
        <f>IF(ISTEXT(AJ60),0,IF(ISBLANK(AJ60),0,(AJ60/Q2)*Q4))</f>
        <v>0</v>
      </c>
      <c r="T60" s="991">
        <f>IF(ISTEXT(AK60),0,IF(ISBLANK(AK60),0,(AK60/Q2)*Q4))</f>
        <v>0</v>
      </c>
      <c r="U60" s="992" t="s">
        <v>337</v>
      </c>
      <c r="V60" s="993">
        <v>0</v>
      </c>
      <c r="W60" s="1008"/>
      <c r="X60" s="1008"/>
      <c r="Y60" s="1008"/>
      <c r="Z60" s="1008"/>
      <c r="AA60" s="1008"/>
      <c r="AB60" s="1008"/>
      <c r="AC60" s="1008"/>
      <c r="AD60" s="1008" t="s">
        <v>996</v>
      </c>
      <c r="AE60" s="1008"/>
      <c r="AF60" s="1008"/>
      <c r="AG60" s="1008"/>
      <c r="AH60" s="1008"/>
      <c r="AI60" s="1008"/>
      <c r="AJ60" s="1008"/>
      <c r="AK60" s="1008"/>
    </row>
    <row r="61" spans="1:37" ht="20.25">
      <c r="A61" s="947"/>
      <c r="B61" s="390"/>
      <c r="C61" s="390"/>
      <c r="D61" s="988" t="str">
        <f t="shared" si="2"/>
        <v>Pâte de sarrasin</v>
      </c>
      <c r="E61" s="1002">
        <f t="shared" si="2"/>
        <v>0</v>
      </c>
      <c r="F61" s="1009">
        <f>IF(ISTEXT(W61),0,IF(ISBLANK(W61),0,(W61/Q2)*Q4))</f>
        <v>0</v>
      </c>
      <c r="G61" s="1010">
        <f>IF(ISTEXT(X61),0,IF(ISBLANK(X61),0,(X61/Q2)*Q4))</f>
        <v>0</v>
      </c>
      <c r="H61" s="1010">
        <f>IF(ISTEXT(Y61),0,IF(ISBLANK(Y61),0,(Y61/Q2)*Q4))</f>
        <v>0</v>
      </c>
      <c r="I61" s="1010">
        <f>IF(ISTEXT(Z61),0,IF(ISBLANK(Z61),0,(Z61/Q2)*Q4))</f>
        <v>0</v>
      </c>
      <c r="J61" s="1010">
        <f>IF(ISTEXT(AA61),0,IF(ISBLANK(AA61),0,(AA61/Q2)*Q4))</f>
        <v>0</v>
      </c>
      <c r="K61" s="1010">
        <f>IF(ISTEXT(AB61),0,IF(ISBLANK(AB61),0,(AB61/Q2)*Q4))</f>
        <v>0</v>
      </c>
      <c r="L61" s="1009">
        <f>IF(ISTEXT(AC61),0,IF(ISBLANK(AC61),0,(AC61/Q2)*Q4))</f>
        <v>0</v>
      </c>
      <c r="M61" s="1009">
        <f>IF(ISTEXT(AD61),0,IF(ISBLANK(AD61),0,(AD61/Q2)*Q4))</f>
        <v>0</v>
      </c>
      <c r="N61" s="1009">
        <f>IF(ISTEXT(AE61),0,IF(ISBLANK(AE61),0,(AE61/Q2)*Q4))</f>
        <v>0</v>
      </c>
      <c r="O61" s="1009">
        <f>IF(ISTEXT(AF61),0,IF(ISBLANK(AF61),0,(AF61/Q2)*Q4))</f>
        <v>0</v>
      </c>
      <c r="P61" s="1009">
        <f>IF(ISTEXT(AG61),0,IF(ISBLANK(AG61),0,(AG61/Q2)*Q4))</f>
        <v>0</v>
      </c>
      <c r="Q61" s="1009">
        <f>IF(ISTEXT(AH61),0,IF(ISBLANK(AH61),0,(AH61/Q2)*Q4))</f>
        <v>0</v>
      </c>
      <c r="R61" s="1009">
        <f>IF(ISTEXT(AI61),0,IF(ISBLANK(AI61),0,(AI61/Q2)*Q4))</f>
        <v>0</v>
      </c>
      <c r="S61" s="990">
        <f>IF(ISTEXT(AJ61),0,IF(ISBLANK(AJ61),0,(AJ61/Q2)*Q4))</f>
        <v>0</v>
      </c>
      <c r="T61" s="991">
        <f>IF(ISTEXT(AK61),0,IF(ISBLANK(AK61),0,(AK61/Q2)*Q4))</f>
        <v>0</v>
      </c>
      <c r="U61" s="992" t="s">
        <v>1002</v>
      </c>
      <c r="V61" s="993">
        <v>0</v>
      </c>
      <c r="W61" s="1011"/>
      <c r="X61" s="1012" t="s">
        <v>1031</v>
      </c>
      <c r="Y61" s="1012" t="s">
        <v>1031</v>
      </c>
      <c r="Z61" s="1012" t="s">
        <v>1031</v>
      </c>
      <c r="AA61" s="1012" t="s">
        <v>1031</v>
      </c>
      <c r="AB61" s="1012" t="s">
        <v>1031</v>
      </c>
      <c r="AC61" s="1011"/>
      <c r="AD61" s="1011"/>
      <c r="AE61" s="1011"/>
      <c r="AF61" s="1011"/>
      <c r="AG61" s="1011"/>
      <c r="AH61" s="1011"/>
      <c r="AI61" s="1011"/>
      <c r="AJ61" s="1011"/>
      <c r="AK61" s="1011"/>
    </row>
    <row r="62" spans="1:37" ht="20.25">
      <c r="A62" s="947"/>
      <c r="B62" s="390"/>
      <c r="C62" s="390"/>
      <c r="D62" s="988" t="str">
        <f t="shared" si="2"/>
        <v>Persil</v>
      </c>
      <c r="E62" s="1002" t="str">
        <f t="shared" si="2"/>
        <v>Kg</v>
      </c>
      <c r="F62" s="995">
        <f>IF(ISTEXT(W62),0,IF(ISBLANK(W62),0,(W62/Q2)*Q4))</f>
        <v>0</v>
      </c>
      <c r="G62" s="995">
        <f>IF(ISTEXT(X62),0,IF(ISBLANK(X62),0,(X62/Q2)*Q4))</f>
        <v>0</v>
      </c>
      <c r="H62" s="995">
        <f>IF(ISTEXT(Y62),0,IF(ISBLANK(Y62),0,(Y62/Q2)*Q4))</f>
        <v>0</v>
      </c>
      <c r="I62" s="995">
        <f>IF(ISTEXT(Z62),0,IF(ISBLANK(Z62),0,(Z62/Q2)*Q4))</f>
        <v>0</v>
      </c>
      <c r="J62" s="995">
        <f>IF(ISTEXT(AA62),0,IF(ISBLANK(AA62),0,(AA62/Q2)*Q4))</f>
        <v>0</v>
      </c>
      <c r="K62" s="995">
        <f>IF(ISTEXT(AB62),0,IF(ISBLANK(AB62),0,(AB62/Q2)*Q4))</f>
        <v>0</v>
      </c>
      <c r="L62" s="995">
        <f>IF(ISTEXT(AC62),0,IF(ISBLANK(AC62),0,(AC62/Q2)*Q4))</f>
        <v>0</v>
      </c>
      <c r="M62" s="995">
        <f>IF(ISTEXT(AD62),0,IF(ISBLANK(AD62),0,(AD62/Q2)*Q4))</f>
        <v>0</v>
      </c>
      <c r="N62" s="995">
        <f>IF(ISTEXT(AE62),0,IF(ISBLANK(AE62),0,(AE62/Q2)*Q4))</f>
        <v>0</v>
      </c>
      <c r="O62" s="995">
        <f>IF(ISTEXT(AF62),0,IF(ISBLANK(AF62),0,(AF62/Q2)*Q4))</f>
        <v>0</v>
      </c>
      <c r="P62" s="995">
        <f>IF(ISTEXT(AG62),0,IF(ISBLANK(AG62),0,(AG62/Q2)*Q4))</f>
        <v>0</v>
      </c>
      <c r="Q62" s="995">
        <f>IF(ISTEXT(AH62),0,IF(ISBLANK(AH62),0,(AH62/Q2)*Q4))</f>
        <v>0</v>
      </c>
      <c r="R62" s="995">
        <f>IF(ISTEXT(AI62),0,IF(ISBLANK(AI62),0,(AI62/Q2)*Q4))</f>
        <v>0</v>
      </c>
      <c r="S62" s="990">
        <f>IF(ISTEXT(AJ62),0,IF(ISBLANK(AJ62),0,(AJ62/Q2)*Q4))</f>
        <v>0</v>
      </c>
      <c r="T62" s="991">
        <f>IF(ISTEXT(AK62),0,IF(ISBLANK(AK62),0,(AK62/Q2)*Q4))</f>
        <v>0</v>
      </c>
      <c r="U62" s="992" t="s">
        <v>302</v>
      </c>
      <c r="V62" s="993" t="s">
        <v>32</v>
      </c>
      <c r="W62" s="996"/>
      <c r="X62" s="996"/>
      <c r="Y62" s="996"/>
      <c r="Z62" s="996"/>
      <c r="AA62" s="996"/>
      <c r="AB62" s="996"/>
      <c r="AC62" s="996" t="s">
        <v>996</v>
      </c>
      <c r="AD62" s="996"/>
      <c r="AE62" s="996"/>
      <c r="AF62" s="996"/>
      <c r="AG62" s="996"/>
      <c r="AH62" s="996"/>
      <c r="AI62" s="996"/>
      <c r="AJ62" s="996"/>
      <c r="AK62" s="996"/>
    </row>
    <row r="63" spans="1:37" ht="20.25">
      <c r="A63" s="947"/>
      <c r="B63" s="390"/>
      <c r="C63" s="390"/>
      <c r="D63" s="988" t="str">
        <f t="shared" si="2"/>
        <v>Piment de cayenne</v>
      </c>
      <c r="E63" s="1002">
        <f t="shared" si="2"/>
        <v>0</v>
      </c>
      <c r="F63" s="1007">
        <f>IF(ISTEXT(W63),0,IF(ISBLANK(W63),0,(W63/Q2)*Q4))</f>
        <v>0</v>
      </c>
      <c r="G63" s="1007">
        <f>IF(ISTEXT(X63),0,IF(ISBLANK(X63),0,(X63/Q2)*Q4))</f>
        <v>0</v>
      </c>
      <c r="H63" s="1007">
        <f>IF(ISTEXT(Y63),0,IF(ISBLANK(Y63),0,(Y63/Q2)*Q4))</f>
        <v>0</v>
      </c>
      <c r="I63" s="1007">
        <f>IF(ISTEXT(Z63),0,IF(ISBLANK(Z63),0,(Z63/Q2)*Q4))</f>
        <v>0</v>
      </c>
      <c r="J63" s="1007">
        <f>IF(ISTEXT(AA63),0,IF(ISBLANK(AA63),0,(AA63/Q2)*Q4))</f>
        <v>0</v>
      </c>
      <c r="K63" s="1007">
        <f>IF(ISTEXT(AB63),0,IF(ISBLANK(AB63),0,(AB63/Q2)*Q4))</f>
        <v>0</v>
      </c>
      <c r="L63" s="1007">
        <f>IF(ISTEXT(AC63),0,IF(ISBLANK(AC63),0,(AC63/Q2)*Q4))</f>
        <v>0</v>
      </c>
      <c r="M63" s="1007">
        <f>IF(ISTEXT(AD63),0,IF(ISBLANK(AD63),0,(AD63/Q2)*Q4))</f>
        <v>0</v>
      </c>
      <c r="N63" s="1007">
        <f>IF(ISTEXT(AE63),0,IF(ISBLANK(AE63),0,(AE63/Q2)*Q4))</f>
        <v>0</v>
      </c>
      <c r="O63" s="1007">
        <f>IF(ISTEXT(AF63),0,IF(ISBLANK(AF63),0,(AF63/Q2)*Q4))</f>
        <v>0</v>
      </c>
      <c r="P63" s="1007">
        <f>IF(ISTEXT(AG63),0,IF(ISBLANK(AG63),0,(AG63/Q2)*Q4))</f>
        <v>0</v>
      </c>
      <c r="Q63" s="1007">
        <f>IF(ISTEXT(AH63),0,IF(ISBLANK(AH63),0,(AH63/Q2)*Q4))</f>
        <v>0</v>
      </c>
      <c r="R63" s="1007">
        <f>IF(ISTEXT(AI63),0,IF(ISBLANK(AI63),0,(AI63/Q2)*Q4))</f>
        <v>0</v>
      </c>
      <c r="S63" s="990">
        <f>IF(ISTEXT(AJ63),0,IF(ISBLANK(AJ63),0,(AJ63/Q2)*Q4))</f>
        <v>0</v>
      </c>
      <c r="T63" s="991">
        <f>IF(ISTEXT(AK63),0,IF(ISBLANK(AK63),0,(AK63/Q2)*Q4))</f>
        <v>0</v>
      </c>
      <c r="U63" s="992" t="s">
        <v>338</v>
      </c>
      <c r="V63" s="993">
        <v>0</v>
      </c>
      <c r="W63" s="1008"/>
      <c r="X63" s="1008"/>
      <c r="Y63" s="1008"/>
      <c r="Z63" s="1008"/>
      <c r="AA63" s="1008"/>
      <c r="AB63" s="1008"/>
      <c r="AC63" s="1008"/>
      <c r="AD63" s="1008" t="s">
        <v>996</v>
      </c>
      <c r="AE63" s="1008"/>
      <c r="AF63" s="1008"/>
      <c r="AG63" s="1008"/>
      <c r="AH63" s="1008"/>
      <c r="AI63" s="1008"/>
      <c r="AJ63" s="1008"/>
      <c r="AK63" s="1008"/>
    </row>
    <row r="64" spans="1:37" ht="20.25">
      <c r="A64" s="947"/>
      <c r="B64" s="390"/>
      <c r="C64" s="390"/>
      <c r="D64" s="988" t="str">
        <f t="shared" si="2"/>
        <v>Poireaux</v>
      </c>
      <c r="E64" s="1002" t="str">
        <f t="shared" si="2"/>
        <v>Kg</v>
      </c>
      <c r="F64" s="995">
        <f>IF(ISTEXT(W64),0,IF(ISBLANK(W64),0,(W64/Q2)*Q4))</f>
        <v>0</v>
      </c>
      <c r="G64" s="995">
        <f>IF(ISTEXT(X64),0,IF(ISBLANK(X64),0,(X64/Q2)*Q4))</f>
        <v>0</v>
      </c>
      <c r="H64" s="995">
        <f>IF(ISTEXT(Y64),0,IF(ISBLANK(Y64),0,(Y64/Q2)*Q4))</f>
        <v>0</v>
      </c>
      <c r="I64" s="995">
        <f>IF(ISTEXT(Z64),0,IF(ISBLANK(Z64),0,(Z64/Q2)*Q4))</f>
        <v>0</v>
      </c>
      <c r="J64" s="995">
        <f>IF(ISTEXT(AA64),0,IF(ISBLANK(AA64),0,(AA64/Q2)*Q4))</f>
        <v>0</v>
      </c>
      <c r="K64" s="995">
        <f>IF(ISTEXT(AB64),0,IF(ISBLANK(AB64),0,(AB64/Q2)*Q4))</f>
        <v>0</v>
      </c>
      <c r="L64" s="995">
        <f>IF(ISTEXT(AC64),0,IF(ISBLANK(AC64),0,(AC64/Q2)*Q4))</f>
        <v>0</v>
      </c>
      <c r="M64" s="995">
        <f>IF(ISTEXT(AD64),0,IF(ISBLANK(AD64),0,(AD64/Q2)*Q4))</f>
        <v>0</v>
      </c>
      <c r="N64" s="995">
        <f>IF(ISTEXT(AE64),0,IF(ISBLANK(AE64),0,(AE64/Q2)*Q4))</f>
        <v>0.25</v>
      </c>
      <c r="O64" s="995">
        <f>IF(ISTEXT(AF64),0,IF(ISBLANK(AF64),0,(AF64/Q2)*Q4))</f>
        <v>0</v>
      </c>
      <c r="P64" s="995">
        <f>IF(ISTEXT(AG64),0,IF(ISBLANK(AG64),0,(AG64/Q2)*Q4))</f>
        <v>0</v>
      </c>
      <c r="Q64" s="995">
        <f>IF(ISTEXT(AH64),0,IF(ISBLANK(AH64),0,(AH64/Q2)*Q4))</f>
        <v>0</v>
      </c>
      <c r="R64" s="995">
        <f>IF(ISTEXT(AI64),0,IF(ISBLANK(AI64),0,(AI64/Q2)*Q4))</f>
        <v>0</v>
      </c>
      <c r="S64" s="990">
        <f>IF(ISTEXT(AJ64),0,IF(ISBLANK(AJ64),0,(AJ64/Q2)*Q4))</f>
        <v>0</v>
      </c>
      <c r="T64" s="991">
        <f>IF(ISTEXT(AK64),0,IF(ISBLANK(AK64),0,(AK64/Q2)*Q4))</f>
        <v>0</v>
      </c>
      <c r="U64" s="992" t="s">
        <v>322</v>
      </c>
      <c r="V64" s="993" t="s">
        <v>32</v>
      </c>
      <c r="W64" s="996"/>
      <c r="X64" s="996"/>
      <c r="Y64" s="996"/>
      <c r="Z64" s="996"/>
      <c r="AA64" s="996"/>
      <c r="AB64" s="996"/>
      <c r="AC64" s="996"/>
      <c r="AD64" s="996"/>
      <c r="AE64" s="996">
        <v>0.5</v>
      </c>
      <c r="AF64" s="996"/>
      <c r="AG64" s="996"/>
      <c r="AH64" s="996"/>
      <c r="AI64" s="996"/>
      <c r="AJ64" s="996"/>
      <c r="AK64" s="996"/>
    </row>
    <row r="65" spans="1:37" ht="20.25">
      <c r="A65" s="947"/>
      <c r="B65" s="390"/>
      <c r="C65" s="390"/>
      <c r="D65" s="988" t="str">
        <f t="shared" si="2"/>
        <v>Poivron Jaune</v>
      </c>
      <c r="E65" s="1002" t="str">
        <f t="shared" si="2"/>
        <v>Pièce</v>
      </c>
      <c r="F65" s="990">
        <f>IF(ISTEXT(W65),0,IF(ISBLANK(W65),0,(W65/Q2)*Q4))</f>
        <v>0</v>
      </c>
      <c r="G65" s="990">
        <f>IF(ISTEXT(X65),0,IF(ISBLANK(X65),0,(X65/Q2)*Q4))</f>
        <v>0</v>
      </c>
      <c r="H65" s="990">
        <f>IF(ISTEXT(Y65),0,IF(ISBLANK(Y65),0,(Y65/Q2)*Q4))</f>
        <v>0</v>
      </c>
      <c r="I65" s="990">
        <f>IF(ISTEXT(Z65),0,IF(ISBLANK(Z65),0,(Z65/Q2)*Q4))</f>
        <v>0</v>
      </c>
      <c r="J65" s="990">
        <f>IF(ISTEXT(AA65),0,IF(ISBLANK(AA65),0,(AA65/Q2)*Q4))</f>
        <v>0</v>
      </c>
      <c r="K65" s="990">
        <f>IF(ISTEXT(AB65),0,IF(ISBLANK(AB65),0,(AB65/Q2)*Q4))</f>
        <v>0</v>
      </c>
      <c r="L65" s="990">
        <f>IF(ISTEXT(AC65),0,IF(ISBLANK(AC65),0,(AC65/Q2)*Q4))</f>
        <v>0</v>
      </c>
      <c r="M65" s="990">
        <f>IF(ISTEXT(AD65),0,IF(ISBLANK(AD65),0,(AD65/Q2)*Q4))</f>
        <v>1</v>
      </c>
      <c r="N65" s="990">
        <f>IF(ISTEXT(AE65),0,IF(ISBLANK(AE65),0,(AE65/Q2)*Q4))</f>
        <v>0</v>
      </c>
      <c r="O65" s="990">
        <f>IF(ISTEXT(AF65),0,IF(ISBLANK(AF65),0,(AF65/Q2)*Q4))</f>
        <v>0</v>
      </c>
      <c r="P65" s="990">
        <f>IF(ISTEXT(AG65),0,IF(ISBLANK(AG65),0,(AG65/Q2)*Q4))</f>
        <v>0</v>
      </c>
      <c r="Q65" s="990">
        <f>IF(ISTEXT(AH65),0,IF(ISBLANK(AH65),0,(AH65/Q2)*Q4))</f>
        <v>0</v>
      </c>
      <c r="R65" s="990">
        <f>IF(ISTEXT(AI65),0,IF(ISBLANK(AI65),0,(AI65/Q2)*Q4))</f>
        <v>0</v>
      </c>
      <c r="S65" s="990">
        <f>IF(ISTEXT(AJ65),0,IF(ISBLANK(AJ65),0,(AJ65/Q2)*Q4))</f>
        <v>0</v>
      </c>
      <c r="T65" s="991">
        <f>IF(ISTEXT(AK65),0,IF(ISBLANK(AK65),0,(AK65/Q2)*Q4))</f>
        <v>0</v>
      </c>
      <c r="U65" s="992" t="s">
        <v>330</v>
      </c>
      <c r="V65" s="993" t="s">
        <v>1029</v>
      </c>
      <c r="W65" s="994"/>
      <c r="X65" s="994"/>
      <c r="Y65" s="994"/>
      <c r="Z65" s="994"/>
      <c r="AA65" s="994"/>
      <c r="AB65" s="994"/>
      <c r="AC65" s="994"/>
      <c r="AD65" s="994">
        <v>2</v>
      </c>
      <c r="AE65" s="994"/>
      <c r="AF65" s="994"/>
      <c r="AG65" s="994"/>
      <c r="AH65" s="994"/>
      <c r="AI65" s="994"/>
      <c r="AJ65" s="994"/>
      <c r="AK65" s="994"/>
    </row>
    <row r="66" spans="1:37" ht="20.25">
      <c r="A66" s="947"/>
      <c r="B66" s="390"/>
      <c r="C66" s="390"/>
      <c r="D66" s="988" t="str">
        <f t="shared" si="2"/>
        <v>Poivron rouge</v>
      </c>
      <c r="E66" s="1002" t="str">
        <f t="shared" si="2"/>
        <v>Pièce</v>
      </c>
      <c r="F66" s="990">
        <f>IF(ISTEXT(W66),0,IF(ISBLANK(W66),0,(W66/Q2)*Q4))</f>
        <v>0</v>
      </c>
      <c r="G66" s="990">
        <f>IF(ISTEXT(X66),0,IF(ISBLANK(X66),0,(X66/Q2)*Q4))</f>
        <v>0</v>
      </c>
      <c r="H66" s="990">
        <f>IF(ISTEXT(Y66),0,IF(ISBLANK(Y66),0,(Y66/Q2)*Q4))</f>
        <v>0</v>
      </c>
      <c r="I66" s="990">
        <f>IF(ISTEXT(Z66),0,IF(ISBLANK(Z66),0,(Z66/Q2)*Q4))</f>
        <v>0</v>
      </c>
      <c r="J66" s="990">
        <f>IF(ISTEXT(AA66),0,IF(ISBLANK(AA66),0,(AA66/Q2)*Q4))</f>
        <v>0</v>
      </c>
      <c r="K66" s="990">
        <f>IF(ISTEXT(AB66),0,IF(ISBLANK(AB66),0,(AB66/Q2)*Q4))</f>
        <v>0</v>
      </c>
      <c r="L66" s="990">
        <f>IF(ISTEXT(AC66),0,IF(ISBLANK(AC66),0,(AC66/Q2)*Q4))</f>
        <v>0</v>
      </c>
      <c r="M66" s="990">
        <f>IF(ISTEXT(AD66),0,IF(ISBLANK(AD66),0,(AD66/Q2)*Q4))</f>
        <v>1</v>
      </c>
      <c r="N66" s="990">
        <f>IF(ISTEXT(AE66),0,IF(ISBLANK(AE66),0,(AE66/Q2)*Q4))</f>
        <v>0</v>
      </c>
      <c r="O66" s="990">
        <f>IF(ISTEXT(AF66),0,IF(ISBLANK(AF66),0,(AF66/Q2)*Q4))</f>
        <v>0</v>
      </c>
      <c r="P66" s="990">
        <f>IF(ISTEXT(AG66),0,IF(ISBLANK(AG66),0,(AG66/Q2)*Q4))</f>
        <v>0</v>
      </c>
      <c r="Q66" s="990">
        <f>IF(ISTEXT(AH66),0,IF(ISBLANK(AH66),0,(AH66/Q2)*Q4))</f>
        <v>0</v>
      </c>
      <c r="R66" s="990">
        <f>IF(ISTEXT(AI66),0,IF(ISBLANK(AI66),0,(AI66/Q2)*Q4))</f>
        <v>0</v>
      </c>
      <c r="S66" s="990">
        <f>IF(ISTEXT(AJ66),0,IF(ISBLANK(AJ66),0,(AJ66/Q2)*Q4))</f>
        <v>0</v>
      </c>
      <c r="T66" s="991">
        <f>IF(ISTEXT(AK66),0,IF(ISBLANK(AK66),0,(AK66/Q2)*Q4))</f>
        <v>0</v>
      </c>
      <c r="U66" s="992" t="s">
        <v>325</v>
      </c>
      <c r="V66" s="993" t="s">
        <v>1029</v>
      </c>
      <c r="W66" s="994"/>
      <c r="X66" s="994"/>
      <c r="Y66" s="994"/>
      <c r="Z66" s="994"/>
      <c r="AA66" s="994"/>
      <c r="AB66" s="994"/>
      <c r="AC66" s="994"/>
      <c r="AD66" s="994">
        <v>2</v>
      </c>
      <c r="AE66" s="994"/>
      <c r="AF66" s="994"/>
      <c r="AG66" s="994"/>
      <c r="AH66" s="994"/>
      <c r="AI66" s="994"/>
      <c r="AJ66" s="994"/>
      <c r="AK66" s="994"/>
    </row>
    <row r="67" spans="1:37" ht="20.25">
      <c r="A67" s="947"/>
      <c r="B67" s="390"/>
      <c r="C67" s="390"/>
      <c r="D67" s="988" t="str">
        <f t="shared" si="2"/>
        <v>Poivron Vert</v>
      </c>
      <c r="E67" s="1002" t="str">
        <f t="shared" si="2"/>
        <v>Pièce</v>
      </c>
      <c r="F67" s="990">
        <f>IF(ISTEXT(W67),0,IF(ISBLANK(W67),0,(W67/Q2)*Q4))</f>
        <v>0</v>
      </c>
      <c r="G67" s="990">
        <f>IF(ISTEXT(X67),0,IF(ISBLANK(X67),0,(X67/Q2)*Q4))</f>
        <v>0</v>
      </c>
      <c r="H67" s="990">
        <f>IF(ISTEXT(Y67),0,IF(ISBLANK(Y67),0,(Y67/Q2)*Q4))</f>
        <v>0</v>
      </c>
      <c r="I67" s="990">
        <f>IF(ISTEXT(Z67),0,IF(ISBLANK(Z67),0,(Z67/Q2)*Q4))</f>
        <v>0</v>
      </c>
      <c r="J67" s="990">
        <f>IF(ISTEXT(AA67),0,IF(ISBLANK(AA67),0,(AA67/Q2)*Q4))</f>
        <v>0</v>
      </c>
      <c r="K67" s="990">
        <f>IF(ISTEXT(AB67),0,IF(ISBLANK(AB67),0,(AB67/Q2)*Q4))</f>
        <v>0</v>
      </c>
      <c r="L67" s="990">
        <f>IF(ISTEXT(AC67),0,IF(ISBLANK(AC67),0,(AC67/Q2)*Q4))</f>
        <v>0</v>
      </c>
      <c r="M67" s="990">
        <f>IF(ISTEXT(AD67),0,IF(ISBLANK(AD67),0,(AD67/Q2)*Q4))</f>
        <v>1</v>
      </c>
      <c r="N67" s="990">
        <f>IF(ISTEXT(AE67),0,IF(ISBLANK(AE67),0,(AE67/Q2)*Q4))</f>
        <v>0</v>
      </c>
      <c r="O67" s="990">
        <f>IF(ISTEXT(AF67),0,IF(ISBLANK(AF67),0,(AF67/Q2)*Q4))</f>
        <v>0</v>
      </c>
      <c r="P67" s="990">
        <f>IF(ISTEXT(AG67),0,IF(ISBLANK(AG67),0,(AG67/Q2)*Q4))</f>
        <v>0</v>
      </c>
      <c r="Q67" s="990">
        <f>IF(ISTEXT(AH67),0,IF(ISBLANK(AH67),0,(AH67/Q2)*Q4))</f>
        <v>0</v>
      </c>
      <c r="R67" s="990">
        <f>IF(ISTEXT(AI67),0,IF(ISBLANK(AI67),0,(AI67/Q2)*Q4))</f>
        <v>0</v>
      </c>
      <c r="S67" s="990">
        <f>IF(ISTEXT(AJ67),0,IF(ISBLANK(AJ67),0,(AJ67/Q2)*Q4))</f>
        <v>0</v>
      </c>
      <c r="T67" s="991">
        <f>IF(ISTEXT(AK67),0,IF(ISBLANK(AK67),0,(AK67/Q2)*Q4))</f>
        <v>0</v>
      </c>
      <c r="U67" s="992" t="s">
        <v>328</v>
      </c>
      <c r="V67" s="993" t="s">
        <v>1029</v>
      </c>
      <c r="W67" s="994"/>
      <c r="X67" s="994"/>
      <c r="Y67" s="994"/>
      <c r="Z67" s="994"/>
      <c r="AA67" s="994"/>
      <c r="AB67" s="994"/>
      <c r="AC67" s="994"/>
      <c r="AD67" s="994">
        <v>2</v>
      </c>
      <c r="AE67" s="994"/>
      <c r="AF67" s="994"/>
      <c r="AG67" s="994"/>
      <c r="AH67" s="994"/>
      <c r="AI67" s="994"/>
      <c r="AJ67" s="994"/>
      <c r="AK67" s="994"/>
    </row>
    <row r="68" spans="1:37" ht="20.25">
      <c r="A68" s="947"/>
      <c r="B68" s="390"/>
      <c r="C68" s="390"/>
      <c r="D68" s="988" t="str">
        <f t="shared" si="2"/>
        <v>Pommes fruits</v>
      </c>
      <c r="E68" s="1002" t="str">
        <f t="shared" si="2"/>
        <v>Pièce</v>
      </c>
      <c r="F68" s="990">
        <f>IF(ISTEXT(W68),0,IF(ISBLANK(W68),0,(W68/Q2)*Q4))</f>
        <v>2</v>
      </c>
      <c r="G68" s="990">
        <f>IF(ISTEXT(X68),0,IF(ISBLANK(X68),0,(X68/Q2)*Q4))</f>
        <v>0</v>
      </c>
      <c r="H68" s="990">
        <f>IF(ISTEXT(Y68),0,IF(ISBLANK(Y68),0,(Y68/Q2)*Q4))</f>
        <v>0</v>
      </c>
      <c r="I68" s="990">
        <f>IF(ISTEXT(Z68),0,IF(ISBLANK(Z68),0,(Z68/Q2)*Q4))</f>
        <v>0</v>
      </c>
      <c r="J68" s="990">
        <f>IF(ISTEXT(AA68),0,IF(ISBLANK(AA68),0,(AA68/Q2)*Q4))</f>
        <v>0</v>
      </c>
      <c r="K68" s="990">
        <f>IF(ISTEXT(AB68),0,IF(ISBLANK(AB68),0,(AB68/Q2)*Q4))</f>
        <v>0</v>
      </c>
      <c r="L68" s="990">
        <f>IF(ISTEXT(AC68),0,IF(ISBLANK(AC68),0,(AC68/Q2)*Q4))</f>
        <v>0</v>
      </c>
      <c r="M68" s="990">
        <f>IF(ISTEXT(AD68),0,IF(ISBLANK(AD68),0,(AD68/Q2)*Q4))</f>
        <v>0</v>
      </c>
      <c r="N68" s="990">
        <f>IF(ISTEXT(AE68),0,IF(ISBLANK(AE68),0,(AE68/Q2)*Q4))</f>
        <v>0</v>
      </c>
      <c r="O68" s="990">
        <f>IF(ISTEXT(AF68),0,IF(ISBLANK(AF68),0,(AF68/Q2)*Q4))</f>
        <v>0</v>
      </c>
      <c r="P68" s="990">
        <f>IF(ISTEXT(AG68),0,IF(ISBLANK(AG68),0,(AG68/Q2)*Q4))</f>
        <v>0</v>
      </c>
      <c r="Q68" s="990">
        <f>IF(ISTEXT(AH68),0,IF(ISBLANK(AH68),0,(AH68/Q2)*Q4))</f>
        <v>0</v>
      </c>
      <c r="R68" s="990">
        <f>IF(ISTEXT(AI68),0,IF(ISBLANK(AI68),0,(AI68/Q2)*Q4))</f>
        <v>0</v>
      </c>
      <c r="S68" s="990">
        <f>IF(ISTEXT(AJ68),0,IF(ISBLANK(AJ68),0,(AJ68/Q2)*Q4))</f>
        <v>0</v>
      </c>
      <c r="T68" s="991">
        <f>IF(ISTEXT(AK68),0,IF(ISBLANK(AK68),0,(AK68/Q2)*Q4))</f>
        <v>0</v>
      </c>
      <c r="U68" s="992" t="s">
        <v>107</v>
      </c>
      <c r="V68" s="993" t="s">
        <v>1029</v>
      </c>
      <c r="W68" s="994">
        <v>4</v>
      </c>
      <c r="X68" s="994"/>
      <c r="Y68" s="994"/>
      <c r="Z68" s="994"/>
      <c r="AA68" s="994"/>
      <c r="AB68" s="994"/>
      <c r="AC68" s="994"/>
      <c r="AD68" s="994"/>
      <c r="AE68" s="994"/>
      <c r="AF68" s="994"/>
      <c r="AG68" s="994"/>
      <c r="AH68" s="994"/>
      <c r="AI68" s="994"/>
      <c r="AJ68" s="994"/>
      <c r="AK68" s="994"/>
    </row>
    <row r="69" spans="1:37" ht="20.25">
      <c r="A69" s="947"/>
      <c r="B69" s="1000"/>
      <c r="C69" s="1000"/>
      <c r="D69" s="1001" t="str">
        <f t="shared" si="2"/>
        <v>Seigle</v>
      </c>
      <c r="E69" s="1002" t="str">
        <f t="shared" si="2"/>
        <v>Poignée</v>
      </c>
      <c r="F69" s="990">
        <f>IF(ISTEXT(W69),0,IF(ISBLANK(W69),0,(W69/Q2)*Q4))</f>
        <v>0</v>
      </c>
      <c r="G69" s="990">
        <f>IF(ISTEXT(X69),0,IF(ISBLANK(X69),0,(X69/Q2)*Q4))</f>
        <v>0</v>
      </c>
      <c r="H69" s="990">
        <f>IF(ISTEXT(Y69),0,IF(ISBLANK(Y69),0,(Y69/Q2)*Q4))</f>
        <v>0</v>
      </c>
      <c r="I69" s="990">
        <f>IF(ISTEXT(Z69),0,IF(ISBLANK(Z69),0,(Z69/Q2)*Q4))</f>
        <v>0</v>
      </c>
      <c r="J69" s="990">
        <f>IF(ISTEXT(AA69),0,IF(ISBLANK(AA69),0,(AA69/Q2)*Q4))</f>
        <v>0</v>
      </c>
      <c r="K69" s="990">
        <f>IF(ISTEXT(AB69),0,IF(ISBLANK(AB69),0,(AB69/Q2)*Q4))</f>
        <v>0</v>
      </c>
      <c r="L69" s="990">
        <f>IF(ISTEXT(AC69),0,IF(ISBLANK(AC69),0,(AC69/Q2)*Q4))</f>
        <v>0</v>
      </c>
      <c r="M69" s="990">
        <f>IF(ISTEXT(AD69),0,IF(ISBLANK(AD69),0,(AD69/Q2)*Q4))</f>
        <v>0</v>
      </c>
      <c r="N69" s="990">
        <f>IF(ISTEXT(AE69),0,IF(ISBLANK(AE69),0,(AE69/Q2)*Q4))</f>
        <v>0</v>
      </c>
      <c r="O69" s="1005">
        <f>IF(ISTEXT(AF69),0,IF(ISBLANK(AF69),0,(AF69/Q2)*Q4))</f>
        <v>0.5</v>
      </c>
      <c r="P69" s="990">
        <f>IF(ISTEXT(AG69),0,IF(ISBLANK(AG69),0,(AG69/Q2)*Q4))</f>
        <v>0</v>
      </c>
      <c r="Q69" s="990">
        <f>IF(ISTEXT(AH69),0,IF(ISBLANK(AH69),0,(AH69/Q2)*Q4))</f>
        <v>0</v>
      </c>
      <c r="R69" s="990">
        <f>IF(ISTEXT(AI69),0,IF(ISBLANK(AI69),0,(AI69/Q2)*Q4))</f>
        <v>0</v>
      </c>
      <c r="S69" s="990">
        <f>IF(ISTEXT(AJ69),0,IF(ISBLANK(AJ69),0,(AJ69/Q2)*Q4))</f>
        <v>0</v>
      </c>
      <c r="T69" s="991">
        <f>IF(ISTEXT(AK69),0,IF(ISBLANK(AK69),0,(AK69/Q2)*Q4))</f>
        <v>0</v>
      </c>
      <c r="U69" s="992" t="s">
        <v>391</v>
      </c>
      <c r="V69" s="993" t="s">
        <v>392</v>
      </c>
      <c r="W69" s="994"/>
      <c r="X69" s="994"/>
      <c r="Y69" s="994"/>
      <c r="Z69" s="994"/>
      <c r="AA69" s="994"/>
      <c r="AB69" s="994"/>
      <c r="AC69" s="994"/>
      <c r="AD69" s="994"/>
      <c r="AE69" s="994"/>
      <c r="AF69" s="994">
        <v>1</v>
      </c>
      <c r="AG69" s="994"/>
      <c r="AH69" s="994"/>
      <c r="AI69" s="994"/>
      <c r="AJ69" s="994"/>
      <c r="AK69" s="994"/>
    </row>
    <row r="70" spans="1:37" ht="20.25">
      <c r="A70" s="947"/>
      <c r="B70" s="390"/>
      <c r="C70" s="390"/>
      <c r="D70" s="988" t="str">
        <f t="shared" si="2"/>
        <v>Sel</v>
      </c>
      <c r="E70" s="1002">
        <f t="shared" si="2"/>
        <v>0</v>
      </c>
      <c r="F70" s="995">
        <f>IF(ISTEXT(W70),0,IF(ISBLANK(W70),0,(W70/Q2)*Q4))</f>
        <v>0</v>
      </c>
      <c r="G70" s="995">
        <f>IF(ISTEXT(X70),0,IF(ISBLANK(X70),0,(X70/Q2)*Q4))</f>
        <v>0</v>
      </c>
      <c r="H70" s="995">
        <f>IF(ISTEXT(Y70),0,IF(ISBLANK(Y70),0,(Y70/Q2)*Q4))</f>
        <v>0</v>
      </c>
      <c r="I70" s="995">
        <f>IF(ISTEXT(Z70),0,IF(ISBLANK(Z70),0,(Z70/Q2)*Q4))</f>
        <v>0</v>
      </c>
      <c r="J70" s="995">
        <f>IF(ISTEXT(AA70),0,IF(ISBLANK(AA70),0,(AA70/Q2)*Q4))</f>
        <v>0</v>
      </c>
      <c r="K70" s="995">
        <f>IF(ISTEXT(AB70),0,IF(ISBLANK(AB70),0,(AB70/Q2)*Q4))</f>
        <v>0</v>
      </c>
      <c r="L70" s="995">
        <f>IF(ISTEXT(AC70),0,IF(ISBLANK(AC70),0,(AC70/Q2)*Q4))</f>
        <v>0</v>
      </c>
      <c r="M70" s="995">
        <f>IF(ISTEXT(AD70),0,IF(ISBLANK(AD70),0,(AD70/Q2)*Q4))</f>
        <v>0</v>
      </c>
      <c r="N70" s="995">
        <f>IF(ISTEXT(AE70),0,IF(ISBLANK(AE70),0,(AE70/Q2)*Q4))</f>
        <v>0</v>
      </c>
      <c r="O70" s="995">
        <f>IF(ISTEXT(AF70),0,IF(ISBLANK(AF70),0,(AF70/Q2)*Q4))</f>
        <v>0</v>
      </c>
      <c r="P70" s="995">
        <f>IF(ISTEXT(AG70),0,IF(ISBLANK(AG70),0,(AG70/Q2)*Q4))</f>
        <v>0</v>
      </c>
      <c r="Q70" s="995">
        <f>IF(ISTEXT(AH70),0,IF(ISBLANK(AH70),0,(AH70/Q2)*Q4))</f>
        <v>0</v>
      </c>
      <c r="R70" s="995">
        <f>IF(ISTEXT(AI70),0,IF(ISBLANK(AI70),0,(AI70/Q2)*Q4))</f>
        <v>0</v>
      </c>
      <c r="S70" s="990">
        <f>IF(ISTEXT(AJ70),0,IF(ISBLANK(AJ70),0,(AJ70/Q2)*Q4))</f>
        <v>0</v>
      </c>
      <c r="T70" s="991">
        <f>IF(ISTEXT(AK70),0,IF(ISBLANK(AK70),0,(AK70/Q2)*Q4))</f>
        <v>0</v>
      </c>
      <c r="U70" s="992" t="s">
        <v>339</v>
      </c>
      <c r="V70" s="993">
        <v>0</v>
      </c>
      <c r="W70" s="996"/>
      <c r="X70" s="996"/>
      <c r="Y70" s="996"/>
      <c r="Z70" s="996"/>
      <c r="AA70" s="996"/>
      <c r="AB70" s="996"/>
      <c r="AC70" s="996"/>
      <c r="AD70" s="996" t="s">
        <v>996</v>
      </c>
      <c r="AE70" s="996"/>
      <c r="AF70" s="996"/>
      <c r="AG70" s="996"/>
      <c r="AH70" s="996"/>
      <c r="AI70" s="996"/>
      <c r="AJ70" s="996"/>
      <c r="AK70" s="996"/>
    </row>
    <row r="71" spans="1:37" ht="20.25">
      <c r="A71" s="947"/>
      <c r="B71" s="390"/>
      <c r="C71" s="390"/>
      <c r="D71" s="988" t="str">
        <f t="shared" si="2"/>
        <v>Sel / poivre</v>
      </c>
      <c r="E71" s="1002">
        <f t="shared" si="2"/>
        <v>0</v>
      </c>
      <c r="F71" s="995">
        <f>IF(ISTEXT(W71),0,IF(ISBLANK(W71),0,(W71/Q2)*Q4))</f>
        <v>0</v>
      </c>
      <c r="G71" s="995">
        <f>IF(ISTEXT(X71),0,IF(ISBLANK(X71),0,(X71/Q2)*Q4))</f>
        <v>0</v>
      </c>
      <c r="H71" s="995">
        <f>IF(ISTEXT(Y71),0,IF(ISBLANK(Y71),0,(Y71/Q2)*Q4))</f>
        <v>0</v>
      </c>
      <c r="I71" s="995">
        <f>IF(ISTEXT(Z71),0,IF(ISBLANK(Z71),0,(Z71/Q2)*Q4))</f>
        <v>0</v>
      </c>
      <c r="J71" s="995">
        <f>IF(ISTEXT(AA71),0,IF(ISBLANK(AA71),0,(AA71/Q2)*Q4))</f>
        <v>0</v>
      </c>
      <c r="K71" s="995">
        <f>IF(ISTEXT(AB71),0,IF(ISBLANK(AB71),0,(AB71/Q2)*Q4))</f>
        <v>0</v>
      </c>
      <c r="L71" s="995">
        <f>IF(ISTEXT(AC71),0,IF(ISBLANK(AC71),0,(AC71/Q2)*Q4))</f>
        <v>0</v>
      </c>
      <c r="M71" s="995">
        <f>IF(ISTEXT(AD71),0,IF(ISBLANK(AD71),0,(AD71/Q2)*Q4))</f>
        <v>0</v>
      </c>
      <c r="N71" s="995">
        <f>IF(ISTEXT(AE71),0,IF(ISBLANK(AE71),0,(AE71/Q2)*Q4))</f>
        <v>0</v>
      </c>
      <c r="O71" s="995">
        <f>IF(ISTEXT(AF71),0,IF(ISBLANK(AF71),0,(AF71/Q2)*Q4))</f>
        <v>0</v>
      </c>
      <c r="P71" s="995">
        <f>IF(ISTEXT(AG71),0,IF(ISBLANK(AG71),0,(AG71/Q2)*Q4))</f>
        <v>0</v>
      </c>
      <c r="Q71" s="995">
        <f>IF(ISTEXT(AH71),0,IF(ISBLANK(AH71),0,(AH71/Q2)*Q4))</f>
        <v>0</v>
      </c>
      <c r="R71" s="995">
        <f>IF(ISTEXT(AI71),0,IF(ISBLANK(AI71),0,(AI71/Q2)*Q4))</f>
        <v>0</v>
      </c>
      <c r="S71" s="990">
        <f>IF(ISTEXT(AJ71),0,IF(ISBLANK(AJ71),0,(AJ71/Q2)*Q4))</f>
        <v>0</v>
      </c>
      <c r="T71" s="991">
        <f>IF(ISTEXT(AK71),0,IF(ISBLANK(AK71),0,(AK71/Q2)*Q4))</f>
        <v>0</v>
      </c>
      <c r="U71" s="992" t="s">
        <v>105</v>
      </c>
      <c r="V71" s="993">
        <v>0</v>
      </c>
      <c r="W71" s="996" t="s">
        <v>996</v>
      </c>
      <c r="X71" s="996"/>
      <c r="Y71" s="996" t="s">
        <v>996</v>
      </c>
      <c r="Z71" s="996"/>
      <c r="AA71" s="996" t="s">
        <v>996</v>
      </c>
      <c r="AB71" s="996" t="s">
        <v>1006</v>
      </c>
      <c r="AC71" s="996" t="s">
        <v>996</v>
      </c>
      <c r="AD71" s="996"/>
      <c r="AE71" s="996" t="s">
        <v>996</v>
      </c>
      <c r="AF71" s="996"/>
      <c r="AG71" s="996"/>
      <c r="AH71" s="996"/>
      <c r="AI71" s="996"/>
      <c r="AJ71" s="996"/>
      <c r="AK71" s="996"/>
    </row>
    <row r="72" spans="1:37" ht="20.25">
      <c r="A72" s="947"/>
      <c r="B72" s="390"/>
      <c r="C72" s="390"/>
      <c r="D72" s="988" t="str">
        <f t="shared" si="2"/>
        <v>sucre</v>
      </c>
      <c r="E72" s="1002" t="str">
        <f t="shared" si="2"/>
        <v>Kg</v>
      </c>
      <c r="F72" s="995">
        <f>IF(ISTEXT(W72),0,IF(ISBLANK(W72),0,(W72/Q2)*Q4))</f>
        <v>0</v>
      </c>
      <c r="G72" s="995">
        <f>IF(ISTEXT(X72),0,IF(ISBLANK(X72),0,(X72/Q2)*Q4))</f>
        <v>0</v>
      </c>
      <c r="H72" s="995">
        <f>IF(ISTEXT(Y72),0,IF(ISBLANK(Y72),0,(Y72/Q2)*Q4))</f>
        <v>0</v>
      </c>
      <c r="I72" s="995">
        <f>IF(ISTEXT(Z72),0,IF(ISBLANK(Z72),0,(Z72/Q2)*Q4))</f>
        <v>0</v>
      </c>
      <c r="J72" s="995">
        <f>IF(ISTEXT(AA72),0,IF(ISBLANK(AA72),0,(AA72/Q2)*Q4))</f>
        <v>0</v>
      </c>
      <c r="K72" s="995">
        <f>IF(ISTEXT(AB72),0,IF(ISBLANK(AB72),0,(AB72/Q2)*Q4))</f>
        <v>0</v>
      </c>
      <c r="L72" s="995">
        <f>IF(ISTEXT(AC72),0,IF(ISBLANK(AC72),0,(AC72/Q2)*Q4))</f>
        <v>0.01</v>
      </c>
      <c r="M72" s="995">
        <f>IF(ISTEXT(AD72),0,IF(ISBLANK(AD72),0,(AD72/Q2)*Q4))</f>
        <v>0</v>
      </c>
      <c r="N72" s="995">
        <f>IF(ISTEXT(AE72),0,IF(ISBLANK(AE72),0,(AE72/Q2)*Q4))</f>
        <v>0</v>
      </c>
      <c r="O72" s="995">
        <f>IF(ISTEXT(AF72),0,IF(ISBLANK(AF72),0,(AF72/Q2)*Q4))</f>
        <v>0</v>
      </c>
      <c r="P72" s="995">
        <f>IF(ISTEXT(AG72),0,IF(ISBLANK(AG72),0,(AG72/Q2)*Q4))</f>
        <v>0</v>
      </c>
      <c r="Q72" s="995">
        <f>IF(ISTEXT(AH72),0,IF(ISBLANK(AH72),0,(AH72/Q2)*Q4))</f>
        <v>0</v>
      </c>
      <c r="R72" s="995">
        <f>IF(ISTEXT(AI72),0,IF(ISBLANK(AI72),0,(AI72/Q2)*Q4))</f>
        <v>0</v>
      </c>
      <c r="S72" s="990">
        <f>IF(ISTEXT(AJ72),0,IF(ISBLANK(AJ72),0,(AJ72/Q2)*Q4))</f>
        <v>0</v>
      </c>
      <c r="T72" s="991">
        <f>IF(ISTEXT(AK72),0,IF(ISBLANK(AK72),0,(AK72/Q2)*Q4))</f>
        <v>0</v>
      </c>
      <c r="U72" s="992" t="s">
        <v>284</v>
      </c>
      <c r="V72" s="993" t="s">
        <v>32</v>
      </c>
      <c r="W72" s="996"/>
      <c r="X72" s="996"/>
      <c r="Y72" s="996"/>
      <c r="Z72" s="996"/>
      <c r="AA72" s="996"/>
      <c r="AB72" s="996"/>
      <c r="AC72" s="996">
        <v>0.02</v>
      </c>
      <c r="AD72" s="996"/>
      <c r="AE72" s="996"/>
      <c r="AF72" s="996"/>
      <c r="AG72" s="996"/>
      <c r="AH72" s="996"/>
      <c r="AI72" s="996"/>
      <c r="AJ72" s="996"/>
      <c r="AK72" s="996"/>
    </row>
    <row r="73" spans="1:37" ht="20.25">
      <c r="A73" s="947"/>
      <c r="B73" s="390"/>
      <c r="C73" s="390"/>
      <c r="D73" s="988" t="str">
        <f t="shared" si="2"/>
        <v>Thym / Laurier</v>
      </c>
      <c r="E73" s="1002">
        <f t="shared" si="2"/>
        <v>0</v>
      </c>
      <c r="F73" s="1007">
        <f>IF(ISTEXT(W73),0,IF(ISBLANK(W73),0,(W73/Q2)*Q4))</f>
        <v>0</v>
      </c>
      <c r="G73" s="1007">
        <f>IF(ISTEXT(X73),0,IF(ISBLANK(X73),0,(X73/Q2)*Q4))</f>
        <v>0</v>
      </c>
      <c r="H73" s="1007">
        <f>IF(ISTEXT(Y73),0,IF(ISBLANK(Y73),0,(Y73/Q2)*Q4))</f>
        <v>0</v>
      </c>
      <c r="I73" s="1007">
        <f>IF(ISTEXT(Z73),0,IF(ISBLANK(Z73),0,(Z73/Q2)*Q4))</f>
        <v>0</v>
      </c>
      <c r="J73" s="1007">
        <f>IF(ISTEXT(AA73),0,IF(ISBLANK(AA73),0,(AA73/Q2)*Q4))</f>
        <v>0</v>
      </c>
      <c r="K73" s="1007">
        <f>IF(ISTEXT(AB73),0,IF(ISBLANK(AB73),0,(AB73/Q2)*Q4))</f>
        <v>0</v>
      </c>
      <c r="L73" s="1007">
        <f>IF(ISTEXT(AC73),0,IF(ISBLANK(AC73),0,(AC73/Q2)*Q4))</f>
        <v>0</v>
      </c>
      <c r="M73" s="1007">
        <f>IF(ISTEXT(AD73),0,IF(ISBLANK(AD73),0,(AD73/Q2)*Q4))</f>
        <v>0</v>
      </c>
      <c r="N73" s="1007">
        <f>IF(ISTEXT(AE73),0,IF(ISBLANK(AE73),0,(AE73/Q2)*Q4))</f>
        <v>0</v>
      </c>
      <c r="O73" s="1007">
        <f>IF(ISTEXT(AF73),0,IF(ISBLANK(AF73),0,(AF73/Q2)*Q4))</f>
        <v>0</v>
      </c>
      <c r="P73" s="1007">
        <f>IF(ISTEXT(AG73),0,IF(ISBLANK(AG73),0,(AG73/Q2)*Q4))</f>
        <v>0</v>
      </c>
      <c r="Q73" s="1007">
        <f>IF(ISTEXT(AH73),0,IF(ISBLANK(AH73),0,(AH73/Q2)*Q4))</f>
        <v>0</v>
      </c>
      <c r="R73" s="1007">
        <f>IF(ISTEXT(AI73),0,IF(ISBLANK(AI73),0,(AI73/Q2)*Q4))</f>
        <v>0</v>
      </c>
      <c r="S73" s="990">
        <f>IF(ISTEXT(AJ73),0,IF(ISBLANK(AJ73),0,(AJ73/Q2)*Q4))</f>
        <v>0</v>
      </c>
      <c r="T73" s="991">
        <f>IF(ISTEXT(AK73),0,IF(ISBLANK(AK73),0,(AK73/Q2)*Q4))</f>
        <v>0</v>
      </c>
      <c r="U73" s="992" t="s">
        <v>305</v>
      </c>
      <c r="V73" s="993">
        <v>0</v>
      </c>
      <c r="W73" s="1008"/>
      <c r="X73" s="1008"/>
      <c r="Y73" s="1008"/>
      <c r="Z73" s="1008"/>
      <c r="AA73" s="1008"/>
      <c r="AB73" s="1008"/>
      <c r="AC73" s="1008" t="s">
        <v>996</v>
      </c>
      <c r="AD73" s="1008"/>
      <c r="AE73" s="1008"/>
      <c r="AF73" s="1008"/>
      <c r="AG73" s="1008"/>
      <c r="AH73" s="1008"/>
      <c r="AI73" s="1008"/>
      <c r="AJ73" s="1008"/>
      <c r="AK73" s="1008"/>
    </row>
    <row r="74" spans="1:37" ht="20.25">
      <c r="A74" s="947"/>
      <c r="B74" s="390"/>
      <c r="C74" s="390"/>
      <c r="D74" s="988" t="str">
        <f t="shared" si="2"/>
        <v>Tomates</v>
      </c>
      <c r="E74" s="1002" t="str">
        <f t="shared" si="2"/>
        <v>Kg</v>
      </c>
      <c r="F74" s="995">
        <f>IF(ISTEXT(W74),0,IF(ISBLANK(W74),0,(W74/Q2)*Q4))</f>
        <v>0</v>
      </c>
      <c r="G74" s="995">
        <f>IF(ISTEXT(X74),0,IF(ISBLANK(X74),0,(X74/Q2)*Q4))</f>
        <v>0</v>
      </c>
      <c r="H74" s="995">
        <f>IF(ISTEXT(Y74),0,IF(ISBLANK(Y74),0,(Y74/Q2)*Q4))</f>
        <v>0</v>
      </c>
      <c r="I74" s="995">
        <f>IF(ISTEXT(Z74),0,IF(ISBLANK(Z74),0,(Z74/Q2)*Q4))</f>
        <v>0</v>
      </c>
      <c r="J74" s="995">
        <f>IF(ISTEXT(AA74),0,IF(ISBLANK(AA74),0,(AA74/Q2)*Q4))</f>
        <v>0</v>
      </c>
      <c r="K74" s="995">
        <f>IF(ISTEXT(AB74),0,IF(ISBLANK(AB74),0,(AB74/Q2)*Q4))</f>
        <v>0</v>
      </c>
      <c r="L74" s="995">
        <f>IF(ISTEXT(AC74),0,IF(ISBLANK(AC74),0,(AC74/Q2)*Q4))</f>
        <v>1.2</v>
      </c>
      <c r="M74" s="995">
        <f>IF(ISTEXT(AD74),0,IF(ISBLANK(AD74),0,(AD74/Q2)*Q4))</f>
        <v>0</v>
      </c>
      <c r="N74" s="995">
        <f>IF(ISTEXT(AE74),0,IF(ISBLANK(AE74),0,(AE74/Q2)*Q4))</f>
        <v>0</v>
      </c>
      <c r="O74" s="995">
        <f>IF(ISTEXT(AF74),0,IF(ISBLANK(AF74),0,(AF74/Q2)*Q4))</f>
        <v>0</v>
      </c>
      <c r="P74" s="995">
        <f>IF(ISTEXT(AG74),0,IF(ISBLANK(AG74),0,(AG74/Q2)*Q4))</f>
        <v>0</v>
      </c>
      <c r="Q74" s="995">
        <f>IF(ISTEXT(AH74),0,IF(ISBLANK(AH74),0,(AH74/Q2)*Q4))</f>
        <v>0</v>
      </c>
      <c r="R74" s="995">
        <f>IF(ISTEXT(AI74),0,IF(ISBLANK(AI74),0,(AI74/Q2)*Q4))</f>
        <v>0</v>
      </c>
      <c r="S74" s="990">
        <f>IF(ISTEXT(AJ74),0,IF(ISBLANK(AJ74),0,(AJ74/Q2)*Q4))</f>
        <v>0</v>
      </c>
      <c r="T74" s="991">
        <f>IF(ISTEXT(AK74),0,IF(ISBLANK(AK74),0,(AK74/Q2)*Q4))</f>
        <v>0</v>
      </c>
      <c r="U74" s="992" t="s">
        <v>276</v>
      </c>
      <c r="V74" s="993" t="s">
        <v>32</v>
      </c>
      <c r="W74" s="996"/>
      <c r="X74" s="996"/>
      <c r="Y74" s="996"/>
      <c r="Z74" s="996"/>
      <c r="AA74" s="996"/>
      <c r="AB74" s="996"/>
      <c r="AC74" s="996">
        <v>2.4</v>
      </c>
      <c r="AD74" s="996"/>
      <c r="AE74" s="996"/>
      <c r="AF74" s="996"/>
      <c r="AG74" s="996"/>
      <c r="AH74" s="996"/>
      <c r="AI74" s="996"/>
      <c r="AJ74" s="996"/>
      <c r="AK74" s="996"/>
    </row>
    <row r="75" spans="1:37" ht="20.25">
      <c r="A75" s="947"/>
      <c r="B75" s="390"/>
      <c r="C75" s="390"/>
      <c r="D75" s="988" t="str">
        <f t="shared" si="2"/>
        <v>Viande de bœuf</v>
      </c>
      <c r="E75" s="1002" t="str">
        <f t="shared" si="2"/>
        <v>Kg</v>
      </c>
      <c r="F75" s="995">
        <f>IF(ISTEXT(W75),0,IF(ISBLANK(W75),0,(W75/Q2)*Q4))</f>
        <v>0</v>
      </c>
      <c r="G75" s="995">
        <f>IF(ISTEXT(X75),0,IF(ISBLANK(X75),0,(X75/Q2)*Q4))</f>
        <v>0</v>
      </c>
      <c r="H75" s="995">
        <f>IF(ISTEXT(Y75),0,IF(ISBLANK(Y75),0,(Y75/Q2)*Q4))</f>
        <v>0</v>
      </c>
      <c r="I75" s="995">
        <f>IF(ISTEXT(Z75),0,IF(ISBLANK(Z75),0,(Z75/Q2)*Q4))</f>
        <v>0</v>
      </c>
      <c r="J75" s="995">
        <f>IF(ISTEXT(AA75),0,IF(ISBLANK(AA75),0,(AA75/Q2)*Q4))</f>
        <v>0</v>
      </c>
      <c r="K75" s="995">
        <f>IF(ISTEXT(AB75),0,IF(ISBLANK(AB75),0,(AB75/Q2)*Q4))</f>
        <v>0</v>
      </c>
      <c r="L75" s="995">
        <f>IF(ISTEXT(AC75),0,IF(ISBLANK(AC75),0,(AC75/Q2)*Q4))</f>
        <v>0</v>
      </c>
      <c r="M75" s="995">
        <f>IF(ISTEXT(AD75),0,IF(ISBLANK(AD75),0,(AD75/Q2)*Q4))</f>
        <v>0.5</v>
      </c>
      <c r="N75" s="995">
        <f>IF(ISTEXT(AE75),0,IF(ISBLANK(AE75),0,(AE75/Q2)*Q4))</f>
        <v>0</v>
      </c>
      <c r="O75" s="995">
        <f>IF(ISTEXT(AF75),0,IF(ISBLANK(AF75),0,(AF75/Q2)*Q4))</f>
        <v>0</v>
      </c>
      <c r="P75" s="995">
        <f>IF(ISTEXT(AG75),0,IF(ISBLANK(AG75),0,(AG75/Q2)*Q4))</f>
        <v>0</v>
      </c>
      <c r="Q75" s="995">
        <f>IF(ISTEXT(AH75),0,IF(ISBLANK(AH75),0,(AH75/Q2)*Q4))</f>
        <v>0</v>
      </c>
      <c r="R75" s="995">
        <f>IF(ISTEXT(AI75),0,IF(ISBLANK(AI75),0,(AI75/Q2)*Q4))</f>
        <v>0</v>
      </c>
      <c r="S75" s="990">
        <f>IF(ISTEXT(AJ75),0,IF(ISBLANK(AJ75),0,(AJ75/Q2)*Q4))</f>
        <v>0</v>
      </c>
      <c r="T75" s="991">
        <f>IF(ISTEXT(AK75),0,IF(ISBLANK(AK75),0,(AK75/Q2)*Q4))</f>
        <v>0</v>
      </c>
      <c r="U75" s="992" t="s">
        <v>321</v>
      </c>
      <c r="V75" s="993" t="s">
        <v>32</v>
      </c>
      <c r="W75" s="996"/>
      <c r="X75" s="996"/>
      <c r="Y75" s="996"/>
      <c r="Z75" s="996"/>
      <c r="AA75" s="996"/>
      <c r="AB75" s="996"/>
      <c r="AC75" s="996"/>
      <c r="AD75" s="996">
        <v>1</v>
      </c>
      <c r="AE75" s="996"/>
      <c r="AF75" s="996"/>
      <c r="AG75" s="996"/>
      <c r="AH75" s="996"/>
      <c r="AI75" s="996"/>
      <c r="AJ75" s="996"/>
      <c r="AK75" s="996"/>
    </row>
    <row r="76" spans="1:37" ht="20.25">
      <c r="A76" s="947"/>
      <c r="B76" s="390"/>
      <c r="C76" s="390"/>
      <c r="D76" s="988" t="str">
        <f t="shared" si="2"/>
        <v>Viande hachée</v>
      </c>
      <c r="E76" s="1002" t="str">
        <f t="shared" si="2"/>
        <v>Kg</v>
      </c>
      <c r="F76" s="995">
        <f>IF(ISTEXT(W76),0,IF(ISBLANK(W76),0,(W76/Q2)*Q4))</f>
        <v>0</v>
      </c>
      <c r="G76" s="995">
        <f>IF(ISTEXT(X76),0,IF(ISBLANK(X76),0,(X76/Q2)*Q4))</f>
        <v>0.4</v>
      </c>
      <c r="H76" s="995">
        <f>IF(ISTEXT(Y76),0,IF(ISBLANK(Y76),0,(Y76/Q2)*Q4))</f>
        <v>0</v>
      </c>
      <c r="I76" s="995">
        <f>IF(ISTEXT(Z76),0,IF(ISBLANK(Z76),0,(Z76/Q2)*Q4))</f>
        <v>0</v>
      </c>
      <c r="J76" s="995">
        <f>IF(ISTEXT(AA76),0,IF(ISBLANK(AA76),0,(AA76/Q2)*Q4))</f>
        <v>0</v>
      </c>
      <c r="K76" s="995">
        <f>IF(ISTEXT(AB76),0,IF(ISBLANK(AB76),0,(AB76/Q2)*Q4))</f>
        <v>0</v>
      </c>
      <c r="L76" s="995">
        <f>IF(ISTEXT(AC76),0,IF(ISBLANK(AC76),0,(AC76/Q2)*Q4))</f>
        <v>0</v>
      </c>
      <c r="M76" s="995">
        <f>IF(ISTEXT(AD76),0,IF(ISBLANK(AD76),0,(AD76/Q2)*Q4))</f>
        <v>0</v>
      </c>
      <c r="N76" s="995">
        <f>IF(ISTEXT(AE76),0,IF(ISBLANK(AE76),0,(AE76/Q2)*Q4))</f>
        <v>0</v>
      </c>
      <c r="O76" s="995">
        <f>IF(ISTEXT(AF76),0,IF(ISBLANK(AF76),0,(AF76/Q2)*Q4))</f>
        <v>0</v>
      </c>
      <c r="P76" s="995">
        <f>IF(ISTEXT(AG76),0,IF(ISBLANK(AG76),0,(AG76/Q2)*Q4))</f>
        <v>0</v>
      </c>
      <c r="Q76" s="995">
        <f>IF(ISTEXT(AH76),0,IF(ISBLANK(AH76),0,(AH76/Q2)*Q4))</f>
        <v>0</v>
      </c>
      <c r="R76" s="995">
        <f>IF(ISTEXT(AI76),0,IF(ISBLANK(AI76),0,(AI76/Q2)*Q4))</f>
        <v>0</v>
      </c>
      <c r="S76" s="990">
        <f>IF(ISTEXT(AJ76),0,IF(ISBLANK(AJ76),0,(AJ76/Q2)*Q4))</f>
        <v>0</v>
      </c>
      <c r="T76" s="991">
        <f>IF(ISTEXT(AK76),0,IF(ISBLANK(AK76),0,(AK76/Q2)*Q4))</f>
        <v>0</v>
      </c>
      <c r="U76" s="992" t="s">
        <v>327</v>
      </c>
      <c r="V76" s="993" t="s">
        <v>32</v>
      </c>
      <c r="W76" s="996"/>
      <c r="X76" s="996">
        <v>0.8</v>
      </c>
      <c r="Y76" s="996"/>
      <c r="Z76" s="996"/>
      <c r="AA76" s="996"/>
      <c r="AB76" s="996"/>
      <c r="AC76" s="996"/>
      <c r="AD76" s="996"/>
      <c r="AE76" s="996"/>
      <c r="AF76" s="996"/>
      <c r="AG76" s="996"/>
      <c r="AH76" s="996"/>
      <c r="AI76" s="996"/>
      <c r="AJ76" s="996"/>
      <c r="AK76" s="996"/>
    </row>
    <row r="77" spans="1:37" ht="20.25">
      <c r="A77" s="947"/>
      <c r="B77" s="390"/>
      <c r="C77" s="390"/>
      <c r="D77" s="988" t="str">
        <f t="shared" si="2"/>
        <v>Vin Blanc</v>
      </c>
      <c r="E77" s="1002" t="str">
        <f t="shared" si="2"/>
        <v>L</v>
      </c>
      <c r="F77" s="995">
        <f>IF(ISTEXT(W77),0,IF(ISBLANK(W77),0,(W77/Q2)*Q4))</f>
        <v>0</v>
      </c>
      <c r="G77" s="995">
        <f>IF(ISTEXT(X77),0,IF(ISBLANK(X77),0,(X77/Q2)*Q4))</f>
        <v>0</v>
      </c>
      <c r="H77" s="995">
        <f>IF(ISTEXT(Y77),0,IF(ISBLANK(Y77),0,(Y77/Q2)*Q4))</f>
        <v>0</v>
      </c>
      <c r="I77" s="995">
        <f>IF(ISTEXT(Z77),0,IF(ISBLANK(Z77),0,(Z77/Q2)*Q4))</f>
        <v>0</v>
      </c>
      <c r="J77" s="995">
        <f>IF(ISTEXT(AA77),0,IF(ISBLANK(AA77),0,(AA77/Q2)*Q4))</f>
        <v>0.1</v>
      </c>
      <c r="K77" s="995">
        <f>IF(ISTEXT(AB77),0,IF(ISBLANK(AB77),0,(AB77/Q2)*Q4))</f>
        <v>0</v>
      </c>
      <c r="L77" s="995">
        <f>IF(ISTEXT(AC77),0,IF(ISBLANK(AC77),0,(AC77/Q2)*Q4))</f>
        <v>0</v>
      </c>
      <c r="M77" s="995">
        <f>IF(ISTEXT(AD77),0,IF(ISBLANK(AD77),0,(AD77/Q2)*Q4))</f>
        <v>0</v>
      </c>
      <c r="N77" s="995">
        <f>IF(ISTEXT(AE77),0,IF(ISBLANK(AE77),0,(AE77/Q2)*Q4))</f>
        <v>0</v>
      </c>
      <c r="O77" s="995">
        <f>IF(ISTEXT(AF77),0,IF(ISBLANK(AF77),0,(AF77/Q2)*Q4))</f>
        <v>0</v>
      </c>
      <c r="P77" s="995">
        <f>IF(ISTEXT(AG77),0,IF(ISBLANK(AG77),0,(AG77/Q2)*Q4))</f>
        <v>0</v>
      </c>
      <c r="Q77" s="995">
        <f>IF(ISTEXT(AH77),0,IF(ISBLANK(AH77),0,(AH77/Q2)*Q4))</f>
        <v>0</v>
      </c>
      <c r="R77" s="995">
        <f>IF(ISTEXT(AI77),0,IF(ISBLANK(AI77),0,(AI77/Q2)*Q4))</f>
        <v>0</v>
      </c>
      <c r="S77" s="990">
        <f>IF(ISTEXT(AJ77),0,IF(ISBLANK(AJ77),0,(AJ77/Q2)*Q4))</f>
        <v>0</v>
      </c>
      <c r="T77" s="991">
        <f>IF(ISTEXT(AK77),0,IF(ISBLANK(AK77),0,(AK77/Q2)*Q4))</f>
        <v>0</v>
      </c>
      <c r="U77" s="992" t="s">
        <v>244</v>
      </c>
      <c r="V77" s="993" t="s">
        <v>264</v>
      </c>
      <c r="W77" s="996"/>
      <c r="X77" s="996"/>
      <c r="Y77" s="996"/>
      <c r="Z77" s="996"/>
      <c r="AA77" s="996">
        <v>0.2</v>
      </c>
      <c r="AB77" s="996"/>
      <c r="AC77" s="996"/>
      <c r="AD77" s="996"/>
      <c r="AE77" s="996"/>
      <c r="AF77" s="996"/>
      <c r="AG77" s="996"/>
      <c r="AH77" s="996"/>
      <c r="AI77" s="996"/>
      <c r="AJ77" s="996"/>
      <c r="AK77" s="996"/>
    </row>
    <row r="78" spans="1:37" ht="20.25">
      <c r="A78" s="947"/>
      <c r="B78" s="390"/>
      <c r="C78" s="390"/>
      <c r="D78" s="988" t="str">
        <f t="shared" si="2"/>
        <v>Vin rouge</v>
      </c>
      <c r="E78" s="1002" t="str">
        <f t="shared" si="2"/>
        <v>Litre</v>
      </c>
      <c r="F78" s="995">
        <f>IF(ISTEXT(W78),0,IF(ISBLANK(W78),0,(W78/Q2)*Q4))</f>
        <v>0</v>
      </c>
      <c r="G78" s="995">
        <f>IF(ISTEXT(X78),0,IF(ISBLANK(X78),0,(X78/Q2)*Q4))</f>
        <v>0</v>
      </c>
      <c r="H78" s="995">
        <f>IF(ISTEXT(Y78),0,IF(ISBLANK(Y78),0,(Y78/Q2)*Q4))</f>
        <v>0</v>
      </c>
      <c r="I78" s="995">
        <f>IF(ISTEXT(Z78),0,IF(ISBLANK(Z78),0,(Z78/Q2)*Q4))</f>
        <v>0</v>
      </c>
      <c r="J78" s="995">
        <f>IF(ISTEXT(AA78),0,IF(ISBLANK(AA78),0,(AA78/Q2)*Q4))</f>
        <v>0</v>
      </c>
      <c r="K78" s="995">
        <f>IF(ISTEXT(AB78),0,IF(ISBLANK(AB78),0,(AB78/Q2)*Q4))</f>
        <v>0</v>
      </c>
      <c r="L78" s="995">
        <f>IF(ISTEXT(AC78),0,IF(ISBLANK(AC78),0,(AC78/Q2)*Q4))</f>
        <v>0</v>
      </c>
      <c r="M78" s="995">
        <f>IF(ISTEXT(AD78),0,IF(ISBLANK(AD78),0,(AD78/Q2)*Q4))</f>
        <v>0.25</v>
      </c>
      <c r="N78" s="995">
        <f>IF(ISTEXT(AE78),0,IF(ISBLANK(AE78),0,(AE78/Q2)*Q4))</f>
        <v>0</v>
      </c>
      <c r="O78" s="995">
        <f>IF(ISTEXT(AF78),0,IF(ISBLANK(AF78),0,(AF78/Q2)*Q4))</f>
        <v>0</v>
      </c>
      <c r="P78" s="995">
        <f>IF(ISTEXT(AG78),0,IF(ISBLANK(AG78),0,(AG78/Q2)*Q4))</f>
        <v>0</v>
      </c>
      <c r="Q78" s="995">
        <f>IF(ISTEXT(AH78),0,IF(ISBLANK(AH78),0,(AH78/Q2)*Q4))</f>
        <v>0</v>
      </c>
      <c r="R78" s="995">
        <f>IF(ISTEXT(AI78),0,IF(ISBLANK(AI78),0,(AI78/Q2)*Q4))</f>
        <v>0</v>
      </c>
      <c r="S78" s="990">
        <f>IF(ISTEXT(AJ78),0,IF(ISBLANK(AJ78),0,(AJ78/Q2)*Q4))</f>
        <v>0</v>
      </c>
      <c r="T78" s="991">
        <f>IF(ISTEXT(AK78),0,IF(ISBLANK(AK78),0,(AK78/Q2)*Q4))</f>
        <v>0</v>
      </c>
      <c r="U78" s="992" t="s">
        <v>334</v>
      </c>
      <c r="V78" s="993" t="s">
        <v>1030</v>
      </c>
      <c r="W78" s="996"/>
      <c r="X78" s="996"/>
      <c r="Y78" s="996"/>
      <c r="Z78" s="996"/>
      <c r="AA78" s="996"/>
      <c r="AB78" s="996"/>
      <c r="AC78" s="996"/>
      <c r="AD78" s="996">
        <v>0.5</v>
      </c>
      <c r="AE78" s="996"/>
      <c r="AF78" s="996"/>
      <c r="AG78" s="996"/>
      <c r="AH78" s="996"/>
      <c r="AI78" s="996"/>
      <c r="AJ78" s="996"/>
      <c r="AK78" s="996"/>
    </row>
    <row r="79" spans="1:37" ht="20.25">
      <c r="A79" s="947"/>
      <c r="B79" s="390"/>
      <c r="C79" s="390"/>
      <c r="D79" s="988" t="str">
        <f t="shared" si="2"/>
        <v>Whisky</v>
      </c>
      <c r="E79" s="1002" t="str">
        <f t="shared" si="2"/>
        <v>L</v>
      </c>
      <c r="F79" s="995">
        <f>IF(ISTEXT(W79),0,IF(ISBLANK(W79),0,(W79/Q2)*Q4))</f>
        <v>0</v>
      </c>
      <c r="G79" s="995">
        <f>IF(ISTEXT(X79),0,IF(ISBLANK(X79),0,(X79/Q2)*Q4))</f>
        <v>0</v>
      </c>
      <c r="H79" s="995">
        <f>IF(ISTEXT(Y79),0,IF(ISBLANK(Y79),0,(Y79/Q2)*Q4))</f>
        <v>0</v>
      </c>
      <c r="I79" s="995">
        <f>IF(ISTEXT(Z79),0,IF(ISBLANK(Z79),0,(Z79/Q2)*Q4))</f>
        <v>0</v>
      </c>
      <c r="J79" s="995">
        <f>IF(ISTEXT(AA79),0,IF(ISBLANK(AA79),0,(AA79/Q2)*Q4))</f>
        <v>0</v>
      </c>
      <c r="K79" s="995">
        <f>IF(ISTEXT(AB79),0,IF(ISBLANK(AB79),0,(AB79/Q2)*Q4))</f>
        <v>0.05</v>
      </c>
      <c r="L79" s="995">
        <f>IF(ISTEXT(AC79),0,IF(ISBLANK(AC79),0,(AC79/Q2)*Q4))</f>
        <v>0</v>
      </c>
      <c r="M79" s="995">
        <f>IF(ISTEXT(AD79),0,IF(ISBLANK(AD79),0,(AD79/Q2)*Q4))</f>
        <v>0</v>
      </c>
      <c r="N79" s="995">
        <f>IF(ISTEXT(AE79),0,IF(ISBLANK(AE79),0,(AE79/Q2)*Q4))</f>
        <v>0</v>
      </c>
      <c r="O79" s="995">
        <f>IF(ISTEXT(AF79),0,IF(ISBLANK(AF79),0,(AF79/Q2)*Q4))</f>
        <v>0</v>
      </c>
      <c r="P79" s="995">
        <f>IF(ISTEXT(AG79),0,IF(ISBLANK(AG79),0,(AG79/Q2)*Q4))</f>
        <v>0</v>
      </c>
      <c r="Q79" s="995">
        <f>IF(ISTEXT(AH79),0,IF(ISBLANK(AH79),0,(AH79/Q2)*Q4))</f>
        <v>0</v>
      </c>
      <c r="R79" s="995">
        <f>IF(ISTEXT(AI79),0,IF(ISBLANK(AI79),0,(AI79/Q2)*Q4))</f>
        <v>0</v>
      </c>
      <c r="S79" s="990">
        <f>IF(ISTEXT(AJ79),0,IF(ISBLANK(AJ79),0,(AJ79/Q2)*Q4))</f>
        <v>0</v>
      </c>
      <c r="T79" s="991">
        <f>IF(ISTEXT(AK79),0,IF(ISBLANK(AK79),0,(AK79/Q2)*Q4))</f>
        <v>0</v>
      </c>
      <c r="U79" s="992" t="s">
        <v>300</v>
      </c>
      <c r="V79" s="993" t="s">
        <v>264</v>
      </c>
      <c r="W79" s="996"/>
      <c r="X79" s="996"/>
      <c r="Y79" s="996"/>
      <c r="Z79" s="996"/>
      <c r="AA79" s="996"/>
      <c r="AB79" s="996">
        <v>0.1</v>
      </c>
      <c r="AC79" s="996"/>
      <c r="AD79" s="996"/>
      <c r="AE79" s="996"/>
      <c r="AF79" s="996"/>
      <c r="AG79" s="996"/>
      <c r="AH79" s="996"/>
      <c r="AI79" s="996"/>
      <c r="AJ79" s="996"/>
      <c r="AK79" s="996"/>
    </row>
    <row r="80" spans="1:37" ht="15.75">
      <c r="B80" s="962"/>
      <c r="C80" s="962"/>
      <c r="D80" s="962"/>
      <c r="E80" s="962"/>
      <c r="F80" s="964">
        <v>1</v>
      </c>
      <c r="G80" s="964">
        <v>2</v>
      </c>
      <c r="H80" s="973">
        <v>3</v>
      </c>
      <c r="I80" s="975">
        <v>4</v>
      </c>
      <c r="J80" s="975">
        <v>5</v>
      </c>
      <c r="K80" s="966">
        <v>6</v>
      </c>
      <c r="L80" s="964">
        <v>7</v>
      </c>
      <c r="M80" s="964">
        <v>8</v>
      </c>
      <c r="N80" s="964">
        <v>9</v>
      </c>
      <c r="O80" s="967">
        <v>10</v>
      </c>
      <c r="P80" s="967">
        <v>11</v>
      </c>
      <c r="Q80" s="967">
        <v>12</v>
      </c>
      <c r="R80" s="967">
        <v>13</v>
      </c>
      <c r="S80" s="967">
        <v>14</v>
      </c>
      <c r="T80" s="1013">
        <v>15</v>
      </c>
      <c r="U80" s="962"/>
      <c r="V80" s="962"/>
      <c r="W80" s="981">
        <v>1</v>
      </c>
      <c r="X80" s="981">
        <v>2</v>
      </c>
      <c r="Y80" s="981">
        <v>3</v>
      </c>
      <c r="Z80" s="981">
        <v>4</v>
      </c>
      <c r="AA80" s="981">
        <v>5</v>
      </c>
      <c r="AB80" s="981">
        <v>6</v>
      </c>
      <c r="AC80" s="981">
        <v>7</v>
      </c>
      <c r="AD80" s="981">
        <v>8</v>
      </c>
      <c r="AE80" s="981">
        <v>9</v>
      </c>
      <c r="AF80" s="981">
        <v>10</v>
      </c>
      <c r="AG80" s="981">
        <v>11</v>
      </c>
      <c r="AH80" s="981">
        <v>12</v>
      </c>
      <c r="AI80" s="981">
        <v>13</v>
      </c>
      <c r="AJ80" s="981">
        <v>14</v>
      </c>
      <c r="AK80" s="981">
        <v>15</v>
      </c>
    </row>
  </sheetData>
  <mergeCells count="17">
    <mergeCell ref="W8:AI9"/>
    <mergeCell ref="B2:E7"/>
    <mergeCell ref="F2:O3"/>
    <mergeCell ref="P2:P3"/>
    <mergeCell ref="Q2:T3"/>
    <mergeCell ref="U2:AK7"/>
    <mergeCell ref="F4:O5"/>
    <mergeCell ref="P4:P5"/>
    <mergeCell ref="Q4:T5"/>
    <mergeCell ref="P6:P7"/>
    <mergeCell ref="Q6:T7"/>
    <mergeCell ref="B9:E17"/>
    <mergeCell ref="F17:N17"/>
    <mergeCell ref="O17:T17"/>
    <mergeCell ref="B19:E19"/>
    <mergeCell ref="U19:V19"/>
    <mergeCell ref="U8:V18"/>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showZeros="0" workbookViewId="0">
      <selection activeCell="E61" sqref="E61"/>
    </sheetView>
  </sheetViews>
  <sheetFormatPr baseColWidth="10" defaultRowHeight="15"/>
  <cols>
    <col min="1" max="1" width="3.42578125" style="1015" customWidth="1"/>
    <col min="2" max="2" width="11.42578125" style="1015"/>
    <col min="3" max="3" width="18.28515625" style="1015" customWidth="1"/>
    <col min="4" max="4" width="29.140625" style="1015" customWidth="1"/>
    <col min="5" max="6" width="11.42578125" style="1015"/>
    <col min="7" max="7" width="3.140625" style="1015" customWidth="1"/>
    <col min="8" max="8" width="26.85546875" style="1015" customWidth="1"/>
    <col min="9" max="11" width="11.42578125" style="1015"/>
    <col min="12" max="12" width="23.7109375" style="1015" customWidth="1"/>
    <col min="13" max="14" width="11.42578125" style="1015"/>
    <col min="15" max="15" width="26.28515625" style="1015" customWidth="1"/>
    <col min="16" max="16" width="11.42578125" style="1015"/>
    <col min="17" max="17" width="30" style="1015" customWidth="1"/>
    <col min="18" max="18" width="11.42578125" style="1015"/>
    <col min="19" max="19" width="29.140625" style="1015" customWidth="1"/>
    <col min="20" max="20" width="10.85546875" style="1015" customWidth="1"/>
    <col min="21" max="259" width="11.42578125" style="1015"/>
    <col min="260" max="260" width="29.140625" style="1015" customWidth="1"/>
    <col min="261" max="263" width="11.42578125" style="1015"/>
    <col min="264" max="264" width="26.85546875" style="1015" customWidth="1"/>
    <col min="265" max="267" width="11.42578125" style="1015"/>
    <col min="268" max="268" width="23.7109375" style="1015" customWidth="1"/>
    <col min="269" max="270" width="11.42578125" style="1015"/>
    <col min="271" max="271" width="26.28515625" style="1015" customWidth="1"/>
    <col min="272" max="274" width="11.42578125" style="1015"/>
    <col min="275" max="275" width="29.140625" style="1015" customWidth="1"/>
    <col min="276" max="276" width="10.85546875" style="1015" customWidth="1"/>
    <col min="277" max="515" width="11.42578125" style="1015"/>
    <col min="516" max="516" width="29.140625" style="1015" customWidth="1"/>
    <col min="517" max="519" width="11.42578125" style="1015"/>
    <col min="520" max="520" width="26.85546875" style="1015" customWidth="1"/>
    <col min="521" max="523" width="11.42578125" style="1015"/>
    <col min="524" max="524" width="23.7109375" style="1015" customWidth="1"/>
    <col min="525" max="526" width="11.42578125" style="1015"/>
    <col min="527" max="527" width="26.28515625" style="1015" customWidth="1"/>
    <col min="528" max="530" width="11.42578125" style="1015"/>
    <col min="531" max="531" width="29.140625" style="1015" customWidth="1"/>
    <col min="532" max="532" width="10.85546875" style="1015" customWidth="1"/>
    <col min="533" max="771" width="11.42578125" style="1015"/>
    <col min="772" max="772" width="29.140625" style="1015" customWidth="1"/>
    <col min="773" max="775" width="11.42578125" style="1015"/>
    <col min="776" max="776" width="26.85546875" style="1015" customWidth="1"/>
    <col min="777" max="779" width="11.42578125" style="1015"/>
    <col min="780" max="780" width="23.7109375" style="1015" customWidth="1"/>
    <col min="781" max="782" width="11.42578125" style="1015"/>
    <col min="783" max="783" width="26.28515625" style="1015" customWidth="1"/>
    <col min="784" max="786" width="11.42578125" style="1015"/>
    <col min="787" max="787" width="29.140625" style="1015" customWidth="1"/>
    <col min="788" max="788" width="10.85546875" style="1015" customWidth="1"/>
    <col min="789" max="1027" width="11.42578125" style="1015"/>
    <col min="1028" max="1028" width="29.140625" style="1015" customWidth="1"/>
    <col min="1029" max="1031" width="11.42578125" style="1015"/>
    <col min="1032" max="1032" width="26.85546875" style="1015" customWidth="1"/>
    <col min="1033" max="1035" width="11.42578125" style="1015"/>
    <col min="1036" max="1036" width="23.7109375" style="1015" customWidth="1"/>
    <col min="1037" max="1038" width="11.42578125" style="1015"/>
    <col min="1039" max="1039" width="26.28515625" style="1015" customWidth="1"/>
    <col min="1040" max="1042" width="11.42578125" style="1015"/>
    <col min="1043" max="1043" width="29.140625" style="1015" customWidth="1"/>
    <col min="1044" max="1044" width="10.85546875" style="1015" customWidth="1"/>
    <col min="1045" max="1283" width="11.42578125" style="1015"/>
    <col min="1284" max="1284" width="29.140625" style="1015" customWidth="1"/>
    <col min="1285" max="1287" width="11.42578125" style="1015"/>
    <col min="1288" max="1288" width="26.85546875" style="1015" customWidth="1"/>
    <col min="1289" max="1291" width="11.42578125" style="1015"/>
    <col min="1292" max="1292" width="23.7109375" style="1015" customWidth="1"/>
    <col min="1293" max="1294" width="11.42578125" style="1015"/>
    <col min="1295" max="1295" width="26.28515625" style="1015" customWidth="1"/>
    <col min="1296" max="1298" width="11.42578125" style="1015"/>
    <col min="1299" max="1299" width="29.140625" style="1015" customWidth="1"/>
    <col min="1300" max="1300" width="10.85546875" style="1015" customWidth="1"/>
    <col min="1301" max="1539" width="11.42578125" style="1015"/>
    <col min="1540" max="1540" width="29.140625" style="1015" customWidth="1"/>
    <col min="1541" max="1543" width="11.42578125" style="1015"/>
    <col min="1544" max="1544" width="26.85546875" style="1015" customWidth="1"/>
    <col min="1545" max="1547" width="11.42578125" style="1015"/>
    <col min="1548" max="1548" width="23.7109375" style="1015" customWidth="1"/>
    <col min="1549" max="1550" width="11.42578125" style="1015"/>
    <col min="1551" max="1551" width="26.28515625" style="1015" customWidth="1"/>
    <col min="1552" max="1554" width="11.42578125" style="1015"/>
    <col min="1555" max="1555" width="29.140625" style="1015" customWidth="1"/>
    <col min="1556" max="1556" width="10.85546875" style="1015" customWidth="1"/>
    <col min="1557" max="1795" width="11.42578125" style="1015"/>
    <col min="1796" max="1796" width="29.140625" style="1015" customWidth="1"/>
    <col min="1797" max="1799" width="11.42578125" style="1015"/>
    <col min="1800" max="1800" width="26.85546875" style="1015" customWidth="1"/>
    <col min="1801" max="1803" width="11.42578125" style="1015"/>
    <col min="1804" max="1804" width="23.7109375" style="1015" customWidth="1"/>
    <col min="1805" max="1806" width="11.42578125" style="1015"/>
    <col min="1807" max="1807" width="26.28515625" style="1015" customWidth="1"/>
    <col min="1808" max="1810" width="11.42578125" style="1015"/>
    <col min="1811" max="1811" width="29.140625" style="1015" customWidth="1"/>
    <col min="1812" max="1812" width="10.85546875" style="1015" customWidth="1"/>
    <col min="1813" max="2051" width="11.42578125" style="1015"/>
    <col min="2052" max="2052" width="29.140625" style="1015" customWidth="1"/>
    <col min="2053" max="2055" width="11.42578125" style="1015"/>
    <col min="2056" max="2056" width="26.85546875" style="1015" customWidth="1"/>
    <col min="2057" max="2059" width="11.42578125" style="1015"/>
    <col min="2060" max="2060" width="23.7109375" style="1015" customWidth="1"/>
    <col min="2061" max="2062" width="11.42578125" style="1015"/>
    <col min="2063" max="2063" width="26.28515625" style="1015" customWidth="1"/>
    <col min="2064" max="2066" width="11.42578125" style="1015"/>
    <col min="2067" max="2067" width="29.140625" style="1015" customWidth="1"/>
    <col min="2068" max="2068" width="10.85546875" style="1015" customWidth="1"/>
    <col min="2069" max="2307" width="11.42578125" style="1015"/>
    <col min="2308" max="2308" width="29.140625" style="1015" customWidth="1"/>
    <col min="2309" max="2311" width="11.42578125" style="1015"/>
    <col min="2312" max="2312" width="26.85546875" style="1015" customWidth="1"/>
    <col min="2313" max="2315" width="11.42578125" style="1015"/>
    <col min="2316" max="2316" width="23.7109375" style="1015" customWidth="1"/>
    <col min="2317" max="2318" width="11.42578125" style="1015"/>
    <col min="2319" max="2319" width="26.28515625" style="1015" customWidth="1"/>
    <col min="2320" max="2322" width="11.42578125" style="1015"/>
    <col min="2323" max="2323" width="29.140625" style="1015" customWidth="1"/>
    <col min="2324" max="2324" width="10.85546875" style="1015" customWidth="1"/>
    <col min="2325" max="2563" width="11.42578125" style="1015"/>
    <col min="2564" max="2564" width="29.140625" style="1015" customWidth="1"/>
    <col min="2565" max="2567" width="11.42578125" style="1015"/>
    <col min="2568" max="2568" width="26.85546875" style="1015" customWidth="1"/>
    <col min="2569" max="2571" width="11.42578125" style="1015"/>
    <col min="2572" max="2572" width="23.7109375" style="1015" customWidth="1"/>
    <col min="2573" max="2574" width="11.42578125" style="1015"/>
    <col min="2575" max="2575" width="26.28515625" style="1015" customWidth="1"/>
    <col min="2576" max="2578" width="11.42578125" style="1015"/>
    <col min="2579" max="2579" width="29.140625" style="1015" customWidth="1"/>
    <col min="2580" max="2580" width="10.85546875" style="1015" customWidth="1"/>
    <col min="2581" max="2819" width="11.42578125" style="1015"/>
    <col min="2820" max="2820" width="29.140625" style="1015" customWidth="1"/>
    <col min="2821" max="2823" width="11.42578125" style="1015"/>
    <col min="2824" max="2824" width="26.85546875" style="1015" customWidth="1"/>
    <col min="2825" max="2827" width="11.42578125" style="1015"/>
    <col min="2828" max="2828" width="23.7109375" style="1015" customWidth="1"/>
    <col min="2829" max="2830" width="11.42578125" style="1015"/>
    <col min="2831" max="2831" width="26.28515625" style="1015" customWidth="1"/>
    <col min="2832" max="2834" width="11.42578125" style="1015"/>
    <col min="2835" max="2835" width="29.140625" style="1015" customWidth="1"/>
    <col min="2836" max="2836" width="10.85546875" style="1015" customWidth="1"/>
    <col min="2837" max="3075" width="11.42578125" style="1015"/>
    <col min="3076" max="3076" width="29.140625" style="1015" customWidth="1"/>
    <col min="3077" max="3079" width="11.42578125" style="1015"/>
    <col min="3080" max="3080" width="26.85546875" style="1015" customWidth="1"/>
    <col min="3081" max="3083" width="11.42578125" style="1015"/>
    <col min="3084" max="3084" width="23.7109375" style="1015" customWidth="1"/>
    <col min="3085" max="3086" width="11.42578125" style="1015"/>
    <col min="3087" max="3087" width="26.28515625" style="1015" customWidth="1"/>
    <col min="3088" max="3090" width="11.42578125" style="1015"/>
    <col min="3091" max="3091" width="29.140625" style="1015" customWidth="1"/>
    <col min="3092" max="3092" width="10.85546875" style="1015" customWidth="1"/>
    <col min="3093" max="3331" width="11.42578125" style="1015"/>
    <col min="3332" max="3332" width="29.140625" style="1015" customWidth="1"/>
    <col min="3333" max="3335" width="11.42578125" style="1015"/>
    <col min="3336" max="3336" width="26.85546875" style="1015" customWidth="1"/>
    <col min="3337" max="3339" width="11.42578125" style="1015"/>
    <col min="3340" max="3340" width="23.7109375" style="1015" customWidth="1"/>
    <col min="3341" max="3342" width="11.42578125" style="1015"/>
    <col min="3343" max="3343" width="26.28515625" style="1015" customWidth="1"/>
    <col min="3344" max="3346" width="11.42578125" style="1015"/>
    <col min="3347" max="3347" width="29.140625" style="1015" customWidth="1"/>
    <col min="3348" max="3348" width="10.85546875" style="1015" customWidth="1"/>
    <col min="3349" max="3587" width="11.42578125" style="1015"/>
    <col min="3588" max="3588" width="29.140625" style="1015" customWidth="1"/>
    <col min="3589" max="3591" width="11.42578125" style="1015"/>
    <col min="3592" max="3592" width="26.85546875" style="1015" customWidth="1"/>
    <col min="3593" max="3595" width="11.42578125" style="1015"/>
    <col min="3596" max="3596" width="23.7109375" style="1015" customWidth="1"/>
    <col min="3597" max="3598" width="11.42578125" style="1015"/>
    <col min="3599" max="3599" width="26.28515625" style="1015" customWidth="1"/>
    <col min="3600" max="3602" width="11.42578125" style="1015"/>
    <col min="3603" max="3603" width="29.140625" style="1015" customWidth="1"/>
    <col min="3604" max="3604" width="10.85546875" style="1015" customWidth="1"/>
    <col min="3605" max="3843" width="11.42578125" style="1015"/>
    <col min="3844" max="3844" width="29.140625" style="1015" customWidth="1"/>
    <col min="3845" max="3847" width="11.42578125" style="1015"/>
    <col min="3848" max="3848" width="26.85546875" style="1015" customWidth="1"/>
    <col min="3849" max="3851" width="11.42578125" style="1015"/>
    <col min="3852" max="3852" width="23.7109375" style="1015" customWidth="1"/>
    <col min="3853" max="3854" width="11.42578125" style="1015"/>
    <col min="3855" max="3855" width="26.28515625" style="1015" customWidth="1"/>
    <col min="3856" max="3858" width="11.42578125" style="1015"/>
    <col min="3859" max="3859" width="29.140625" style="1015" customWidth="1"/>
    <col min="3860" max="3860" width="10.85546875" style="1015" customWidth="1"/>
    <col min="3861" max="4099" width="11.42578125" style="1015"/>
    <col min="4100" max="4100" width="29.140625" style="1015" customWidth="1"/>
    <col min="4101" max="4103" width="11.42578125" style="1015"/>
    <col min="4104" max="4104" width="26.85546875" style="1015" customWidth="1"/>
    <col min="4105" max="4107" width="11.42578125" style="1015"/>
    <col min="4108" max="4108" width="23.7109375" style="1015" customWidth="1"/>
    <col min="4109" max="4110" width="11.42578125" style="1015"/>
    <col min="4111" max="4111" width="26.28515625" style="1015" customWidth="1"/>
    <col min="4112" max="4114" width="11.42578125" style="1015"/>
    <col min="4115" max="4115" width="29.140625" style="1015" customWidth="1"/>
    <col min="4116" max="4116" width="10.85546875" style="1015" customWidth="1"/>
    <col min="4117" max="4355" width="11.42578125" style="1015"/>
    <col min="4356" max="4356" width="29.140625" style="1015" customWidth="1"/>
    <col min="4357" max="4359" width="11.42578125" style="1015"/>
    <col min="4360" max="4360" width="26.85546875" style="1015" customWidth="1"/>
    <col min="4361" max="4363" width="11.42578125" style="1015"/>
    <col min="4364" max="4364" width="23.7109375" style="1015" customWidth="1"/>
    <col min="4365" max="4366" width="11.42578125" style="1015"/>
    <col min="4367" max="4367" width="26.28515625" style="1015" customWidth="1"/>
    <col min="4368" max="4370" width="11.42578125" style="1015"/>
    <col min="4371" max="4371" width="29.140625" style="1015" customWidth="1"/>
    <col min="4372" max="4372" width="10.85546875" style="1015" customWidth="1"/>
    <col min="4373" max="4611" width="11.42578125" style="1015"/>
    <col min="4612" max="4612" width="29.140625" style="1015" customWidth="1"/>
    <col min="4613" max="4615" width="11.42578125" style="1015"/>
    <col min="4616" max="4616" width="26.85546875" style="1015" customWidth="1"/>
    <col min="4617" max="4619" width="11.42578125" style="1015"/>
    <col min="4620" max="4620" width="23.7109375" style="1015" customWidth="1"/>
    <col min="4621" max="4622" width="11.42578125" style="1015"/>
    <col min="4623" max="4623" width="26.28515625" style="1015" customWidth="1"/>
    <col min="4624" max="4626" width="11.42578125" style="1015"/>
    <col min="4627" max="4627" width="29.140625" style="1015" customWidth="1"/>
    <col min="4628" max="4628" width="10.85546875" style="1015" customWidth="1"/>
    <col min="4629" max="4867" width="11.42578125" style="1015"/>
    <col min="4868" max="4868" width="29.140625" style="1015" customWidth="1"/>
    <col min="4869" max="4871" width="11.42578125" style="1015"/>
    <col min="4872" max="4872" width="26.85546875" style="1015" customWidth="1"/>
    <col min="4873" max="4875" width="11.42578125" style="1015"/>
    <col min="4876" max="4876" width="23.7109375" style="1015" customWidth="1"/>
    <col min="4877" max="4878" width="11.42578125" style="1015"/>
    <col min="4879" max="4879" width="26.28515625" style="1015" customWidth="1"/>
    <col min="4880" max="4882" width="11.42578125" style="1015"/>
    <col min="4883" max="4883" width="29.140625" style="1015" customWidth="1"/>
    <col min="4884" max="4884" width="10.85546875" style="1015" customWidth="1"/>
    <col min="4885" max="5123" width="11.42578125" style="1015"/>
    <col min="5124" max="5124" width="29.140625" style="1015" customWidth="1"/>
    <col min="5125" max="5127" width="11.42578125" style="1015"/>
    <col min="5128" max="5128" width="26.85546875" style="1015" customWidth="1"/>
    <col min="5129" max="5131" width="11.42578125" style="1015"/>
    <col min="5132" max="5132" width="23.7109375" style="1015" customWidth="1"/>
    <col min="5133" max="5134" width="11.42578125" style="1015"/>
    <col min="5135" max="5135" width="26.28515625" style="1015" customWidth="1"/>
    <col min="5136" max="5138" width="11.42578125" style="1015"/>
    <col min="5139" max="5139" width="29.140625" style="1015" customWidth="1"/>
    <col min="5140" max="5140" width="10.85546875" style="1015" customWidth="1"/>
    <col min="5141" max="5379" width="11.42578125" style="1015"/>
    <col min="5380" max="5380" width="29.140625" style="1015" customWidth="1"/>
    <col min="5381" max="5383" width="11.42578125" style="1015"/>
    <col min="5384" max="5384" width="26.85546875" style="1015" customWidth="1"/>
    <col min="5385" max="5387" width="11.42578125" style="1015"/>
    <col min="5388" max="5388" width="23.7109375" style="1015" customWidth="1"/>
    <col min="5389" max="5390" width="11.42578125" style="1015"/>
    <col min="5391" max="5391" width="26.28515625" style="1015" customWidth="1"/>
    <col min="5392" max="5394" width="11.42578125" style="1015"/>
    <col min="5395" max="5395" width="29.140625" style="1015" customWidth="1"/>
    <col min="5396" max="5396" width="10.85546875" style="1015" customWidth="1"/>
    <col min="5397" max="5635" width="11.42578125" style="1015"/>
    <col min="5636" max="5636" width="29.140625" style="1015" customWidth="1"/>
    <col min="5637" max="5639" width="11.42578125" style="1015"/>
    <col min="5640" max="5640" width="26.85546875" style="1015" customWidth="1"/>
    <col min="5641" max="5643" width="11.42578125" style="1015"/>
    <col min="5644" max="5644" width="23.7109375" style="1015" customWidth="1"/>
    <col min="5645" max="5646" width="11.42578125" style="1015"/>
    <col min="5647" max="5647" width="26.28515625" style="1015" customWidth="1"/>
    <col min="5648" max="5650" width="11.42578125" style="1015"/>
    <col min="5651" max="5651" width="29.140625" style="1015" customWidth="1"/>
    <col min="5652" max="5652" width="10.85546875" style="1015" customWidth="1"/>
    <col min="5653" max="5891" width="11.42578125" style="1015"/>
    <col min="5892" max="5892" width="29.140625" style="1015" customWidth="1"/>
    <col min="5893" max="5895" width="11.42578125" style="1015"/>
    <col min="5896" max="5896" width="26.85546875" style="1015" customWidth="1"/>
    <col min="5897" max="5899" width="11.42578125" style="1015"/>
    <col min="5900" max="5900" width="23.7109375" style="1015" customWidth="1"/>
    <col min="5901" max="5902" width="11.42578125" style="1015"/>
    <col min="5903" max="5903" width="26.28515625" style="1015" customWidth="1"/>
    <col min="5904" max="5906" width="11.42578125" style="1015"/>
    <col min="5907" max="5907" width="29.140625" style="1015" customWidth="1"/>
    <col min="5908" max="5908" width="10.85546875" style="1015" customWidth="1"/>
    <col min="5909" max="6147" width="11.42578125" style="1015"/>
    <col min="6148" max="6148" width="29.140625" style="1015" customWidth="1"/>
    <col min="6149" max="6151" width="11.42578125" style="1015"/>
    <col min="6152" max="6152" width="26.85546875" style="1015" customWidth="1"/>
    <col min="6153" max="6155" width="11.42578125" style="1015"/>
    <col min="6156" max="6156" width="23.7109375" style="1015" customWidth="1"/>
    <col min="6157" max="6158" width="11.42578125" style="1015"/>
    <col min="6159" max="6159" width="26.28515625" style="1015" customWidth="1"/>
    <col min="6160" max="6162" width="11.42578125" style="1015"/>
    <col min="6163" max="6163" width="29.140625" style="1015" customWidth="1"/>
    <col min="6164" max="6164" width="10.85546875" style="1015" customWidth="1"/>
    <col min="6165" max="6403" width="11.42578125" style="1015"/>
    <col min="6404" max="6404" width="29.140625" style="1015" customWidth="1"/>
    <col min="6405" max="6407" width="11.42578125" style="1015"/>
    <col min="6408" max="6408" width="26.85546875" style="1015" customWidth="1"/>
    <col min="6409" max="6411" width="11.42578125" style="1015"/>
    <col min="6412" max="6412" width="23.7109375" style="1015" customWidth="1"/>
    <col min="6413" max="6414" width="11.42578125" style="1015"/>
    <col min="6415" max="6415" width="26.28515625" style="1015" customWidth="1"/>
    <col min="6416" max="6418" width="11.42578125" style="1015"/>
    <col min="6419" max="6419" width="29.140625" style="1015" customWidth="1"/>
    <col min="6420" max="6420" width="10.85546875" style="1015" customWidth="1"/>
    <col min="6421" max="6659" width="11.42578125" style="1015"/>
    <col min="6660" max="6660" width="29.140625" style="1015" customWidth="1"/>
    <col min="6661" max="6663" width="11.42578125" style="1015"/>
    <col min="6664" max="6664" width="26.85546875" style="1015" customWidth="1"/>
    <col min="6665" max="6667" width="11.42578125" style="1015"/>
    <col min="6668" max="6668" width="23.7109375" style="1015" customWidth="1"/>
    <col min="6669" max="6670" width="11.42578125" style="1015"/>
    <col min="6671" max="6671" width="26.28515625" style="1015" customWidth="1"/>
    <col min="6672" max="6674" width="11.42578125" style="1015"/>
    <col min="6675" max="6675" width="29.140625" style="1015" customWidth="1"/>
    <col min="6676" max="6676" width="10.85546875" style="1015" customWidth="1"/>
    <col min="6677" max="6915" width="11.42578125" style="1015"/>
    <col min="6916" max="6916" width="29.140625" style="1015" customWidth="1"/>
    <col min="6917" max="6919" width="11.42578125" style="1015"/>
    <col min="6920" max="6920" width="26.85546875" style="1015" customWidth="1"/>
    <col min="6921" max="6923" width="11.42578125" style="1015"/>
    <col min="6924" max="6924" width="23.7109375" style="1015" customWidth="1"/>
    <col min="6925" max="6926" width="11.42578125" style="1015"/>
    <col min="6927" max="6927" width="26.28515625" style="1015" customWidth="1"/>
    <col min="6928" max="6930" width="11.42578125" style="1015"/>
    <col min="6931" max="6931" width="29.140625" style="1015" customWidth="1"/>
    <col min="6932" max="6932" width="10.85546875" style="1015" customWidth="1"/>
    <col min="6933" max="7171" width="11.42578125" style="1015"/>
    <col min="7172" max="7172" width="29.140625" style="1015" customWidth="1"/>
    <col min="7173" max="7175" width="11.42578125" style="1015"/>
    <col min="7176" max="7176" width="26.85546875" style="1015" customWidth="1"/>
    <col min="7177" max="7179" width="11.42578125" style="1015"/>
    <col min="7180" max="7180" width="23.7109375" style="1015" customWidth="1"/>
    <col min="7181" max="7182" width="11.42578125" style="1015"/>
    <col min="7183" max="7183" width="26.28515625" style="1015" customWidth="1"/>
    <col min="7184" max="7186" width="11.42578125" style="1015"/>
    <col min="7187" max="7187" width="29.140625" style="1015" customWidth="1"/>
    <col min="7188" max="7188" width="10.85546875" style="1015" customWidth="1"/>
    <col min="7189" max="7427" width="11.42578125" style="1015"/>
    <col min="7428" max="7428" width="29.140625" style="1015" customWidth="1"/>
    <col min="7429" max="7431" width="11.42578125" style="1015"/>
    <col min="7432" max="7432" width="26.85546875" style="1015" customWidth="1"/>
    <col min="7433" max="7435" width="11.42578125" style="1015"/>
    <col min="7436" max="7436" width="23.7109375" style="1015" customWidth="1"/>
    <col min="7437" max="7438" width="11.42578125" style="1015"/>
    <col min="7439" max="7439" width="26.28515625" style="1015" customWidth="1"/>
    <col min="7440" max="7442" width="11.42578125" style="1015"/>
    <col min="7443" max="7443" width="29.140625" style="1015" customWidth="1"/>
    <col min="7444" max="7444" width="10.85546875" style="1015" customWidth="1"/>
    <col min="7445" max="7683" width="11.42578125" style="1015"/>
    <col min="7684" max="7684" width="29.140625" style="1015" customWidth="1"/>
    <col min="7685" max="7687" width="11.42578125" style="1015"/>
    <col min="7688" max="7688" width="26.85546875" style="1015" customWidth="1"/>
    <col min="7689" max="7691" width="11.42578125" style="1015"/>
    <col min="7692" max="7692" width="23.7109375" style="1015" customWidth="1"/>
    <col min="7693" max="7694" width="11.42578125" style="1015"/>
    <col min="7695" max="7695" width="26.28515625" style="1015" customWidth="1"/>
    <col min="7696" max="7698" width="11.42578125" style="1015"/>
    <col min="7699" max="7699" width="29.140625" style="1015" customWidth="1"/>
    <col min="7700" max="7700" width="10.85546875" style="1015" customWidth="1"/>
    <col min="7701" max="7939" width="11.42578125" style="1015"/>
    <col min="7940" max="7940" width="29.140625" style="1015" customWidth="1"/>
    <col min="7941" max="7943" width="11.42578125" style="1015"/>
    <col min="7944" max="7944" width="26.85546875" style="1015" customWidth="1"/>
    <col min="7945" max="7947" width="11.42578125" style="1015"/>
    <col min="7948" max="7948" width="23.7109375" style="1015" customWidth="1"/>
    <col min="7949" max="7950" width="11.42578125" style="1015"/>
    <col min="7951" max="7951" width="26.28515625" style="1015" customWidth="1"/>
    <col min="7952" max="7954" width="11.42578125" style="1015"/>
    <col min="7955" max="7955" width="29.140625" style="1015" customWidth="1"/>
    <col min="7956" max="7956" width="10.85546875" style="1015" customWidth="1"/>
    <col min="7957" max="8195" width="11.42578125" style="1015"/>
    <col min="8196" max="8196" width="29.140625" style="1015" customWidth="1"/>
    <col min="8197" max="8199" width="11.42578125" style="1015"/>
    <col min="8200" max="8200" width="26.85546875" style="1015" customWidth="1"/>
    <col min="8201" max="8203" width="11.42578125" style="1015"/>
    <col min="8204" max="8204" width="23.7109375" style="1015" customWidth="1"/>
    <col min="8205" max="8206" width="11.42578125" style="1015"/>
    <col min="8207" max="8207" width="26.28515625" style="1015" customWidth="1"/>
    <col min="8208" max="8210" width="11.42578125" style="1015"/>
    <col min="8211" max="8211" width="29.140625" style="1015" customWidth="1"/>
    <col min="8212" max="8212" width="10.85546875" style="1015" customWidth="1"/>
    <col min="8213" max="8451" width="11.42578125" style="1015"/>
    <col min="8452" max="8452" width="29.140625" style="1015" customWidth="1"/>
    <col min="8453" max="8455" width="11.42578125" style="1015"/>
    <col min="8456" max="8456" width="26.85546875" style="1015" customWidth="1"/>
    <col min="8457" max="8459" width="11.42578125" style="1015"/>
    <col min="8460" max="8460" width="23.7109375" style="1015" customWidth="1"/>
    <col min="8461" max="8462" width="11.42578125" style="1015"/>
    <col min="8463" max="8463" width="26.28515625" style="1015" customWidth="1"/>
    <col min="8464" max="8466" width="11.42578125" style="1015"/>
    <col min="8467" max="8467" width="29.140625" style="1015" customWidth="1"/>
    <col min="8468" max="8468" width="10.85546875" style="1015" customWidth="1"/>
    <col min="8469" max="8707" width="11.42578125" style="1015"/>
    <col min="8708" max="8708" width="29.140625" style="1015" customWidth="1"/>
    <col min="8709" max="8711" width="11.42578125" style="1015"/>
    <col min="8712" max="8712" width="26.85546875" style="1015" customWidth="1"/>
    <col min="8713" max="8715" width="11.42578125" style="1015"/>
    <col min="8716" max="8716" width="23.7109375" style="1015" customWidth="1"/>
    <col min="8717" max="8718" width="11.42578125" style="1015"/>
    <col min="8719" max="8719" width="26.28515625" style="1015" customWidth="1"/>
    <col min="8720" max="8722" width="11.42578125" style="1015"/>
    <col min="8723" max="8723" width="29.140625" style="1015" customWidth="1"/>
    <col min="8724" max="8724" width="10.85546875" style="1015" customWidth="1"/>
    <col min="8725" max="8963" width="11.42578125" style="1015"/>
    <col min="8964" max="8964" width="29.140625" style="1015" customWidth="1"/>
    <col min="8965" max="8967" width="11.42578125" style="1015"/>
    <col min="8968" max="8968" width="26.85546875" style="1015" customWidth="1"/>
    <col min="8969" max="8971" width="11.42578125" style="1015"/>
    <col min="8972" max="8972" width="23.7109375" style="1015" customWidth="1"/>
    <col min="8973" max="8974" width="11.42578125" style="1015"/>
    <col min="8975" max="8975" width="26.28515625" style="1015" customWidth="1"/>
    <col min="8976" max="8978" width="11.42578125" style="1015"/>
    <col min="8979" max="8979" width="29.140625" style="1015" customWidth="1"/>
    <col min="8980" max="8980" width="10.85546875" style="1015" customWidth="1"/>
    <col min="8981" max="9219" width="11.42578125" style="1015"/>
    <col min="9220" max="9220" width="29.140625" style="1015" customWidth="1"/>
    <col min="9221" max="9223" width="11.42578125" style="1015"/>
    <col min="9224" max="9224" width="26.85546875" style="1015" customWidth="1"/>
    <col min="9225" max="9227" width="11.42578125" style="1015"/>
    <col min="9228" max="9228" width="23.7109375" style="1015" customWidth="1"/>
    <col min="9229" max="9230" width="11.42578125" style="1015"/>
    <col min="9231" max="9231" width="26.28515625" style="1015" customWidth="1"/>
    <col min="9232" max="9234" width="11.42578125" style="1015"/>
    <col min="9235" max="9235" width="29.140625" style="1015" customWidth="1"/>
    <col min="9236" max="9236" width="10.85546875" style="1015" customWidth="1"/>
    <col min="9237" max="9475" width="11.42578125" style="1015"/>
    <col min="9476" max="9476" width="29.140625" style="1015" customWidth="1"/>
    <col min="9477" max="9479" width="11.42578125" style="1015"/>
    <col min="9480" max="9480" width="26.85546875" style="1015" customWidth="1"/>
    <col min="9481" max="9483" width="11.42578125" style="1015"/>
    <col min="9484" max="9484" width="23.7109375" style="1015" customWidth="1"/>
    <col min="9485" max="9486" width="11.42578125" style="1015"/>
    <col min="9487" max="9487" width="26.28515625" style="1015" customWidth="1"/>
    <col min="9488" max="9490" width="11.42578125" style="1015"/>
    <col min="9491" max="9491" width="29.140625" style="1015" customWidth="1"/>
    <col min="9492" max="9492" width="10.85546875" style="1015" customWidth="1"/>
    <col min="9493" max="9731" width="11.42578125" style="1015"/>
    <col min="9732" max="9732" width="29.140625" style="1015" customWidth="1"/>
    <col min="9733" max="9735" width="11.42578125" style="1015"/>
    <col min="9736" max="9736" width="26.85546875" style="1015" customWidth="1"/>
    <col min="9737" max="9739" width="11.42578125" style="1015"/>
    <col min="9740" max="9740" width="23.7109375" style="1015" customWidth="1"/>
    <col min="9741" max="9742" width="11.42578125" style="1015"/>
    <col min="9743" max="9743" width="26.28515625" style="1015" customWidth="1"/>
    <col min="9744" max="9746" width="11.42578125" style="1015"/>
    <col min="9747" max="9747" width="29.140625" style="1015" customWidth="1"/>
    <col min="9748" max="9748" width="10.85546875" style="1015" customWidth="1"/>
    <col min="9749" max="9987" width="11.42578125" style="1015"/>
    <col min="9988" max="9988" width="29.140625" style="1015" customWidth="1"/>
    <col min="9989" max="9991" width="11.42578125" style="1015"/>
    <col min="9992" max="9992" width="26.85546875" style="1015" customWidth="1"/>
    <col min="9993" max="9995" width="11.42578125" style="1015"/>
    <col min="9996" max="9996" width="23.7109375" style="1015" customWidth="1"/>
    <col min="9997" max="9998" width="11.42578125" style="1015"/>
    <col min="9999" max="9999" width="26.28515625" style="1015" customWidth="1"/>
    <col min="10000" max="10002" width="11.42578125" style="1015"/>
    <col min="10003" max="10003" width="29.140625" style="1015" customWidth="1"/>
    <col min="10004" max="10004" width="10.85546875" style="1015" customWidth="1"/>
    <col min="10005" max="10243" width="11.42578125" style="1015"/>
    <col min="10244" max="10244" width="29.140625" style="1015" customWidth="1"/>
    <col min="10245" max="10247" width="11.42578125" style="1015"/>
    <col min="10248" max="10248" width="26.85546875" style="1015" customWidth="1"/>
    <col min="10249" max="10251" width="11.42578125" style="1015"/>
    <col min="10252" max="10252" width="23.7109375" style="1015" customWidth="1"/>
    <col min="10253" max="10254" width="11.42578125" style="1015"/>
    <col min="10255" max="10255" width="26.28515625" style="1015" customWidth="1"/>
    <col min="10256" max="10258" width="11.42578125" style="1015"/>
    <col min="10259" max="10259" width="29.140625" style="1015" customWidth="1"/>
    <col min="10260" max="10260" width="10.85546875" style="1015" customWidth="1"/>
    <col min="10261" max="10499" width="11.42578125" style="1015"/>
    <col min="10500" max="10500" width="29.140625" style="1015" customWidth="1"/>
    <col min="10501" max="10503" width="11.42578125" style="1015"/>
    <col min="10504" max="10504" width="26.85546875" style="1015" customWidth="1"/>
    <col min="10505" max="10507" width="11.42578125" style="1015"/>
    <col min="10508" max="10508" width="23.7109375" style="1015" customWidth="1"/>
    <col min="10509" max="10510" width="11.42578125" style="1015"/>
    <col min="10511" max="10511" width="26.28515625" style="1015" customWidth="1"/>
    <col min="10512" max="10514" width="11.42578125" style="1015"/>
    <col min="10515" max="10515" width="29.140625" style="1015" customWidth="1"/>
    <col min="10516" max="10516" width="10.85546875" style="1015" customWidth="1"/>
    <col min="10517" max="10755" width="11.42578125" style="1015"/>
    <col min="10756" max="10756" width="29.140625" style="1015" customWidth="1"/>
    <col min="10757" max="10759" width="11.42578125" style="1015"/>
    <col min="10760" max="10760" width="26.85546875" style="1015" customWidth="1"/>
    <col min="10761" max="10763" width="11.42578125" style="1015"/>
    <col min="10764" max="10764" width="23.7109375" style="1015" customWidth="1"/>
    <col min="10765" max="10766" width="11.42578125" style="1015"/>
    <col min="10767" max="10767" width="26.28515625" style="1015" customWidth="1"/>
    <col min="10768" max="10770" width="11.42578125" style="1015"/>
    <col min="10771" max="10771" width="29.140625" style="1015" customWidth="1"/>
    <col min="10772" max="10772" width="10.85546875" style="1015" customWidth="1"/>
    <col min="10773" max="11011" width="11.42578125" style="1015"/>
    <col min="11012" max="11012" width="29.140625" style="1015" customWidth="1"/>
    <col min="11013" max="11015" width="11.42578125" style="1015"/>
    <col min="11016" max="11016" width="26.85546875" style="1015" customWidth="1"/>
    <col min="11017" max="11019" width="11.42578125" style="1015"/>
    <col min="11020" max="11020" width="23.7109375" style="1015" customWidth="1"/>
    <col min="11021" max="11022" width="11.42578125" style="1015"/>
    <col min="11023" max="11023" width="26.28515625" style="1015" customWidth="1"/>
    <col min="11024" max="11026" width="11.42578125" style="1015"/>
    <col min="11027" max="11027" width="29.140625" style="1015" customWidth="1"/>
    <col min="11028" max="11028" width="10.85546875" style="1015" customWidth="1"/>
    <col min="11029" max="11267" width="11.42578125" style="1015"/>
    <col min="11268" max="11268" width="29.140625" style="1015" customWidth="1"/>
    <col min="11269" max="11271" width="11.42578125" style="1015"/>
    <col min="11272" max="11272" width="26.85546875" style="1015" customWidth="1"/>
    <col min="11273" max="11275" width="11.42578125" style="1015"/>
    <col min="11276" max="11276" width="23.7109375" style="1015" customWidth="1"/>
    <col min="11277" max="11278" width="11.42578125" style="1015"/>
    <col min="11279" max="11279" width="26.28515625" style="1015" customWidth="1"/>
    <col min="11280" max="11282" width="11.42578125" style="1015"/>
    <col min="11283" max="11283" width="29.140625" style="1015" customWidth="1"/>
    <col min="11284" max="11284" width="10.85546875" style="1015" customWidth="1"/>
    <col min="11285" max="11523" width="11.42578125" style="1015"/>
    <col min="11524" max="11524" width="29.140625" style="1015" customWidth="1"/>
    <col min="11525" max="11527" width="11.42578125" style="1015"/>
    <col min="11528" max="11528" width="26.85546875" style="1015" customWidth="1"/>
    <col min="11529" max="11531" width="11.42578125" style="1015"/>
    <col min="11532" max="11532" width="23.7109375" style="1015" customWidth="1"/>
    <col min="11533" max="11534" width="11.42578125" style="1015"/>
    <col min="11535" max="11535" width="26.28515625" style="1015" customWidth="1"/>
    <col min="11536" max="11538" width="11.42578125" style="1015"/>
    <col min="11539" max="11539" width="29.140625" style="1015" customWidth="1"/>
    <col min="11540" max="11540" width="10.85546875" style="1015" customWidth="1"/>
    <col min="11541" max="11779" width="11.42578125" style="1015"/>
    <col min="11780" max="11780" width="29.140625" style="1015" customWidth="1"/>
    <col min="11781" max="11783" width="11.42578125" style="1015"/>
    <col min="11784" max="11784" width="26.85546875" style="1015" customWidth="1"/>
    <col min="11785" max="11787" width="11.42578125" style="1015"/>
    <col min="11788" max="11788" width="23.7109375" style="1015" customWidth="1"/>
    <col min="11789" max="11790" width="11.42578125" style="1015"/>
    <col min="11791" max="11791" width="26.28515625" style="1015" customWidth="1"/>
    <col min="11792" max="11794" width="11.42578125" style="1015"/>
    <col min="11795" max="11795" width="29.140625" style="1015" customWidth="1"/>
    <col min="11796" max="11796" width="10.85546875" style="1015" customWidth="1"/>
    <col min="11797" max="12035" width="11.42578125" style="1015"/>
    <col min="12036" max="12036" width="29.140625" style="1015" customWidth="1"/>
    <col min="12037" max="12039" width="11.42578125" style="1015"/>
    <col min="12040" max="12040" width="26.85546875" style="1015" customWidth="1"/>
    <col min="12041" max="12043" width="11.42578125" style="1015"/>
    <col min="12044" max="12044" width="23.7109375" style="1015" customWidth="1"/>
    <col min="12045" max="12046" width="11.42578125" style="1015"/>
    <col min="12047" max="12047" width="26.28515625" style="1015" customWidth="1"/>
    <col min="12048" max="12050" width="11.42578125" style="1015"/>
    <col min="12051" max="12051" width="29.140625" style="1015" customWidth="1"/>
    <col min="12052" max="12052" width="10.85546875" style="1015" customWidth="1"/>
    <col min="12053" max="12291" width="11.42578125" style="1015"/>
    <col min="12292" max="12292" width="29.140625" style="1015" customWidth="1"/>
    <col min="12293" max="12295" width="11.42578125" style="1015"/>
    <col min="12296" max="12296" width="26.85546875" style="1015" customWidth="1"/>
    <col min="12297" max="12299" width="11.42578125" style="1015"/>
    <col min="12300" max="12300" width="23.7109375" style="1015" customWidth="1"/>
    <col min="12301" max="12302" width="11.42578125" style="1015"/>
    <col min="12303" max="12303" width="26.28515625" style="1015" customWidth="1"/>
    <col min="12304" max="12306" width="11.42578125" style="1015"/>
    <col min="12307" max="12307" width="29.140625" style="1015" customWidth="1"/>
    <col min="12308" max="12308" width="10.85546875" style="1015" customWidth="1"/>
    <col min="12309" max="12547" width="11.42578125" style="1015"/>
    <col min="12548" max="12548" width="29.140625" style="1015" customWidth="1"/>
    <col min="12549" max="12551" width="11.42578125" style="1015"/>
    <col min="12552" max="12552" width="26.85546875" style="1015" customWidth="1"/>
    <col min="12553" max="12555" width="11.42578125" style="1015"/>
    <col min="12556" max="12556" width="23.7109375" style="1015" customWidth="1"/>
    <col min="12557" max="12558" width="11.42578125" style="1015"/>
    <col min="12559" max="12559" width="26.28515625" style="1015" customWidth="1"/>
    <col min="12560" max="12562" width="11.42578125" style="1015"/>
    <col min="12563" max="12563" width="29.140625" style="1015" customWidth="1"/>
    <col min="12564" max="12564" width="10.85546875" style="1015" customWidth="1"/>
    <col min="12565" max="12803" width="11.42578125" style="1015"/>
    <col min="12804" max="12804" width="29.140625" style="1015" customWidth="1"/>
    <col min="12805" max="12807" width="11.42578125" style="1015"/>
    <col min="12808" max="12808" width="26.85546875" style="1015" customWidth="1"/>
    <col min="12809" max="12811" width="11.42578125" style="1015"/>
    <col min="12812" max="12812" width="23.7109375" style="1015" customWidth="1"/>
    <col min="12813" max="12814" width="11.42578125" style="1015"/>
    <col min="12815" max="12815" width="26.28515625" style="1015" customWidth="1"/>
    <col min="12816" max="12818" width="11.42578125" style="1015"/>
    <col min="12819" max="12819" width="29.140625" style="1015" customWidth="1"/>
    <col min="12820" max="12820" width="10.85546875" style="1015" customWidth="1"/>
    <col min="12821" max="13059" width="11.42578125" style="1015"/>
    <col min="13060" max="13060" width="29.140625" style="1015" customWidth="1"/>
    <col min="13061" max="13063" width="11.42578125" style="1015"/>
    <col min="13064" max="13064" width="26.85546875" style="1015" customWidth="1"/>
    <col min="13065" max="13067" width="11.42578125" style="1015"/>
    <col min="13068" max="13068" width="23.7109375" style="1015" customWidth="1"/>
    <col min="13069" max="13070" width="11.42578125" style="1015"/>
    <col min="13071" max="13071" width="26.28515625" style="1015" customWidth="1"/>
    <col min="13072" max="13074" width="11.42578125" style="1015"/>
    <col min="13075" max="13075" width="29.140625" style="1015" customWidth="1"/>
    <col min="13076" max="13076" width="10.85546875" style="1015" customWidth="1"/>
    <col min="13077" max="13315" width="11.42578125" style="1015"/>
    <col min="13316" max="13316" width="29.140625" style="1015" customWidth="1"/>
    <col min="13317" max="13319" width="11.42578125" style="1015"/>
    <col min="13320" max="13320" width="26.85546875" style="1015" customWidth="1"/>
    <col min="13321" max="13323" width="11.42578125" style="1015"/>
    <col min="13324" max="13324" width="23.7109375" style="1015" customWidth="1"/>
    <col min="13325" max="13326" width="11.42578125" style="1015"/>
    <col min="13327" max="13327" width="26.28515625" style="1015" customWidth="1"/>
    <col min="13328" max="13330" width="11.42578125" style="1015"/>
    <col min="13331" max="13331" width="29.140625" style="1015" customWidth="1"/>
    <col min="13332" max="13332" width="10.85546875" style="1015" customWidth="1"/>
    <col min="13333" max="13571" width="11.42578125" style="1015"/>
    <col min="13572" max="13572" width="29.140625" style="1015" customWidth="1"/>
    <col min="13573" max="13575" width="11.42578125" style="1015"/>
    <col min="13576" max="13576" width="26.85546875" style="1015" customWidth="1"/>
    <col min="13577" max="13579" width="11.42578125" style="1015"/>
    <col min="13580" max="13580" width="23.7109375" style="1015" customWidth="1"/>
    <col min="13581" max="13582" width="11.42578125" style="1015"/>
    <col min="13583" max="13583" width="26.28515625" style="1015" customWidth="1"/>
    <col min="13584" max="13586" width="11.42578125" style="1015"/>
    <col min="13587" max="13587" width="29.140625" style="1015" customWidth="1"/>
    <col min="13588" max="13588" width="10.85546875" style="1015" customWidth="1"/>
    <col min="13589" max="13827" width="11.42578125" style="1015"/>
    <col min="13828" max="13828" width="29.140625" style="1015" customWidth="1"/>
    <col min="13829" max="13831" width="11.42578125" style="1015"/>
    <col min="13832" max="13832" width="26.85546875" style="1015" customWidth="1"/>
    <col min="13833" max="13835" width="11.42578125" style="1015"/>
    <col min="13836" max="13836" width="23.7109375" style="1015" customWidth="1"/>
    <col min="13837" max="13838" width="11.42578125" style="1015"/>
    <col min="13839" max="13839" width="26.28515625" style="1015" customWidth="1"/>
    <col min="13840" max="13842" width="11.42578125" style="1015"/>
    <col min="13843" max="13843" width="29.140625" style="1015" customWidth="1"/>
    <col min="13844" max="13844" width="10.85546875" style="1015" customWidth="1"/>
    <col min="13845" max="14083" width="11.42578125" style="1015"/>
    <col min="14084" max="14084" width="29.140625" style="1015" customWidth="1"/>
    <col min="14085" max="14087" width="11.42578125" style="1015"/>
    <col min="14088" max="14088" width="26.85546875" style="1015" customWidth="1"/>
    <col min="14089" max="14091" width="11.42578125" style="1015"/>
    <col min="14092" max="14092" width="23.7109375" style="1015" customWidth="1"/>
    <col min="14093" max="14094" width="11.42578125" style="1015"/>
    <col min="14095" max="14095" width="26.28515625" style="1015" customWidth="1"/>
    <col min="14096" max="14098" width="11.42578125" style="1015"/>
    <col min="14099" max="14099" width="29.140625" style="1015" customWidth="1"/>
    <col min="14100" max="14100" width="10.85546875" style="1015" customWidth="1"/>
    <col min="14101" max="14339" width="11.42578125" style="1015"/>
    <col min="14340" max="14340" width="29.140625" style="1015" customWidth="1"/>
    <col min="14341" max="14343" width="11.42578125" style="1015"/>
    <col min="14344" max="14344" width="26.85546875" style="1015" customWidth="1"/>
    <col min="14345" max="14347" width="11.42578125" style="1015"/>
    <col min="14348" max="14348" width="23.7109375" style="1015" customWidth="1"/>
    <col min="14349" max="14350" width="11.42578125" style="1015"/>
    <col min="14351" max="14351" width="26.28515625" style="1015" customWidth="1"/>
    <col min="14352" max="14354" width="11.42578125" style="1015"/>
    <col min="14355" max="14355" width="29.140625" style="1015" customWidth="1"/>
    <col min="14356" max="14356" width="10.85546875" style="1015" customWidth="1"/>
    <col min="14357" max="14595" width="11.42578125" style="1015"/>
    <col min="14596" max="14596" width="29.140625" style="1015" customWidth="1"/>
    <col min="14597" max="14599" width="11.42578125" style="1015"/>
    <col min="14600" max="14600" width="26.85546875" style="1015" customWidth="1"/>
    <col min="14601" max="14603" width="11.42578125" style="1015"/>
    <col min="14604" max="14604" width="23.7109375" style="1015" customWidth="1"/>
    <col min="14605" max="14606" width="11.42578125" style="1015"/>
    <col min="14607" max="14607" width="26.28515625" style="1015" customWidth="1"/>
    <col min="14608" max="14610" width="11.42578125" style="1015"/>
    <col min="14611" max="14611" width="29.140625" style="1015" customWidth="1"/>
    <col min="14612" max="14612" width="10.85546875" style="1015" customWidth="1"/>
    <col min="14613" max="14851" width="11.42578125" style="1015"/>
    <col min="14852" max="14852" width="29.140625" style="1015" customWidth="1"/>
    <col min="14853" max="14855" width="11.42578125" style="1015"/>
    <col min="14856" max="14856" width="26.85546875" style="1015" customWidth="1"/>
    <col min="14857" max="14859" width="11.42578125" style="1015"/>
    <col min="14860" max="14860" width="23.7109375" style="1015" customWidth="1"/>
    <col min="14861" max="14862" width="11.42578125" style="1015"/>
    <col min="14863" max="14863" width="26.28515625" style="1015" customWidth="1"/>
    <col min="14864" max="14866" width="11.42578125" style="1015"/>
    <col min="14867" max="14867" width="29.140625" style="1015" customWidth="1"/>
    <col min="14868" max="14868" width="10.85546875" style="1015" customWidth="1"/>
    <col min="14869" max="15107" width="11.42578125" style="1015"/>
    <col min="15108" max="15108" width="29.140625" style="1015" customWidth="1"/>
    <col min="15109" max="15111" width="11.42578125" style="1015"/>
    <col min="15112" max="15112" width="26.85546875" style="1015" customWidth="1"/>
    <col min="15113" max="15115" width="11.42578125" style="1015"/>
    <col min="15116" max="15116" width="23.7109375" style="1015" customWidth="1"/>
    <col min="15117" max="15118" width="11.42578125" style="1015"/>
    <col min="15119" max="15119" width="26.28515625" style="1015" customWidth="1"/>
    <col min="15120" max="15122" width="11.42578125" style="1015"/>
    <col min="15123" max="15123" width="29.140625" style="1015" customWidth="1"/>
    <col min="15124" max="15124" width="10.85546875" style="1015" customWidth="1"/>
    <col min="15125" max="15363" width="11.42578125" style="1015"/>
    <col min="15364" max="15364" width="29.140625" style="1015" customWidth="1"/>
    <col min="15365" max="15367" width="11.42578125" style="1015"/>
    <col min="15368" max="15368" width="26.85546875" style="1015" customWidth="1"/>
    <col min="15369" max="15371" width="11.42578125" style="1015"/>
    <col min="15372" max="15372" width="23.7109375" style="1015" customWidth="1"/>
    <col min="15373" max="15374" width="11.42578125" style="1015"/>
    <col min="15375" max="15375" width="26.28515625" style="1015" customWidth="1"/>
    <col min="15376" max="15378" width="11.42578125" style="1015"/>
    <col min="15379" max="15379" width="29.140625" style="1015" customWidth="1"/>
    <col min="15380" max="15380" width="10.85546875" style="1015" customWidth="1"/>
    <col min="15381" max="15619" width="11.42578125" style="1015"/>
    <col min="15620" max="15620" width="29.140625" style="1015" customWidth="1"/>
    <col min="15621" max="15623" width="11.42578125" style="1015"/>
    <col min="15624" max="15624" width="26.85546875" style="1015" customWidth="1"/>
    <col min="15625" max="15627" width="11.42578125" style="1015"/>
    <col min="15628" max="15628" width="23.7109375" style="1015" customWidth="1"/>
    <col min="15629" max="15630" width="11.42578125" style="1015"/>
    <col min="15631" max="15631" width="26.28515625" style="1015" customWidth="1"/>
    <col min="15632" max="15634" width="11.42578125" style="1015"/>
    <col min="15635" max="15635" width="29.140625" style="1015" customWidth="1"/>
    <col min="15636" max="15636" width="10.85546875" style="1015" customWidth="1"/>
    <col min="15637" max="15875" width="11.42578125" style="1015"/>
    <col min="15876" max="15876" width="29.140625" style="1015" customWidth="1"/>
    <col min="15877" max="15879" width="11.42578125" style="1015"/>
    <col min="15880" max="15880" width="26.85546875" style="1015" customWidth="1"/>
    <col min="15881" max="15883" width="11.42578125" style="1015"/>
    <col min="15884" max="15884" width="23.7109375" style="1015" customWidth="1"/>
    <col min="15885" max="15886" width="11.42578125" style="1015"/>
    <col min="15887" max="15887" width="26.28515625" style="1015" customWidth="1"/>
    <col min="15888" max="15890" width="11.42578125" style="1015"/>
    <col min="15891" max="15891" width="29.140625" style="1015" customWidth="1"/>
    <col min="15892" max="15892" width="10.85546875" style="1015" customWidth="1"/>
    <col min="15893" max="16131" width="11.42578125" style="1015"/>
    <col min="16132" max="16132" width="29.140625" style="1015" customWidth="1"/>
    <col min="16133" max="16135" width="11.42578125" style="1015"/>
    <col min="16136" max="16136" width="26.85546875" style="1015" customWidth="1"/>
    <col min="16137" max="16139" width="11.42578125" style="1015"/>
    <col min="16140" max="16140" width="23.7109375" style="1015" customWidth="1"/>
    <col min="16141" max="16142" width="11.42578125" style="1015"/>
    <col min="16143" max="16143" width="26.28515625" style="1015" customWidth="1"/>
    <col min="16144" max="16146" width="11.42578125" style="1015"/>
    <col min="16147" max="16147" width="29.140625" style="1015" customWidth="1"/>
    <col min="16148" max="16148" width="10.85546875" style="1015" customWidth="1"/>
    <col min="16149" max="16384" width="11.42578125" style="1015"/>
  </cols>
  <sheetData>
    <row r="1" spans="1:24">
      <c r="A1" s="1014"/>
      <c r="B1" s="1014"/>
      <c r="C1" s="1014"/>
      <c r="D1" s="1014"/>
      <c r="E1" s="1014"/>
      <c r="F1" s="1014"/>
      <c r="G1" s="1014"/>
      <c r="H1" s="1014"/>
      <c r="I1" s="1014"/>
      <c r="J1" s="1014"/>
      <c r="K1" s="1014"/>
      <c r="L1" s="1014"/>
      <c r="M1" s="1014"/>
      <c r="N1" s="1014"/>
      <c r="O1" s="1014"/>
      <c r="P1" s="1014"/>
      <c r="Q1" s="1014"/>
      <c r="R1" s="1014"/>
      <c r="S1" s="1014"/>
      <c r="T1" s="1014"/>
    </row>
    <row r="2" spans="1:24">
      <c r="A2" s="1014"/>
      <c r="B2" s="1014"/>
      <c r="C2" s="1014"/>
      <c r="D2" s="1014"/>
      <c r="E2" s="1014"/>
      <c r="F2" s="1014"/>
      <c r="G2" s="1014"/>
      <c r="H2" s="1014"/>
      <c r="I2" s="1014"/>
      <c r="J2" s="1014"/>
      <c r="K2" s="1014"/>
      <c r="L2" s="1014"/>
      <c r="M2" s="1014"/>
      <c r="N2" s="1014"/>
      <c r="O2" s="1014"/>
      <c r="P2" s="1014"/>
      <c r="Q2" s="1014"/>
      <c r="R2" s="1014"/>
      <c r="S2" s="1014"/>
      <c r="T2" s="1014"/>
    </row>
    <row r="3" spans="1:24" ht="18">
      <c r="A3" s="1014"/>
      <c r="B3" s="1016"/>
      <c r="C3" s="1016" t="s">
        <v>1032</v>
      </c>
      <c r="D3" s="1014"/>
      <c r="E3" s="1014"/>
      <c r="F3" s="1014"/>
      <c r="G3" s="1014"/>
      <c r="H3" s="1014"/>
      <c r="I3" s="1014"/>
      <c r="J3" s="1014"/>
      <c r="K3" s="1014"/>
      <c r="L3" s="1014"/>
      <c r="M3" s="1014"/>
      <c r="N3" s="1014"/>
      <c r="O3" s="1014"/>
      <c r="P3" s="1014"/>
      <c r="Q3" s="1014"/>
      <c r="R3" s="1014"/>
      <c r="S3" s="1014"/>
      <c r="T3" s="1014"/>
    </row>
    <row r="4" spans="1:24">
      <c r="A4" s="1014"/>
      <c r="B4" s="1014"/>
      <c r="C4" s="1014"/>
      <c r="D4" s="1014"/>
      <c r="E4" s="1014"/>
      <c r="F4" s="1014"/>
      <c r="G4" s="1014"/>
      <c r="H4" s="1014"/>
      <c r="I4" s="1014"/>
      <c r="J4" s="1014"/>
      <c r="K4" s="1014"/>
      <c r="L4" s="1014"/>
      <c r="M4" s="1014"/>
      <c r="N4" s="1014"/>
      <c r="O4" s="1014"/>
      <c r="P4" s="1014"/>
      <c r="Q4" s="1014"/>
      <c r="R4" s="1014"/>
      <c r="S4" s="1014"/>
      <c r="T4" s="1014"/>
    </row>
    <row r="5" spans="1:24" ht="18">
      <c r="A5" s="1014"/>
      <c r="B5" s="1017"/>
      <c r="C5" s="1017" t="s">
        <v>1033</v>
      </c>
      <c r="D5" s="1014"/>
      <c r="E5" s="1014"/>
      <c r="F5" s="1014"/>
      <c r="G5" s="1014"/>
      <c r="H5" s="1014"/>
      <c r="I5" s="1014"/>
      <c r="J5" s="1014"/>
      <c r="K5" s="1014"/>
      <c r="L5" s="1014"/>
      <c r="M5" s="1014"/>
      <c r="N5" s="1014"/>
      <c r="O5" s="1014"/>
      <c r="P5" s="1014"/>
      <c r="Q5" s="1014"/>
      <c r="R5" s="1014"/>
      <c r="S5" s="1014"/>
      <c r="T5" s="1014"/>
    </row>
    <row r="6" spans="1:24">
      <c r="A6" s="1014"/>
      <c r="B6" s="1014"/>
      <c r="C6" s="1014" t="s">
        <v>1034</v>
      </c>
      <c r="D6" s="1014"/>
      <c r="E6" s="1014"/>
      <c r="F6" s="1014"/>
      <c r="G6" s="1014"/>
      <c r="H6" s="1014"/>
      <c r="I6" s="1014"/>
      <c r="J6" s="1014"/>
      <c r="K6" s="1014"/>
      <c r="L6" s="1014"/>
      <c r="M6" s="1014"/>
      <c r="N6" s="1014"/>
      <c r="O6" s="1014"/>
      <c r="P6" s="1014"/>
      <c r="Q6" s="1014"/>
      <c r="R6" s="1014"/>
      <c r="S6" s="1014"/>
      <c r="T6" s="1014"/>
    </row>
    <row r="7" spans="1:24">
      <c r="A7" s="1014"/>
      <c r="B7" s="1014"/>
      <c r="C7" s="1018" t="s">
        <v>1035</v>
      </c>
      <c r="D7" s="1014"/>
      <c r="E7" s="1014"/>
      <c r="F7" s="1014"/>
      <c r="G7" s="1014"/>
      <c r="H7" s="1014"/>
      <c r="I7" s="1014"/>
      <c r="J7" s="1014"/>
      <c r="K7" s="1014"/>
      <c r="L7" s="1014"/>
      <c r="M7" s="1014"/>
      <c r="N7" s="1014"/>
      <c r="O7" s="1014"/>
      <c r="P7" s="1014"/>
      <c r="Q7" s="1014"/>
      <c r="R7" s="1014"/>
      <c r="S7" s="1014"/>
      <c r="T7" s="1014"/>
    </row>
    <row r="8" spans="1:24">
      <c r="A8" s="1014"/>
      <c r="B8" s="1014"/>
      <c r="C8" s="1014"/>
      <c r="D8" s="1014"/>
      <c r="E8" s="1014"/>
      <c r="F8" s="1014"/>
      <c r="G8" s="1014"/>
      <c r="H8" s="1014"/>
      <c r="I8" s="1014"/>
      <c r="J8" s="1014"/>
      <c r="K8" s="1014"/>
      <c r="L8" s="1014"/>
      <c r="M8" s="1014"/>
      <c r="N8" s="1014"/>
      <c r="O8" s="1014"/>
      <c r="P8" s="1014"/>
      <c r="Q8" s="1014"/>
      <c r="R8" s="1014"/>
      <c r="S8" s="1014"/>
      <c r="T8" s="1014"/>
    </row>
    <row r="9" spans="1:24" ht="18">
      <c r="A9" s="1014"/>
      <c r="B9" s="1014"/>
      <c r="C9" s="1017" t="s">
        <v>1036</v>
      </c>
      <c r="D9" s="1014"/>
      <c r="E9" s="1014"/>
      <c r="F9" s="1014"/>
      <c r="G9" s="1014"/>
      <c r="H9" s="1014"/>
      <c r="I9" s="1014"/>
      <c r="J9" s="1014"/>
      <c r="K9" s="1014"/>
      <c r="L9" s="1014"/>
      <c r="M9" s="1014"/>
      <c r="N9" s="1014"/>
      <c r="O9" s="1014"/>
      <c r="P9" s="1014"/>
      <c r="Q9" s="1014"/>
      <c r="R9" s="1014"/>
      <c r="S9" s="1014"/>
      <c r="T9" s="1014"/>
    </row>
    <row r="10" spans="1:24" ht="15.75" thickBot="1">
      <c r="A10" s="1014"/>
      <c r="B10" s="1014"/>
      <c r="C10" s="1014"/>
      <c r="D10" s="1014"/>
      <c r="E10" s="1014"/>
      <c r="F10" s="1014"/>
      <c r="G10" s="1014"/>
      <c r="H10" s="1014"/>
      <c r="I10" s="1014"/>
      <c r="J10" s="1014"/>
      <c r="K10" s="1014"/>
      <c r="L10" s="1014"/>
      <c r="M10" s="1014"/>
      <c r="N10" s="1014"/>
      <c r="O10" s="1014"/>
      <c r="P10" s="1014"/>
      <c r="Q10" s="1014"/>
      <c r="R10" s="1014"/>
      <c r="S10" s="1014"/>
      <c r="T10" s="1014"/>
    </row>
    <row r="11" spans="1:24" customFormat="1" ht="28.5" customHeight="1">
      <c r="A11" s="17" t="s">
        <v>29</v>
      </c>
      <c r="B11" s="1647" t="str">
        <f>O11</f>
        <v>Trucs et astuces pour réussir les crêpes au POIDS</v>
      </c>
      <c r="C11" s="1647"/>
      <c r="D11" s="1647"/>
      <c r="E11" s="1647"/>
      <c r="F11" s="1663" t="str">
        <f>R11</f>
        <v>N°1</v>
      </c>
      <c r="G11" s="17" t="s">
        <v>29</v>
      </c>
      <c r="H11" s="1795" t="str">
        <f>O11</f>
        <v>Trucs et astuces pour réussir les crêpes au POIDS</v>
      </c>
      <c r="I11" s="1796"/>
      <c r="J11" s="1796"/>
      <c r="K11" s="1796"/>
      <c r="L11" s="1663" t="str">
        <f>R11</f>
        <v>N°1</v>
      </c>
      <c r="N11" s="1799" t="s">
        <v>51</v>
      </c>
      <c r="O11" s="1800" t="s">
        <v>1893</v>
      </c>
      <c r="P11" s="1800"/>
      <c r="Q11" s="1800"/>
      <c r="R11" s="1802" t="s">
        <v>53</v>
      </c>
      <c r="T11" s="1642" t="s">
        <v>82</v>
      </c>
      <c r="U11" s="1643"/>
      <c r="V11" s="1643"/>
      <c r="W11" s="1643"/>
      <c r="X11" s="1332"/>
    </row>
    <row r="12" spans="1:24" customFormat="1" ht="16.5" customHeight="1">
      <c r="A12" s="1803"/>
      <c r="B12" s="1794"/>
      <c r="C12" s="1794"/>
      <c r="D12" s="1794"/>
      <c r="E12" s="1794"/>
      <c r="F12" s="1446"/>
      <c r="G12" s="1804"/>
      <c r="H12" s="1797"/>
      <c r="I12" s="1798"/>
      <c r="J12" s="1798"/>
      <c r="K12" s="1798"/>
      <c r="L12" s="1446"/>
      <c r="N12" s="1461"/>
      <c r="O12" s="1801"/>
      <c r="P12" s="1801"/>
      <c r="Q12" s="1801"/>
      <c r="R12" s="1465"/>
      <c r="T12" s="1383" t="s">
        <v>1790</v>
      </c>
      <c r="U12" s="1384"/>
      <c r="V12" s="1384"/>
      <c r="W12" s="1384"/>
      <c r="X12" s="1333"/>
    </row>
    <row r="13" spans="1:24" customFormat="1" ht="18" customHeight="1">
      <c r="A13" s="1803"/>
      <c r="B13" s="1805" t="str">
        <f>O13</f>
        <v>Tous les conseils du Maître-Crêpier Bertrand Denis, fondateur de l'école EMC2 à Rennes</v>
      </c>
      <c r="C13" s="1805"/>
      <c r="D13" s="1805"/>
      <c r="E13" s="1805"/>
      <c r="F13" s="1806"/>
      <c r="G13" s="1804"/>
      <c r="H13" s="1807" t="str">
        <f>O13</f>
        <v>Tous les conseils du Maître-Crêpier Bertrand Denis, fondateur de l'école EMC2 à Rennes</v>
      </c>
      <c r="I13" s="1805"/>
      <c r="J13" s="1805"/>
      <c r="K13" s="1805"/>
      <c r="L13" s="1806"/>
      <c r="N13" s="72" t="s">
        <v>55</v>
      </c>
      <c r="O13" s="1399" t="s">
        <v>1036</v>
      </c>
      <c r="P13" s="1399"/>
      <c r="Q13" s="1399"/>
      <c r="R13" s="1400"/>
      <c r="T13" s="1281" t="s">
        <v>84</v>
      </c>
      <c r="U13" s="107"/>
      <c r="V13" s="115"/>
      <c r="W13" s="116"/>
      <c r="X13" s="117"/>
    </row>
    <row r="14" spans="1:24" customFormat="1" ht="18" customHeight="1">
      <c r="A14" s="1803"/>
      <c r="B14" s="1272"/>
      <c r="C14" s="154" t="s">
        <v>31</v>
      </c>
      <c r="D14" s="1808">
        <v>1</v>
      </c>
      <c r="E14" s="1429" t="s">
        <v>32</v>
      </c>
      <c r="F14" s="165"/>
      <c r="G14" s="1804"/>
      <c r="H14" s="1207"/>
      <c r="I14" s="1345" t="s">
        <v>41</v>
      </c>
      <c r="J14" s="40"/>
      <c r="K14" s="40"/>
      <c r="L14" s="1208"/>
      <c r="N14" s="1637" t="s">
        <v>1765</v>
      </c>
      <c r="O14" s="1638"/>
      <c r="P14" s="1638"/>
      <c r="Q14" s="1638"/>
      <c r="R14" s="1639"/>
      <c r="T14" s="121" t="s">
        <v>85</v>
      </c>
      <c r="U14" s="107"/>
      <c r="V14" s="119"/>
      <c r="W14" s="119"/>
      <c r="X14" s="120"/>
    </row>
    <row r="15" spans="1:24" customFormat="1" ht="18" customHeight="1">
      <c r="A15" s="1803"/>
      <c r="B15" s="1273"/>
      <c r="C15" s="21" t="s">
        <v>34</v>
      </c>
      <c r="D15" s="1809"/>
      <c r="E15" s="1429"/>
      <c r="F15" s="386">
        <f>D14*1000</f>
        <v>1000</v>
      </c>
      <c r="G15" s="1804"/>
      <c r="H15" s="1823" t="s">
        <v>1883</v>
      </c>
      <c r="I15" s="1824"/>
      <c r="J15" s="1824"/>
      <c r="K15" s="1824"/>
      <c r="L15" s="1825"/>
      <c r="N15" s="73" t="s">
        <v>57</v>
      </c>
      <c r="O15" s="74"/>
      <c r="P15" s="74"/>
      <c r="Q15" s="75" t="s">
        <v>58</v>
      </c>
      <c r="R15" s="387">
        <f>R34</f>
        <v>3300</v>
      </c>
      <c r="T15" s="121" t="s">
        <v>86</v>
      </c>
      <c r="U15" s="107"/>
      <c r="V15" s="119"/>
      <c r="W15" s="119"/>
      <c r="X15" s="120"/>
    </row>
    <row r="16" spans="1:24" customFormat="1" ht="18.95" customHeight="1">
      <c r="A16" s="1803"/>
      <c r="B16" s="1810" t="s">
        <v>35</v>
      </c>
      <c r="C16" s="1433"/>
      <c r="D16" s="1295" t="s">
        <v>36</v>
      </c>
      <c r="E16" s="1434" t="s">
        <v>37</v>
      </c>
      <c r="F16" s="1435"/>
      <c r="G16" s="1804"/>
      <c r="H16" s="1563"/>
      <c r="I16" s="1564"/>
      <c r="J16" s="1564"/>
      <c r="K16" s="1564"/>
      <c r="L16" s="1565"/>
      <c r="N16" s="141" t="s">
        <v>60</v>
      </c>
      <c r="O16" s="1296" t="s">
        <v>35</v>
      </c>
      <c r="P16" s="143" t="s">
        <v>61</v>
      </c>
      <c r="Q16" s="143" t="s">
        <v>62</v>
      </c>
      <c r="R16" s="144"/>
      <c r="T16" s="1282" t="s">
        <v>87</v>
      </c>
      <c r="U16" s="107"/>
      <c r="V16" s="119"/>
      <c r="W16" s="119"/>
      <c r="X16" s="120"/>
    </row>
    <row r="17" spans="1:24" customFormat="1" ht="18.95" customHeight="1">
      <c r="A17" s="1803"/>
      <c r="B17" s="151">
        <f>IF(ISTEXT(N17),N17,IF(ISBLANK(N17),0,(N17/R15)*F15))</f>
        <v>0</v>
      </c>
      <c r="C17" s="27">
        <f t="shared" ref="C17:C32" si="0">O17</f>
        <v>0</v>
      </c>
      <c r="D17" s="1189">
        <f>((R17/R15)*F15)</f>
        <v>303.03030303030306</v>
      </c>
      <c r="E17" s="1182" t="str">
        <f t="shared" ref="E17:E32" si="1">Q17</f>
        <v>farine fluide</v>
      </c>
      <c r="F17" s="1183"/>
      <c r="G17" s="1804"/>
      <c r="H17" s="1563" t="s">
        <v>1890</v>
      </c>
      <c r="I17" s="1564"/>
      <c r="J17" s="1564"/>
      <c r="K17" s="1564"/>
      <c r="L17" s="1565"/>
      <c r="N17" s="83"/>
      <c r="O17" s="84"/>
      <c r="P17" s="85">
        <v>1000</v>
      </c>
      <c r="Q17" s="1234" t="s">
        <v>1876</v>
      </c>
      <c r="R17" s="87">
        <f t="shared" ref="R17:R32" si="2">IF(ISBLANK(N17),P17,(P17*N17))</f>
        <v>1000</v>
      </c>
      <c r="T17" s="1225" t="s">
        <v>88</v>
      </c>
      <c r="U17" s="1226"/>
      <c r="V17" s="1227"/>
      <c r="W17" s="119"/>
      <c r="X17" s="120"/>
    </row>
    <row r="18" spans="1:24" customFormat="1" ht="18.95" customHeight="1">
      <c r="A18" s="1803"/>
      <c r="B18" s="151">
        <f>IF(ISTEXT(N18),N18,IF(ISBLANK(N18),0,(N18/R15)*F15))</f>
        <v>2.1212121212121215</v>
      </c>
      <c r="C18" s="27" t="str">
        <f t="shared" si="0"/>
        <v>œufs</v>
      </c>
      <c r="D18" s="1184">
        <f>((R18/R15)*F15)</f>
        <v>106.06060606060606</v>
      </c>
      <c r="E18" s="1182" t="str">
        <f t="shared" si="1"/>
        <v>œufs de 50g</v>
      </c>
      <c r="F18" s="1183"/>
      <c r="G18" s="1804"/>
      <c r="H18" s="1563"/>
      <c r="I18" s="1564"/>
      <c r="J18" s="1564"/>
      <c r="K18" s="1564"/>
      <c r="L18" s="1565"/>
      <c r="N18" s="83">
        <v>7</v>
      </c>
      <c r="O18" s="84" t="s">
        <v>66</v>
      </c>
      <c r="P18" s="85">
        <v>50</v>
      </c>
      <c r="Q18" s="1234" t="s">
        <v>1877</v>
      </c>
      <c r="R18" s="87">
        <f t="shared" si="2"/>
        <v>350</v>
      </c>
      <c r="T18" s="1216" t="s">
        <v>90</v>
      </c>
      <c r="U18" s="1217"/>
      <c r="V18" s="1217"/>
      <c r="W18" s="1217"/>
      <c r="X18" s="1218"/>
    </row>
    <row r="19" spans="1:24" customFormat="1" ht="18.95" customHeight="1">
      <c r="A19" s="1803"/>
      <c r="B19" s="151">
        <f>IF(ISTEXT(N19),N19,IF(ISBLANK(N19),0,(N19/R15)*F15))</f>
        <v>0</v>
      </c>
      <c r="C19" s="27">
        <f t="shared" si="0"/>
        <v>0</v>
      </c>
      <c r="D19" s="1184">
        <f>((R19/R15)*F15)</f>
        <v>6.0606060606060606</v>
      </c>
      <c r="E19" s="1182" t="str">
        <f t="shared" si="1"/>
        <v>sel fin</v>
      </c>
      <c r="F19" s="1183"/>
      <c r="G19" s="1804"/>
      <c r="H19" s="180" t="s">
        <v>1038</v>
      </c>
      <c r="I19" s="1349"/>
      <c r="J19" s="1349"/>
      <c r="K19" s="1349"/>
      <c r="L19" s="1350"/>
      <c r="N19" s="83"/>
      <c r="O19" s="1228"/>
      <c r="P19" s="85">
        <v>20</v>
      </c>
      <c r="Q19" s="1234" t="s">
        <v>1878</v>
      </c>
      <c r="R19" s="87">
        <f t="shared" si="2"/>
        <v>20</v>
      </c>
    </row>
    <row r="20" spans="1:24" customFormat="1" ht="18.95" customHeight="1">
      <c r="A20" s="1803"/>
      <c r="B20" s="151">
        <f>IF(ISTEXT(N20),N20,IF(ISBLANK(N20),0,(N20/R15)*F15))</f>
        <v>0</v>
      </c>
      <c r="C20" s="27">
        <f t="shared" si="0"/>
        <v>0</v>
      </c>
      <c r="D20" s="1184">
        <f>((R20/R15)*F15)</f>
        <v>545.45454545454538</v>
      </c>
      <c r="E20" s="1182" t="str">
        <f t="shared" si="1"/>
        <v>lait entier</v>
      </c>
      <c r="F20" s="1183"/>
      <c r="G20" s="1804"/>
      <c r="H20" s="1563" t="s">
        <v>1039</v>
      </c>
      <c r="I20" s="1564"/>
      <c r="J20" s="1564"/>
      <c r="K20" s="1564"/>
      <c r="L20" s="1565"/>
      <c r="N20" s="83"/>
      <c r="O20" s="1228"/>
      <c r="P20" s="85">
        <v>1800</v>
      </c>
      <c r="Q20" s="1234" t="s">
        <v>1879</v>
      </c>
      <c r="R20" s="87">
        <f t="shared" si="2"/>
        <v>1800</v>
      </c>
    </row>
    <row r="21" spans="1:24" customFormat="1" ht="18.95" customHeight="1">
      <c r="A21" s="1803"/>
      <c r="B21" s="151">
        <f>IF(ISTEXT(N21),N21,IF(ISBLANK(N21),0,(N21/R15)*F15))</f>
        <v>0</v>
      </c>
      <c r="C21" s="27">
        <f t="shared" si="0"/>
        <v>0</v>
      </c>
      <c r="D21" s="1184">
        <f>((R21/R15)*F15)</f>
        <v>24.242424242424242</v>
      </c>
      <c r="E21" s="1182" t="str">
        <f t="shared" si="1"/>
        <v>sucre poudre</v>
      </c>
      <c r="F21" s="1183"/>
      <c r="G21" s="1804"/>
      <c r="H21" s="1563"/>
      <c r="I21" s="1564"/>
      <c r="J21" s="1564"/>
      <c r="K21" s="1564"/>
      <c r="L21" s="1565"/>
      <c r="N21" s="83"/>
      <c r="O21" s="1228"/>
      <c r="P21" s="85">
        <v>80</v>
      </c>
      <c r="Q21" s="1234" t="s">
        <v>1880</v>
      </c>
      <c r="R21" s="87">
        <f t="shared" si="2"/>
        <v>80</v>
      </c>
    </row>
    <row r="22" spans="1:24" customFormat="1" ht="18.95" customHeight="1">
      <c r="A22" s="1803"/>
      <c r="B22" s="151">
        <f>IF(ISTEXT(N22),N22,IF(ISBLANK(N22),0,(N22/R15)*F15))</f>
        <v>0</v>
      </c>
      <c r="C22" s="27">
        <f t="shared" si="0"/>
        <v>0</v>
      </c>
      <c r="D22" s="1184">
        <f>((R22/R15)*F15)</f>
        <v>15.151515151515152</v>
      </c>
      <c r="E22" s="1182" t="str">
        <f t="shared" si="1"/>
        <v>beurre fondu</v>
      </c>
      <c r="F22" s="1183"/>
      <c r="G22" s="1804"/>
      <c r="H22" s="1563"/>
      <c r="I22" s="1564"/>
      <c r="J22" s="1564"/>
      <c r="K22" s="1564"/>
      <c r="L22" s="1565"/>
      <c r="N22" s="83"/>
      <c r="O22" s="1228"/>
      <c r="P22" s="85">
        <v>50</v>
      </c>
      <c r="Q22" s="1234" t="s">
        <v>1865</v>
      </c>
      <c r="R22" s="87">
        <f t="shared" si="2"/>
        <v>50</v>
      </c>
    </row>
    <row r="23" spans="1:24" customFormat="1" ht="18.95" customHeight="1">
      <c r="A23" s="1803"/>
      <c r="B23" s="151">
        <f>IF(ISTEXT(N23),N23,IF(ISBLANK(N23),0,(N23/R15)*F15))</f>
        <v>0</v>
      </c>
      <c r="C23" s="27" t="str">
        <f t="shared" si="0"/>
        <v>vous pouvez faire</v>
      </c>
      <c r="D23" s="1184">
        <f>((R23/R15)*F15)</f>
        <v>0</v>
      </c>
      <c r="E23" s="1182">
        <f t="shared" si="1"/>
        <v>0</v>
      </c>
      <c r="F23" s="1183"/>
      <c r="G23" s="1804"/>
      <c r="H23" s="1563" t="s">
        <v>1040</v>
      </c>
      <c r="I23" s="1564"/>
      <c r="J23" s="1564"/>
      <c r="K23" s="1564"/>
      <c r="L23" s="1565"/>
      <c r="N23" s="83"/>
      <c r="O23" s="1228" t="s">
        <v>1882</v>
      </c>
      <c r="P23" s="85"/>
      <c r="Q23" s="1234"/>
      <c r="R23" s="87">
        <f t="shared" si="2"/>
        <v>0</v>
      </c>
    </row>
    <row r="24" spans="1:24" customFormat="1" ht="18.95" customHeight="1">
      <c r="A24" s="1803"/>
      <c r="B24" s="151">
        <f>IF(ISTEXT(N24),N24,IF(ISBLANK(N24),0,(N24/R15)*F15))</f>
        <v>13.636363636363635</v>
      </c>
      <c r="C24" s="27" t="str">
        <f t="shared" si="0"/>
        <v>crêpes</v>
      </c>
      <c r="D24" s="1184">
        <f>((R24/R15)*F15)</f>
        <v>0</v>
      </c>
      <c r="E24" s="1182">
        <f t="shared" si="1"/>
        <v>0</v>
      </c>
      <c r="F24" s="1183"/>
      <c r="G24" s="1804"/>
      <c r="H24" s="1563"/>
      <c r="I24" s="1564"/>
      <c r="J24" s="1564"/>
      <c r="K24" s="1564"/>
      <c r="L24" s="1565"/>
      <c r="N24" s="83">
        <v>45</v>
      </c>
      <c r="O24" s="1228" t="s">
        <v>1881</v>
      </c>
      <c r="P24" s="85"/>
      <c r="Q24" s="1234"/>
      <c r="R24" s="87">
        <f t="shared" si="2"/>
        <v>0</v>
      </c>
    </row>
    <row r="25" spans="1:24" customFormat="1" ht="18.95" customHeight="1">
      <c r="A25" s="1803"/>
      <c r="B25" s="151">
        <f>IF(ISTEXT(N25),N25,IF(ISBLANK(N25),0,(N25/R15)*F15))</f>
        <v>0</v>
      </c>
      <c r="C25" s="27" t="str">
        <f t="shared" si="0"/>
        <v>poids d'1 crêpe</v>
      </c>
      <c r="D25" s="1184">
        <f>((R25/R15)*F15)</f>
        <v>0</v>
      </c>
      <c r="E25" s="1182">
        <f t="shared" si="1"/>
        <v>0</v>
      </c>
      <c r="F25" s="1183"/>
      <c r="G25" s="1804"/>
      <c r="H25" s="1563" t="s">
        <v>1041</v>
      </c>
      <c r="I25" s="1564"/>
      <c r="J25" s="1564"/>
      <c r="K25" s="1564"/>
      <c r="L25" s="1565"/>
      <c r="N25" s="83"/>
      <c r="O25" s="1228" t="s">
        <v>1886</v>
      </c>
      <c r="P25" s="85"/>
      <c r="Q25" s="1234"/>
      <c r="R25" s="87">
        <f t="shared" si="2"/>
        <v>0</v>
      </c>
    </row>
    <row r="26" spans="1:24" customFormat="1" ht="18.95" customHeight="1">
      <c r="A26" s="1803"/>
      <c r="B26" s="151">
        <f>IF(ISTEXT(N26),N26,IF(ISBLANK(N26),0,(N26/R15)*F15))</f>
        <v>0</v>
      </c>
      <c r="C26" s="27" t="str">
        <f t="shared" si="0"/>
        <v>70 g</v>
      </c>
      <c r="D26" s="1184">
        <f>((R26/R15)*F15)</f>
        <v>0</v>
      </c>
      <c r="E26" s="1182">
        <f t="shared" si="1"/>
        <v>0</v>
      </c>
      <c r="F26" s="1183"/>
      <c r="G26" s="1804"/>
      <c r="H26" s="1563"/>
      <c r="I26" s="1564"/>
      <c r="J26" s="1564"/>
      <c r="K26" s="1564"/>
      <c r="L26" s="1565"/>
      <c r="N26" s="83"/>
      <c r="O26" s="1344" t="s">
        <v>1240</v>
      </c>
      <c r="P26" s="85"/>
      <c r="Q26" s="1234"/>
      <c r="R26" s="87">
        <f t="shared" si="2"/>
        <v>0</v>
      </c>
    </row>
    <row r="27" spans="1:24" customFormat="1" ht="18.95" customHeight="1">
      <c r="A27" s="1803"/>
      <c r="B27" s="151">
        <f>IF(ISTEXT(N27),N27,IF(ISBLANK(N27),0,(N27/R15)*F15))</f>
        <v>0</v>
      </c>
      <c r="C27" s="27">
        <f t="shared" si="0"/>
        <v>0</v>
      </c>
      <c r="D27" s="1184">
        <f>((R27/R15)*F15)</f>
        <v>0</v>
      </c>
      <c r="E27" s="1182">
        <f t="shared" si="1"/>
        <v>0</v>
      </c>
      <c r="F27" s="1183"/>
      <c r="G27" s="1804"/>
      <c r="H27" s="180" t="s">
        <v>1042</v>
      </c>
      <c r="I27" s="278"/>
      <c r="J27" s="278"/>
      <c r="K27" s="1279"/>
      <c r="L27" s="1280"/>
      <c r="N27" s="83"/>
      <c r="O27" s="1228"/>
      <c r="P27" s="85"/>
      <c r="Q27" s="1234"/>
      <c r="R27" s="87">
        <f t="shared" si="2"/>
        <v>0</v>
      </c>
    </row>
    <row r="28" spans="1:24" customFormat="1" ht="18.95" customHeight="1">
      <c r="A28" s="1803"/>
      <c r="B28" s="151">
        <f>IF(ISTEXT(N28),N28,IF(ISBLANK(N28),0,(N28/R15)*F15))</f>
        <v>0</v>
      </c>
      <c r="C28" s="27">
        <f t="shared" si="0"/>
        <v>0</v>
      </c>
      <c r="D28" s="1184">
        <f>((R28/R15)*F15)</f>
        <v>0</v>
      </c>
      <c r="E28" s="1182">
        <f t="shared" si="1"/>
        <v>0</v>
      </c>
      <c r="F28" s="1183"/>
      <c r="G28" s="1804"/>
      <c r="H28" s="1563" t="s">
        <v>1043</v>
      </c>
      <c r="I28" s="1564"/>
      <c r="J28" s="1564"/>
      <c r="K28" s="1564"/>
      <c r="L28" s="1565"/>
      <c r="N28" s="83"/>
      <c r="O28" s="1228"/>
      <c r="P28" s="85"/>
      <c r="Q28" s="1234"/>
      <c r="R28" s="87">
        <f t="shared" si="2"/>
        <v>0</v>
      </c>
    </row>
    <row r="29" spans="1:24" customFormat="1" ht="18.95" customHeight="1">
      <c r="A29" s="1803"/>
      <c r="B29" s="151">
        <f>IF(ISTEXT(N29),N29,IF(ISBLANK(N29),0,(N29/R15)*F15))</f>
        <v>0</v>
      </c>
      <c r="C29" s="1359" t="s">
        <v>1901</v>
      </c>
      <c r="D29" s="1184"/>
      <c r="E29" s="1182"/>
      <c r="F29" s="1183"/>
      <c r="G29" s="1804"/>
      <c r="H29" s="1563"/>
      <c r="I29" s="1564"/>
      <c r="J29" s="1564"/>
      <c r="K29" s="1564"/>
      <c r="L29" s="1565"/>
      <c r="N29" s="83"/>
      <c r="O29" s="1228"/>
      <c r="P29" s="85"/>
      <c r="Q29" s="1234"/>
      <c r="R29" s="87">
        <f t="shared" si="2"/>
        <v>0</v>
      </c>
    </row>
    <row r="30" spans="1:24" customFormat="1" ht="18.95" customHeight="1">
      <c r="A30" s="1803"/>
      <c r="B30" s="151">
        <f>IF(ISTEXT(N30),N30,IF(ISBLANK(N30),0,(N30/R15)*F15))</f>
        <v>0</v>
      </c>
      <c r="C30" s="27">
        <f t="shared" si="0"/>
        <v>0</v>
      </c>
      <c r="D30" s="1184">
        <f>((R30/R15)*F15)</f>
        <v>0</v>
      </c>
      <c r="E30" s="1182">
        <f t="shared" si="1"/>
        <v>0</v>
      </c>
      <c r="F30" s="1183"/>
      <c r="G30" s="1804"/>
      <c r="H30" s="1563" t="s">
        <v>1044</v>
      </c>
      <c r="I30" s="1564"/>
      <c r="J30" s="1564"/>
      <c r="K30" s="1564"/>
      <c r="L30" s="1565"/>
      <c r="N30" s="83"/>
      <c r="O30" s="1228"/>
      <c r="P30" s="85"/>
      <c r="Q30" s="1234"/>
      <c r="R30" s="87">
        <f t="shared" si="2"/>
        <v>0</v>
      </c>
    </row>
    <row r="31" spans="1:24" customFormat="1" ht="18.95" customHeight="1">
      <c r="A31" s="1803"/>
      <c r="B31" s="151">
        <f>IF(ISTEXT(N31),N31,IF(ISBLANK(N31),0,(N31/R15)*F15))</f>
        <v>0</v>
      </c>
      <c r="C31" s="27">
        <f t="shared" si="0"/>
        <v>0</v>
      </c>
      <c r="D31" s="1184">
        <f>((R31/R15)*F15)</f>
        <v>0</v>
      </c>
      <c r="E31" s="1182">
        <f t="shared" si="1"/>
        <v>0</v>
      </c>
      <c r="F31" s="1183"/>
      <c r="G31" s="1804"/>
      <c r="H31" s="1563"/>
      <c r="I31" s="1564"/>
      <c r="J31" s="1564"/>
      <c r="K31" s="1564"/>
      <c r="L31" s="1565"/>
      <c r="N31" s="83"/>
      <c r="O31" s="1228"/>
      <c r="P31" s="85"/>
      <c r="Q31" s="1234"/>
      <c r="R31" s="87">
        <f t="shared" si="2"/>
        <v>0</v>
      </c>
    </row>
    <row r="32" spans="1:24" customFormat="1" ht="18.95" customHeight="1">
      <c r="A32" s="1803"/>
      <c r="B32" s="151">
        <f>IF(ISTEXT(N32),N32,IF(ISBLANK(N32),0,(N32/R15)*F15))</f>
        <v>0</v>
      </c>
      <c r="C32" s="27">
        <f t="shared" si="0"/>
        <v>0</v>
      </c>
      <c r="D32" s="1184">
        <f>((R32/R15)*F15)</f>
        <v>0</v>
      </c>
      <c r="E32" s="1182">
        <f t="shared" si="1"/>
        <v>0</v>
      </c>
      <c r="F32" s="1183"/>
      <c r="G32" s="1804"/>
      <c r="H32" s="180" t="s">
        <v>1045</v>
      </c>
      <c r="I32" s="278"/>
      <c r="J32" s="278"/>
      <c r="K32" s="278"/>
      <c r="L32" s="1280"/>
      <c r="N32" s="83"/>
      <c r="O32" s="1228"/>
      <c r="P32" s="85"/>
      <c r="Q32" s="1234"/>
      <c r="R32" s="87">
        <f t="shared" si="2"/>
        <v>0</v>
      </c>
    </row>
    <row r="33" spans="1:24" customFormat="1" ht="18.95" customHeight="1">
      <c r="A33" s="1803"/>
      <c r="B33" s="1811"/>
      <c r="C33" s="1811"/>
      <c r="D33" s="1811"/>
      <c r="E33" s="1811"/>
      <c r="F33" s="1812"/>
      <c r="G33" s="1804"/>
      <c r="H33" s="180" t="s">
        <v>1887</v>
      </c>
      <c r="I33" s="278"/>
      <c r="J33" s="278"/>
      <c r="K33" s="1279"/>
      <c r="L33" s="1280"/>
      <c r="N33" s="96"/>
      <c r="O33" s="97"/>
      <c r="P33" s="97"/>
      <c r="Q33" s="97"/>
      <c r="R33" s="98"/>
    </row>
    <row r="34" spans="1:24" customFormat="1" ht="18.95" customHeight="1">
      <c r="A34" s="1803"/>
      <c r="B34" s="1813" t="s">
        <v>79</v>
      </c>
      <c r="C34" s="1403" t="s">
        <v>1891</v>
      </c>
      <c r="D34" s="1403"/>
      <c r="E34" s="1403"/>
      <c r="F34" s="1404"/>
      <c r="G34" s="1804"/>
      <c r="H34" s="180" t="s">
        <v>1888</v>
      </c>
      <c r="I34" s="278"/>
      <c r="J34" s="278"/>
      <c r="K34" s="278"/>
      <c r="L34" s="1280"/>
      <c r="N34" s="99"/>
      <c r="O34" s="100"/>
      <c r="P34" s="101">
        <f>SUM(P16:P33)/1000</f>
        <v>3</v>
      </c>
      <c r="Q34" s="102"/>
      <c r="R34" s="1283">
        <f>SUM(R16:R33)</f>
        <v>3300</v>
      </c>
    </row>
    <row r="35" spans="1:24" customFormat="1" ht="18.95" customHeight="1">
      <c r="A35" s="1803"/>
      <c r="B35" s="1814"/>
      <c r="C35" s="1815" t="s">
        <v>1037</v>
      </c>
      <c r="D35" s="1815"/>
      <c r="E35" s="1815"/>
      <c r="F35" s="1816"/>
      <c r="G35" s="1804"/>
      <c r="H35" s="1346" t="s">
        <v>1889</v>
      </c>
      <c r="I35" s="1347"/>
      <c r="J35" s="1347"/>
      <c r="K35" s="1318"/>
      <c r="L35" s="1348"/>
      <c r="N35" s="1284"/>
      <c r="O35" s="1285"/>
      <c r="P35" s="1286"/>
      <c r="Q35" s="1287"/>
      <c r="R35" s="1288"/>
    </row>
    <row r="36" spans="1:24" customFormat="1" ht="18" customHeight="1">
      <c r="A36" s="1803"/>
      <c r="B36" s="1275" t="s">
        <v>95</v>
      </c>
      <c r="C36" s="1220" t="str">
        <f ca="1">CELL("nomfichier")</f>
        <v>D:\1 UPRT SITE WEB\uprt.fr\re-recettes-jean-marc-catteau\re-catteau-galettes\[PC-les-galettes-repertoire.xlsx]Récap</v>
      </c>
      <c r="D36" s="1220"/>
      <c r="E36" s="1220"/>
      <c r="F36" s="1220"/>
      <c r="G36" s="1220"/>
      <c r="H36" s="1220"/>
      <c r="I36" s="1220"/>
      <c r="J36" s="1220"/>
      <c r="K36" s="1220"/>
      <c r="L36" s="1289"/>
      <c r="N36" s="1290"/>
      <c r="O36" s="1291"/>
      <c r="P36" s="1291"/>
      <c r="Q36" s="1291"/>
      <c r="R36" s="1292"/>
    </row>
    <row r="37" spans="1:24" customFormat="1" ht="18.95" customHeight="1">
      <c r="A37" s="1803"/>
      <c r="B37" s="1276" t="s">
        <v>97</v>
      </c>
      <c r="C37" s="1297" t="s">
        <v>98</v>
      </c>
      <c r="D37" s="1297"/>
      <c r="E37" s="1297"/>
      <c r="F37" s="1297"/>
      <c r="G37" s="1297"/>
      <c r="H37" s="1297"/>
      <c r="I37" s="1297"/>
      <c r="J37" s="1297"/>
      <c r="K37" s="1297"/>
      <c r="L37" s="135"/>
      <c r="N37" s="1290"/>
      <c r="O37" s="1291"/>
      <c r="P37" s="1291"/>
      <c r="Q37" s="1291"/>
      <c r="R37" s="1292"/>
    </row>
    <row r="38" spans="1:24" customFormat="1" ht="18.95" customHeight="1">
      <c r="A38" s="1803"/>
      <c r="B38" s="1222" t="s">
        <v>99</v>
      </c>
      <c r="C38" s="1222"/>
      <c r="D38" s="1222"/>
      <c r="E38" s="1222"/>
      <c r="F38" s="1222"/>
      <c r="G38" s="1222"/>
      <c r="H38" s="1222"/>
      <c r="I38" s="1222"/>
      <c r="J38" s="1222"/>
      <c r="K38" s="1222"/>
      <c r="L38" s="1223"/>
      <c r="M38" s="1224"/>
      <c r="N38" s="1250"/>
      <c r="O38" s="1251"/>
      <c r="P38" s="1251"/>
      <c r="Q38" s="1251"/>
      <c r="R38" s="1252"/>
    </row>
    <row r="39" spans="1:24" ht="15.75" thickBot="1">
      <c r="A39" s="1014"/>
      <c r="B39" s="1014"/>
      <c r="C39" s="1014"/>
      <c r="D39" s="1014"/>
      <c r="E39" s="1014"/>
      <c r="F39" s="1014"/>
      <c r="G39" s="1014"/>
      <c r="H39" s="1014"/>
      <c r="I39" s="1014"/>
      <c r="J39" s="1014"/>
      <c r="K39" s="1014"/>
      <c r="L39" s="1014"/>
      <c r="M39" s="1014"/>
      <c r="N39" s="1014"/>
      <c r="O39" s="1014"/>
      <c r="P39" s="1014"/>
      <c r="Q39" s="1014"/>
      <c r="R39" s="1014"/>
      <c r="S39" s="1014"/>
      <c r="T39" s="1014"/>
    </row>
    <row r="40" spans="1:24" customFormat="1" ht="28.5" customHeight="1">
      <c r="A40" s="16" t="s">
        <v>29</v>
      </c>
      <c r="B40" s="1817" t="str">
        <f>O40</f>
        <v>Trucs et astuces pour réussir les crêpes à la Portion</v>
      </c>
      <c r="C40" s="1818"/>
      <c r="D40" s="1818"/>
      <c r="E40" s="1818"/>
      <c r="F40" s="1663" t="str">
        <f>R40</f>
        <v>N° 2</v>
      </c>
      <c r="G40" s="1293" t="s">
        <v>29</v>
      </c>
      <c r="H40" s="1646" t="str">
        <f>O40</f>
        <v>Trucs et astuces pour réussir les crêpes à la Portion</v>
      </c>
      <c r="I40" s="1647"/>
      <c r="J40" s="1647"/>
      <c r="K40" s="1647"/>
      <c r="L40" s="1822" t="str">
        <f>R40</f>
        <v>N° 2</v>
      </c>
      <c r="M40" s="1353"/>
      <c r="N40" s="1461" t="s">
        <v>51</v>
      </c>
      <c r="O40" s="1463" t="s">
        <v>1894</v>
      </c>
      <c r="P40" s="1463"/>
      <c r="Q40" s="1463"/>
      <c r="R40" s="1465" t="s">
        <v>1892</v>
      </c>
      <c r="T40" s="1642" t="s">
        <v>82</v>
      </c>
      <c r="U40" s="1643"/>
      <c r="V40" s="1643"/>
      <c r="W40" s="1643"/>
      <c r="X40" s="1332"/>
    </row>
    <row r="41" spans="1:24" customFormat="1" ht="16.5" customHeight="1">
      <c r="A41" s="1826"/>
      <c r="B41" s="1607"/>
      <c r="C41" s="1608"/>
      <c r="D41" s="1608"/>
      <c r="E41" s="1608"/>
      <c r="F41" s="1446"/>
      <c r="G41" s="1820"/>
      <c r="H41" s="1819"/>
      <c r="I41" s="1794"/>
      <c r="J41" s="1794"/>
      <c r="K41" s="1794"/>
      <c r="L41" s="1423"/>
      <c r="M41" s="1353"/>
      <c r="N41" s="1461"/>
      <c r="O41" s="1463"/>
      <c r="P41" s="1463"/>
      <c r="Q41" s="1463"/>
      <c r="R41" s="1465"/>
      <c r="T41" s="1383" t="s">
        <v>1789</v>
      </c>
      <c r="U41" s="1384"/>
      <c r="V41" s="1384"/>
      <c r="W41" s="1384"/>
      <c r="X41" s="1333"/>
    </row>
    <row r="42" spans="1:24" customFormat="1" ht="18.75" customHeight="1">
      <c r="A42" s="1826"/>
      <c r="B42" s="1807" t="str">
        <f>O42</f>
        <v>Tous les conseils du Maître-Crêpier Bertrand Denis, fondateur de l'école EMC2 à Rennes</v>
      </c>
      <c r="C42" s="1805"/>
      <c r="D42" s="1805"/>
      <c r="E42" s="1805"/>
      <c r="F42" s="1806"/>
      <c r="G42" s="1820"/>
      <c r="H42" s="1807" t="str">
        <f>O42</f>
        <v>Tous les conseils du Maître-Crêpier Bertrand Denis, fondateur de l'école EMC2 à Rennes</v>
      </c>
      <c r="I42" s="1805"/>
      <c r="J42" s="1805"/>
      <c r="K42" s="1805"/>
      <c r="L42" s="1806"/>
      <c r="M42" s="1353"/>
      <c r="N42" s="72" t="s">
        <v>55</v>
      </c>
      <c r="O42" s="1399" t="s">
        <v>1036</v>
      </c>
      <c r="P42" s="1399"/>
      <c r="Q42" s="1399"/>
      <c r="R42" s="1400"/>
      <c r="T42" s="114" t="s">
        <v>84</v>
      </c>
      <c r="U42" s="107"/>
      <c r="V42" s="115"/>
      <c r="W42" s="116"/>
      <c r="X42" s="117"/>
    </row>
    <row r="43" spans="1:24" customFormat="1" ht="18.75" customHeight="1">
      <c r="A43" s="1826"/>
      <c r="B43" s="164"/>
      <c r="C43" s="145" t="s">
        <v>31</v>
      </c>
      <c r="D43" s="1635">
        <v>20</v>
      </c>
      <c r="E43" s="1429" t="s">
        <v>1884</v>
      </c>
      <c r="F43" s="165"/>
      <c r="G43" s="1820"/>
      <c r="H43" s="1207"/>
      <c r="I43" s="39" t="s">
        <v>41</v>
      </c>
      <c r="J43" s="40"/>
      <c r="K43" s="40"/>
      <c r="L43" s="1208"/>
      <c r="M43" s="1353"/>
      <c r="N43" s="1637" t="s">
        <v>1765</v>
      </c>
      <c r="O43" s="1638"/>
      <c r="P43" s="1638"/>
      <c r="Q43" s="1638"/>
      <c r="R43" s="1639"/>
      <c r="T43" s="118" t="s">
        <v>85</v>
      </c>
      <c r="U43" s="107"/>
      <c r="V43" s="119"/>
      <c r="W43" s="119"/>
      <c r="X43" s="120"/>
    </row>
    <row r="44" spans="1:24" customFormat="1" ht="18.75">
      <c r="A44" s="1826"/>
      <c r="B44" s="20"/>
      <c r="C44" s="21" t="s">
        <v>34</v>
      </c>
      <c r="D44" s="1636"/>
      <c r="E44" s="1429"/>
      <c r="F44" s="1315">
        <f>SUM(D46:D59)</f>
        <v>1466.6666666666667</v>
      </c>
      <c r="G44" s="1820"/>
      <c r="H44" s="1823" t="s">
        <v>1883</v>
      </c>
      <c r="I44" s="1824"/>
      <c r="J44" s="1824"/>
      <c r="K44" s="1824"/>
      <c r="L44" s="1825"/>
      <c r="M44" s="1353"/>
      <c r="N44" s="73" t="s">
        <v>57</v>
      </c>
      <c r="O44" s="74"/>
      <c r="P44" s="74"/>
      <c r="Q44" s="77" t="s">
        <v>1885</v>
      </c>
      <c r="R44" s="78">
        <v>45</v>
      </c>
      <c r="T44" s="121" t="s">
        <v>86</v>
      </c>
      <c r="U44" s="107"/>
      <c r="V44" s="119"/>
      <c r="W44" s="119"/>
      <c r="X44" s="120"/>
    </row>
    <row r="45" spans="1:24" customFormat="1" ht="15.75">
      <c r="A45" s="1826"/>
      <c r="B45" s="1432" t="s">
        <v>35</v>
      </c>
      <c r="C45" s="1433"/>
      <c r="D45" s="1295" t="s">
        <v>36</v>
      </c>
      <c r="E45" s="1434" t="s">
        <v>37</v>
      </c>
      <c r="F45" s="1435"/>
      <c r="G45" s="1820"/>
      <c r="H45" s="1563"/>
      <c r="I45" s="1564"/>
      <c r="J45" s="1564"/>
      <c r="K45" s="1564"/>
      <c r="L45" s="1565"/>
      <c r="M45" s="1353"/>
      <c r="N45" s="141" t="s">
        <v>60</v>
      </c>
      <c r="O45" s="1296" t="s">
        <v>35</v>
      </c>
      <c r="P45" s="143" t="s">
        <v>61</v>
      </c>
      <c r="Q45" s="143" t="s">
        <v>62</v>
      </c>
      <c r="R45" s="144"/>
      <c r="T45" s="122" t="s">
        <v>87</v>
      </c>
      <c r="U45" s="107"/>
      <c r="V45" s="119"/>
      <c r="W45" s="119"/>
      <c r="X45" s="120"/>
    </row>
    <row r="46" spans="1:24" customFormat="1" ht="21">
      <c r="A46" s="1826"/>
      <c r="B46" s="157">
        <f>IF(ISTEXT(N46),N46,IF(ISBLANK(N46),0,(N46/R44)*D43))</f>
        <v>0</v>
      </c>
      <c r="C46" s="27">
        <f t="shared" ref="C46:C61" si="3">O46</f>
        <v>0</v>
      </c>
      <c r="D46" s="1189">
        <f>((R46/R44)*D43)</f>
        <v>444.44444444444446</v>
      </c>
      <c r="E46" s="1182" t="str">
        <f t="shared" ref="E46:E61" si="4">Q46</f>
        <v>farine fluide</v>
      </c>
      <c r="F46" s="1183"/>
      <c r="G46" s="1820"/>
      <c r="H46" s="1563" t="s">
        <v>1890</v>
      </c>
      <c r="I46" s="1564"/>
      <c r="J46" s="1564"/>
      <c r="K46" s="1564"/>
      <c r="L46" s="1565"/>
      <c r="M46" s="1353"/>
      <c r="N46" s="83"/>
      <c r="O46" s="84"/>
      <c r="P46" s="85">
        <v>1000</v>
      </c>
      <c r="Q46" s="1234" t="s">
        <v>1876</v>
      </c>
      <c r="R46" s="87">
        <f t="shared" ref="R46:R61" si="5">IF(ISBLANK(N46),P46,(P46*N46))</f>
        <v>1000</v>
      </c>
      <c r="T46" s="126" t="s">
        <v>89</v>
      </c>
      <c r="U46" s="107"/>
      <c r="V46" s="119"/>
      <c r="W46" s="119"/>
      <c r="X46" s="120"/>
    </row>
    <row r="47" spans="1:24" customFormat="1" ht="21">
      <c r="A47" s="1826"/>
      <c r="B47" s="157">
        <f>IF(ISTEXT(N47),N47,IF(ISBLANK(N47),0,(N47/R44)*D43))</f>
        <v>3.1111111111111112</v>
      </c>
      <c r="C47" s="27" t="str">
        <f t="shared" si="3"/>
        <v>œufs</v>
      </c>
      <c r="D47" s="1184">
        <f>((R47/R44)*D43)</f>
        <v>155.55555555555554</v>
      </c>
      <c r="E47" s="1182" t="str">
        <f t="shared" si="4"/>
        <v>œufs de 50g</v>
      </c>
      <c r="F47" s="1183"/>
      <c r="G47" s="1820"/>
      <c r="H47" s="1563"/>
      <c r="I47" s="1564"/>
      <c r="J47" s="1564"/>
      <c r="K47" s="1564"/>
      <c r="L47" s="1565"/>
      <c r="M47" s="1353"/>
      <c r="N47" s="83">
        <v>7</v>
      </c>
      <c r="O47" s="84" t="s">
        <v>66</v>
      </c>
      <c r="P47" s="85">
        <v>50</v>
      </c>
      <c r="Q47" s="1234" t="s">
        <v>1877</v>
      </c>
      <c r="R47" s="87">
        <f t="shared" si="5"/>
        <v>350</v>
      </c>
      <c r="T47" s="1216" t="s">
        <v>90</v>
      </c>
      <c r="U47" s="1217"/>
      <c r="V47" s="1217"/>
      <c r="W47" s="1217"/>
      <c r="X47" s="1218"/>
    </row>
    <row r="48" spans="1:24" customFormat="1" ht="21">
      <c r="A48" s="1826"/>
      <c r="B48" s="157">
        <f>IF(ISTEXT(N48),N48,IF(ISBLANK(N48),0,(N48/R44)*D43))</f>
        <v>0</v>
      </c>
      <c r="C48" s="27">
        <f t="shared" si="3"/>
        <v>0</v>
      </c>
      <c r="D48" s="1184">
        <f>((R48/R44)*D43)</f>
        <v>8.8888888888888893</v>
      </c>
      <c r="E48" s="1182" t="str">
        <f t="shared" si="4"/>
        <v>sel fin</v>
      </c>
      <c r="F48" s="1183"/>
      <c r="G48" s="1820"/>
      <c r="H48" s="180" t="s">
        <v>1038</v>
      </c>
      <c r="I48" s="1349"/>
      <c r="J48" s="1349"/>
      <c r="K48" s="1349"/>
      <c r="L48" s="1350"/>
      <c r="M48" s="1353"/>
      <c r="N48" s="83"/>
      <c r="O48" s="1228"/>
      <c r="P48" s="85">
        <v>20</v>
      </c>
      <c r="Q48" s="1234" t="s">
        <v>1878</v>
      </c>
      <c r="R48" s="87">
        <f t="shared" si="5"/>
        <v>20</v>
      </c>
    </row>
    <row r="49" spans="1:18" customFormat="1" ht="21">
      <c r="A49" s="1826"/>
      <c r="B49" s="157">
        <f>IF(ISTEXT(N49),N49,IF(ISBLANK(N49),0,(N49/R44)*D43))</f>
        <v>0</v>
      </c>
      <c r="C49" s="27">
        <f t="shared" si="3"/>
        <v>0</v>
      </c>
      <c r="D49" s="1184">
        <f>((R49/R44)*D43)</f>
        <v>800</v>
      </c>
      <c r="E49" s="1182" t="str">
        <f t="shared" si="4"/>
        <v>lait entier</v>
      </c>
      <c r="F49" s="1183"/>
      <c r="G49" s="1820"/>
      <c r="H49" s="1563" t="s">
        <v>1039</v>
      </c>
      <c r="I49" s="1564"/>
      <c r="J49" s="1564"/>
      <c r="K49" s="1564"/>
      <c r="L49" s="1565"/>
      <c r="M49" s="1353"/>
      <c r="N49" s="83"/>
      <c r="O49" s="1228"/>
      <c r="P49" s="85">
        <v>1800</v>
      </c>
      <c r="Q49" s="1234" t="s">
        <v>1879</v>
      </c>
      <c r="R49" s="87">
        <f t="shared" si="5"/>
        <v>1800</v>
      </c>
    </row>
    <row r="50" spans="1:18" customFormat="1" ht="21">
      <c r="A50" s="1826"/>
      <c r="B50" s="157">
        <f>IF(ISTEXT(N50),N50,IF(ISBLANK(N50),0,(N50/R44)*D43))</f>
        <v>0</v>
      </c>
      <c r="C50" s="27">
        <f t="shared" si="3"/>
        <v>0</v>
      </c>
      <c r="D50" s="1184">
        <f>((R50/R44)*D43)</f>
        <v>35.555555555555557</v>
      </c>
      <c r="E50" s="1182" t="str">
        <f t="shared" si="4"/>
        <v>sucre poudre</v>
      </c>
      <c r="F50" s="1183"/>
      <c r="G50" s="1820"/>
      <c r="H50" s="1563"/>
      <c r="I50" s="1564"/>
      <c r="J50" s="1564"/>
      <c r="K50" s="1564"/>
      <c r="L50" s="1565"/>
      <c r="M50" s="1353"/>
      <c r="N50" s="83"/>
      <c r="O50" s="1228"/>
      <c r="P50" s="85">
        <v>80</v>
      </c>
      <c r="Q50" s="1234" t="s">
        <v>1880</v>
      </c>
      <c r="R50" s="87">
        <f t="shared" si="5"/>
        <v>80</v>
      </c>
    </row>
    <row r="51" spans="1:18" customFormat="1" ht="21">
      <c r="A51" s="1826"/>
      <c r="B51" s="157">
        <f>IF(ISTEXT(N51),N51,IF(ISBLANK(N51),0,(N51/R44)*D43))</f>
        <v>0</v>
      </c>
      <c r="C51" s="27">
        <f t="shared" si="3"/>
        <v>0</v>
      </c>
      <c r="D51" s="1184">
        <f>((R51/R44)*D43)</f>
        <v>22.222222222222221</v>
      </c>
      <c r="E51" s="1182" t="str">
        <f t="shared" si="4"/>
        <v>beurre fondu</v>
      </c>
      <c r="F51" s="1183"/>
      <c r="G51" s="1820"/>
      <c r="H51" s="1563"/>
      <c r="I51" s="1564"/>
      <c r="J51" s="1564"/>
      <c r="K51" s="1564"/>
      <c r="L51" s="1565"/>
      <c r="M51" s="1353"/>
      <c r="N51" s="83"/>
      <c r="O51" s="1228"/>
      <c r="P51" s="85">
        <v>50</v>
      </c>
      <c r="Q51" s="1234" t="s">
        <v>1865</v>
      </c>
      <c r="R51" s="87">
        <f t="shared" si="5"/>
        <v>50</v>
      </c>
    </row>
    <row r="52" spans="1:18" customFormat="1" ht="21">
      <c r="A52" s="1826"/>
      <c r="B52" s="157">
        <f>IF(ISTEXT(N52),N52,IF(ISBLANK(N52),0,(N52/R44)*D43))</f>
        <v>0</v>
      </c>
      <c r="C52" s="27">
        <f t="shared" si="3"/>
        <v>0</v>
      </c>
      <c r="D52" s="1184">
        <f>((R52/R44)*D43)</f>
        <v>0</v>
      </c>
      <c r="E52" s="1182">
        <f t="shared" si="4"/>
        <v>0</v>
      </c>
      <c r="F52" s="1183"/>
      <c r="G52" s="1820"/>
      <c r="H52" s="1563" t="s">
        <v>1040</v>
      </c>
      <c r="I52" s="1564"/>
      <c r="J52" s="1564"/>
      <c r="K52" s="1564"/>
      <c r="L52" s="1565"/>
      <c r="M52" s="1353"/>
      <c r="N52" s="83"/>
      <c r="O52" s="84"/>
      <c r="P52" s="85"/>
      <c r="Q52" s="1234"/>
      <c r="R52" s="87">
        <f t="shared" si="5"/>
        <v>0</v>
      </c>
    </row>
    <row r="53" spans="1:18" customFormat="1" ht="21">
      <c r="A53" s="1826"/>
      <c r="B53" s="157">
        <f>IF(ISTEXT(N53),N53,IF(ISBLANK(N53),0,(N53/R44)*D43))</f>
        <v>0</v>
      </c>
      <c r="C53" s="27">
        <f t="shared" si="3"/>
        <v>0</v>
      </c>
      <c r="D53" s="1184">
        <f>((R53/R44)*D43)</f>
        <v>0</v>
      </c>
      <c r="E53" s="1182">
        <f t="shared" si="4"/>
        <v>0</v>
      </c>
      <c r="F53" s="1183"/>
      <c r="G53" s="1820"/>
      <c r="H53" s="1563"/>
      <c r="I53" s="1564"/>
      <c r="J53" s="1564"/>
      <c r="K53" s="1564"/>
      <c r="L53" s="1565"/>
      <c r="M53" s="1353"/>
      <c r="N53" s="83"/>
      <c r="O53" s="84"/>
      <c r="P53" s="85"/>
      <c r="Q53" s="1234"/>
      <c r="R53" s="87">
        <f t="shared" si="5"/>
        <v>0</v>
      </c>
    </row>
    <row r="54" spans="1:18" customFormat="1" ht="21">
      <c r="A54" s="1826"/>
      <c r="B54" s="157">
        <f>IF(ISTEXT(N54),N54,IF(ISBLANK(N54),0,(N54/R44)*D43))</f>
        <v>0</v>
      </c>
      <c r="C54" s="27">
        <f t="shared" si="3"/>
        <v>0</v>
      </c>
      <c r="D54" s="1184">
        <f>((R54/R44)*D43)</f>
        <v>0</v>
      </c>
      <c r="E54" s="1182">
        <f t="shared" si="4"/>
        <v>0</v>
      </c>
      <c r="F54" s="1183"/>
      <c r="G54" s="1820"/>
      <c r="H54" s="1563" t="s">
        <v>1041</v>
      </c>
      <c r="I54" s="1564"/>
      <c r="J54" s="1564"/>
      <c r="K54" s="1564"/>
      <c r="L54" s="1565"/>
      <c r="M54" s="1353"/>
      <c r="N54" s="83"/>
      <c r="O54" s="84"/>
      <c r="P54" s="85"/>
      <c r="Q54" s="1234"/>
      <c r="R54" s="87">
        <f t="shared" si="5"/>
        <v>0</v>
      </c>
    </row>
    <row r="55" spans="1:18" customFormat="1" ht="21">
      <c r="A55" s="1826"/>
      <c r="B55" s="157">
        <f>IF(ISTEXT(N55),N55,IF(ISBLANK(N55),0,(N55/R44)*D43))</f>
        <v>0</v>
      </c>
      <c r="C55" s="27">
        <f t="shared" si="3"/>
        <v>0</v>
      </c>
      <c r="D55" s="1184">
        <f>((R55/R44)*D43)</f>
        <v>0</v>
      </c>
      <c r="E55" s="1182">
        <f t="shared" si="4"/>
        <v>0</v>
      </c>
      <c r="F55" s="1183"/>
      <c r="G55" s="1820"/>
      <c r="H55" s="1563"/>
      <c r="I55" s="1564"/>
      <c r="J55" s="1564"/>
      <c r="K55" s="1564"/>
      <c r="L55" s="1565"/>
      <c r="M55" s="1353"/>
      <c r="N55" s="83"/>
      <c r="O55" s="84"/>
      <c r="P55" s="85"/>
      <c r="Q55" s="1234"/>
      <c r="R55" s="87">
        <f t="shared" si="5"/>
        <v>0</v>
      </c>
    </row>
    <row r="56" spans="1:18" customFormat="1" ht="21">
      <c r="A56" s="1826"/>
      <c r="B56" s="157">
        <f>IF(ISTEXT(N56),N56,IF(ISBLANK(N56),0,(N56/R44)*D43))</f>
        <v>0</v>
      </c>
      <c r="C56" s="27">
        <f t="shared" si="3"/>
        <v>0</v>
      </c>
      <c r="D56" s="1184">
        <f>((R56/R44)*D43)</f>
        <v>0</v>
      </c>
      <c r="E56" s="1182">
        <f t="shared" si="4"/>
        <v>0</v>
      </c>
      <c r="F56" s="1183"/>
      <c r="G56" s="1820"/>
      <c r="H56" s="180" t="s">
        <v>1042</v>
      </c>
      <c r="I56" s="278"/>
      <c r="J56" s="278"/>
      <c r="K56" s="1279"/>
      <c r="L56" s="1280"/>
      <c r="M56" s="1353"/>
      <c r="N56" s="83"/>
      <c r="O56" s="84"/>
      <c r="P56" s="85"/>
      <c r="Q56" s="1234"/>
      <c r="R56" s="87">
        <f t="shared" si="5"/>
        <v>0</v>
      </c>
    </row>
    <row r="57" spans="1:18" customFormat="1" ht="21">
      <c r="A57" s="1826"/>
      <c r="B57" s="157">
        <f>IF(ISTEXT(N57),N57,IF(ISBLANK(N57),0,(N57/R44)*D43))</f>
        <v>0</v>
      </c>
      <c r="C57" s="1358" t="s">
        <v>1900</v>
      </c>
      <c r="D57" s="1184"/>
      <c r="E57" s="1182"/>
      <c r="F57" s="1183"/>
      <c r="G57" s="1820"/>
      <c r="H57" s="1563" t="s">
        <v>1043</v>
      </c>
      <c r="I57" s="1564"/>
      <c r="J57" s="1564"/>
      <c r="K57" s="1564"/>
      <c r="L57" s="1565"/>
      <c r="M57" s="1353"/>
      <c r="N57" s="83"/>
      <c r="O57" s="84"/>
      <c r="P57" s="85"/>
      <c r="Q57" s="1234"/>
      <c r="R57" s="87">
        <f t="shared" si="5"/>
        <v>0</v>
      </c>
    </row>
    <row r="58" spans="1:18" customFormat="1" ht="21">
      <c r="A58" s="1826"/>
      <c r="B58" s="157">
        <f>IF(ISTEXT(N58),N58,IF(ISBLANK(N58),0,(N58/R44)*D43))</f>
        <v>0</v>
      </c>
      <c r="C58" s="27">
        <f t="shared" si="3"/>
        <v>0</v>
      </c>
      <c r="D58" s="1184">
        <f>((R58/R44)*D43)</f>
        <v>0</v>
      </c>
      <c r="E58" s="1182">
        <f t="shared" si="4"/>
        <v>0</v>
      </c>
      <c r="F58" s="1183"/>
      <c r="G58" s="1820"/>
      <c r="H58" s="1563"/>
      <c r="I58" s="1564"/>
      <c r="J58" s="1564"/>
      <c r="K58" s="1564"/>
      <c r="L58" s="1565"/>
      <c r="M58" s="1353"/>
      <c r="N58" s="83"/>
      <c r="O58" s="84"/>
      <c r="P58" s="85"/>
      <c r="Q58" s="1234"/>
      <c r="R58" s="87">
        <f t="shared" si="5"/>
        <v>0</v>
      </c>
    </row>
    <row r="59" spans="1:18" customFormat="1" ht="21">
      <c r="A59" s="1826"/>
      <c r="B59" s="157">
        <f>IF(ISTEXT(N59),N59,IF(ISBLANK(N59),0,(N59/R44)*D43))</f>
        <v>0</v>
      </c>
      <c r="C59" s="27">
        <f t="shared" si="3"/>
        <v>0</v>
      </c>
      <c r="D59" s="1184">
        <f>((R59/R44)*D43)</f>
        <v>0</v>
      </c>
      <c r="E59" s="1182">
        <f t="shared" si="4"/>
        <v>0</v>
      </c>
      <c r="F59" s="1183"/>
      <c r="G59" s="1820"/>
      <c r="H59" s="1563" t="s">
        <v>1044</v>
      </c>
      <c r="I59" s="1564"/>
      <c r="J59" s="1564"/>
      <c r="K59" s="1564"/>
      <c r="L59" s="1565"/>
      <c r="M59" s="1353"/>
      <c r="N59" s="83"/>
      <c r="O59" s="84"/>
      <c r="P59" s="85"/>
      <c r="Q59" s="1234"/>
      <c r="R59" s="87">
        <f t="shared" si="5"/>
        <v>0</v>
      </c>
    </row>
    <row r="60" spans="1:18" customFormat="1" ht="21">
      <c r="A60" s="1826"/>
      <c r="B60" s="157">
        <f>IF(ISTEXT(N60),N60,IF(ISBLANK(N60),0,(N60/R44)*D43))</f>
        <v>0</v>
      </c>
      <c r="C60" s="27">
        <f t="shared" si="3"/>
        <v>0</v>
      </c>
      <c r="D60" s="1184">
        <f>((R60/R44)*D43)</f>
        <v>0</v>
      </c>
      <c r="E60" s="1182">
        <f t="shared" si="4"/>
        <v>0</v>
      </c>
      <c r="F60" s="1183"/>
      <c r="G60" s="1820"/>
      <c r="H60" s="1563"/>
      <c r="I60" s="1564"/>
      <c r="J60" s="1564"/>
      <c r="K60" s="1564"/>
      <c r="L60" s="1565"/>
      <c r="M60" s="1353"/>
      <c r="N60" s="83"/>
      <c r="O60" s="84"/>
      <c r="P60" s="85"/>
      <c r="Q60" s="1234"/>
      <c r="R60" s="87">
        <f t="shared" si="5"/>
        <v>0</v>
      </c>
    </row>
    <row r="61" spans="1:18" customFormat="1" ht="21">
      <c r="A61" s="1826"/>
      <c r="B61" s="157">
        <f>IF(ISTEXT(N61),N61,IF(ISBLANK(N61),0,(N61/R44)*D43))</f>
        <v>0</v>
      </c>
      <c r="C61" s="27">
        <f t="shared" si="3"/>
        <v>0</v>
      </c>
      <c r="D61" s="1184">
        <f>((R61/R44)*D43)</f>
        <v>0</v>
      </c>
      <c r="E61" s="1182">
        <f t="shared" si="4"/>
        <v>0</v>
      </c>
      <c r="F61" s="1183"/>
      <c r="G61" s="1820"/>
      <c r="H61" s="180" t="s">
        <v>1045</v>
      </c>
      <c r="I61" s="278"/>
      <c r="J61" s="278"/>
      <c r="K61" s="278"/>
      <c r="L61" s="1280"/>
      <c r="M61" s="1353"/>
      <c r="N61" s="83"/>
      <c r="O61" s="84"/>
      <c r="P61" s="85"/>
      <c r="Q61" s="1234"/>
      <c r="R61" s="87">
        <f t="shared" si="5"/>
        <v>0</v>
      </c>
    </row>
    <row r="62" spans="1:18" customFormat="1" ht="15.75">
      <c r="A62" s="1826"/>
      <c r="B62" s="1827"/>
      <c r="C62" s="1828"/>
      <c r="D62" s="1828"/>
      <c r="E62" s="1828"/>
      <c r="F62" s="1829"/>
      <c r="G62" s="1820"/>
      <c r="H62" s="180" t="s">
        <v>1887</v>
      </c>
      <c r="I62" s="278"/>
      <c r="J62" s="278"/>
      <c r="K62" s="1279"/>
      <c r="L62" s="1280"/>
      <c r="M62" s="1353"/>
      <c r="N62" s="96"/>
      <c r="O62" s="97"/>
      <c r="P62" s="97"/>
      <c r="Q62" s="97"/>
      <c r="R62" s="98"/>
    </row>
    <row r="63" spans="1:18" customFormat="1" ht="15.75">
      <c r="A63" s="1826"/>
      <c r="B63" s="1813" t="s">
        <v>79</v>
      </c>
      <c r="C63" s="1403" t="s">
        <v>1891</v>
      </c>
      <c r="D63" s="1403"/>
      <c r="E63" s="1403"/>
      <c r="F63" s="1404"/>
      <c r="G63" s="1820"/>
      <c r="H63" s="180" t="s">
        <v>1888</v>
      </c>
      <c r="I63" s="278"/>
      <c r="J63" s="278"/>
      <c r="K63" s="278"/>
      <c r="L63" s="1280"/>
      <c r="M63" s="1353"/>
      <c r="N63" s="1229"/>
      <c r="O63" s="1230"/>
      <c r="P63" s="1231">
        <f>SUM(P45:P62)/1000</f>
        <v>3</v>
      </c>
      <c r="Q63" s="1232"/>
      <c r="R63" s="1233">
        <f>SUM(R45:R62)</f>
        <v>3300</v>
      </c>
    </row>
    <row r="64" spans="1:18" customFormat="1" ht="15.75">
      <c r="A64" s="1826"/>
      <c r="B64" s="1814"/>
      <c r="C64" s="1815" t="s">
        <v>1037</v>
      </c>
      <c r="D64" s="1815"/>
      <c r="E64" s="1815"/>
      <c r="F64" s="1816"/>
      <c r="G64" s="1821"/>
      <c r="H64" s="1346" t="s">
        <v>1889</v>
      </c>
      <c r="I64" s="1347"/>
      <c r="J64" s="1347"/>
      <c r="K64" s="1318"/>
      <c r="L64" s="1348"/>
      <c r="M64" s="1353"/>
      <c r="N64" s="205"/>
      <c r="O64" s="205"/>
      <c r="P64" s="206"/>
      <c r="Q64" s="207"/>
      <c r="R64" s="207"/>
    </row>
    <row r="65" spans="1:20" customFormat="1" ht="18" customHeight="1">
      <c r="B65" s="1351" t="s">
        <v>95</v>
      </c>
      <c r="C65" s="1220" t="str">
        <f ca="1">CELL("nomfichier")</f>
        <v>D:\1 UPRT SITE WEB\uprt.fr\re-recettes-jean-marc-catteau\re-catteau-galettes\[PC-les-galettes-repertoire.xlsx]Récap</v>
      </c>
      <c r="D65" s="1220"/>
      <c r="E65" s="1220"/>
      <c r="F65" s="1220"/>
      <c r="G65" s="1220"/>
      <c r="H65" s="1220"/>
      <c r="I65" s="1220"/>
      <c r="J65" s="1220"/>
      <c r="K65" s="1220"/>
      <c r="L65" s="1289"/>
      <c r="N65" s="1290"/>
      <c r="O65" s="1291"/>
      <c r="P65" s="1291"/>
      <c r="Q65" s="1291"/>
      <c r="R65" s="1292"/>
    </row>
    <row r="66" spans="1:20" customFormat="1" ht="18.95" customHeight="1">
      <c r="B66" s="136" t="s">
        <v>97</v>
      </c>
      <c r="C66" s="1297" t="s">
        <v>98</v>
      </c>
      <c r="D66" s="1297"/>
      <c r="E66" s="1297"/>
      <c r="F66" s="1297"/>
      <c r="G66" s="1297"/>
      <c r="H66" s="1297"/>
      <c r="I66" s="1297"/>
      <c r="J66" s="1297"/>
      <c r="K66" s="1297"/>
      <c r="L66" s="135"/>
      <c r="N66" s="1290"/>
      <c r="O66" s="1291"/>
      <c r="P66" s="1291"/>
      <c r="Q66" s="1291"/>
      <c r="R66" s="1292"/>
    </row>
    <row r="67" spans="1:20" customFormat="1" ht="18.95" customHeight="1">
      <c r="B67" s="1352" t="s">
        <v>99</v>
      </c>
      <c r="C67" s="1222"/>
      <c r="D67" s="1222"/>
      <c r="E67" s="1222"/>
      <c r="F67" s="1222"/>
      <c r="G67" s="1222"/>
      <c r="H67" s="1222"/>
      <c r="I67" s="1222"/>
      <c r="J67" s="1222"/>
      <c r="K67" s="1222"/>
      <c r="L67" s="1223"/>
      <c r="M67" s="1224"/>
      <c r="N67" s="1250"/>
      <c r="O67" s="1251"/>
      <c r="P67" s="1251"/>
      <c r="Q67" s="1251"/>
      <c r="R67" s="1252"/>
    </row>
    <row r="68" spans="1:20">
      <c r="A68" s="1014"/>
      <c r="B68" s="1014"/>
      <c r="C68" s="1014"/>
      <c r="D68" s="1014"/>
      <c r="E68" s="1014"/>
      <c r="F68" s="1014"/>
      <c r="G68" s="1014"/>
      <c r="H68" s="1014"/>
      <c r="I68" s="1014"/>
      <c r="J68" s="1014"/>
      <c r="K68" s="1014"/>
      <c r="L68" s="1014"/>
      <c r="M68" s="1014"/>
      <c r="N68" s="1014"/>
      <c r="O68" s="1014"/>
      <c r="P68" s="1014"/>
      <c r="Q68" s="1014"/>
      <c r="R68" s="1014"/>
      <c r="S68" s="1014"/>
      <c r="T68" s="1014"/>
    </row>
    <row r="69" spans="1:20">
      <c r="A69" s="1014"/>
      <c r="B69" s="1014"/>
      <c r="C69" s="1014"/>
      <c r="D69" s="1014"/>
      <c r="E69" s="1014"/>
      <c r="F69" s="1014"/>
      <c r="G69" s="1014"/>
      <c r="H69" s="1014"/>
      <c r="I69" s="1014"/>
      <c r="J69" s="1014"/>
      <c r="K69" s="1014"/>
      <c r="L69" s="1014"/>
      <c r="M69" s="1014"/>
      <c r="N69" s="1014"/>
      <c r="O69" s="1014"/>
      <c r="P69" s="1014"/>
      <c r="Q69" s="1014"/>
      <c r="R69" s="1014"/>
      <c r="S69" s="1014"/>
      <c r="T69" s="1014"/>
    </row>
    <row r="70" spans="1:20" ht="18">
      <c r="A70" s="1014"/>
      <c r="B70" s="1017" t="s">
        <v>1046</v>
      </c>
      <c r="C70" s="1014"/>
      <c r="D70" s="1014"/>
      <c r="E70" s="1014"/>
      <c r="F70" s="1014"/>
      <c r="G70" s="1014"/>
      <c r="H70" s="1014"/>
      <c r="I70" s="1014"/>
      <c r="J70" s="1014"/>
      <c r="K70" s="1014"/>
      <c r="L70" s="1014"/>
      <c r="M70" s="1014"/>
      <c r="N70" s="1014"/>
      <c r="O70" s="1014"/>
      <c r="P70" s="1014"/>
      <c r="Q70" s="1014"/>
      <c r="R70" s="1014"/>
      <c r="S70" s="1014"/>
      <c r="T70" s="1014"/>
    </row>
    <row r="71" spans="1:20">
      <c r="A71" s="1014"/>
      <c r="B71" s="1014"/>
      <c r="C71" s="1014"/>
      <c r="D71" s="1014"/>
      <c r="E71" s="1014"/>
      <c r="F71" s="1014"/>
      <c r="G71" s="1014"/>
      <c r="H71" s="1014"/>
      <c r="I71" s="1014"/>
      <c r="J71" s="1014"/>
      <c r="K71" s="1014"/>
      <c r="L71" s="1014"/>
      <c r="M71" s="1014"/>
      <c r="N71" s="1014"/>
      <c r="O71" s="1014"/>
      <c r="P71" s="1014"/>
      <c r="Q71" s="1014"/>
      <c r="R71" s="1014"/>
      <c r="S71" s="1014"/>
      <c r="T71" s="1014"/>
    </row>
    <row r="72" spans="1:20">
      <c r="A72" s="1014"/>
      <c r="B72" s="1014" t="s">
        <v>1047</v>
      </c>
      <c r="C72" s="1014"/>
      <c r="D72" s="1014"/>
      <c r="E72" s="1014"/>
      <c r="F72" s="1014"/>
      <c r="G72" s="1014"/>
      <c r="H72" s="1014"/>
      <c r="I72" s="1014"/>
      <c r="J72" s="1014"/>
      <c r="K72" s="1014"/>
      <c r="L72" s="1014"/>
      <c r="M72" s="1014"/>
      <c r="N72" s="1014"/>
      <c r="O72" s="1014"/>
      <c r="P72" s="1014"/>
      <c r="Q72" s="1014"/>
      <c r="R72" s="1014"/>
      <c r="S72" s="1014"/>
      <c r="T72" s="1014"/>
    </row>
    <row r="73" spans="1:20">
      <c r="A73" s="1014"/>
      <c r="B73" s="1014" t="s">
        <v>1048</v>
      </c>
      <c r="C73" s="1014"/>
      <c r="D73" s="1014"/>
      <c r="E73" s="1014"/>
      <c r="F73" s="1014"/>
      <c r="G73" s="1014"/>
      <c r="H73" s="1014"/>
      <c r="I73" s="1014"/>
      <c r="J73" s="1014"/>
      <c r="K73" s="1014"/>
      <c r="L73" s="1014"/>
      <c r="M73" s="1014"/>
      <c r="N73" s="1014"/>
      <c r="O73" s="1014"/>
      <c r="P73" s="1014"/>
      <c r="Q73" s="1014"/>
      <c r="R73" s="1014"/>
      <c r="S73" s="1014"/>
      <c r="T73" s="1014"/>
    </row>
    <row r="74" spans="1:20">
      <c r="A74" s="1014"/>
      <c r="B74" s="1014" t="s">
        <v>1049</v>
      </c>
      <c r="C74" s="1014"/>
      <c r="D74" s="1014"/>
      <c r="E74" s="1014"/>
      <c r="F74" s="1014"/>
      <c r="G74" s="1014"/>
      <c r="H74" s="1014"/>
      <c r="I74" s="1014"/>
      <c r="J74" s="1014"/>
      <c r="K74" s="1014"/>
      <c r="L74" s="1014"/>
      <c r="M74" s="1014"/>
      <c r="N74" s="1014"/>
      <c r="O74" s="1014"/>
      <c r="P74" s="1014"/>
      <c r="Q74" s="1014"/>
      <c r="R74" s="1014"/>
      <c r="S74" s="1014"/>
      <c r="T74" s="1014"/>
    </row>
    <row r="75" spans="1:20">
      <c r="A75" s="1014"/>
      <c r="B75" s="1014"/>
      <c r="C75" s="1014"/>
      <c r="D75" s="1014"/>
      <c r="E75" s="1014"/>
      <c r="F75" s="1014"/>
      <c r="G75" s="1014"/>
      <c r="H75" s="1014"/>
      <c r="I75" s="1014"/>
      <c r="J75" s="1014"/>
      <c r="K75" s="1014"/>
      <c r="L75" s="1014"/>
      <c r="M75" s="1014"/>
      <c r="N75" s="1014"/>
      <c r="O75" s="1014"/>
      <c r="P75" s="1014"/>
      <c r="Q75" s="1014"/>
      <c r="R75" s="1014"/>
      <c r="S75" s="1014"/>
      <c r="T75" s="1014"/>
    </row>
    <row r="76" spans="1:20">
      <c r="A76" s="1014"/>
      <c r="B76" s="1014" t="s">
        <v>1050</v>
      </c>
      <c r="C76" s="1014"/>
      <c r="D76" s="1014"/>
      <c r="E76" s="1014"/>
      <c r="F76" s="1014"/>
      <c r="G76" s="1014"/>
      <c r="H76" s="1014"/>
      <c r="I76" s="1014"/>
      <c r="J76" s="1014"/>
      <c r="K76" s="1014"/>
      <c r="L76" s="1014"/>
      <c r="M76" s="1014"/>
      <c r="N76" s="1014"/>
      <c r="O76" s="1014"/>
      <c r="P76" s="1014"/>
      <c r="Q76" s="1014"/>
      <c r="R76" s="1014"/>
      <c r="S76" s="1014"/>
      <c r="T76" s="1014"/>
    </row>
    <row r="77" spans="1:20">
      <c r="A77" s="1014"/>
      <c r="B77" s="1014"/>
      <c r="C77" s="1014"/>
      <c r="D77" s="1014"/>
      <c r="E77" s="1014"/>
      <c r="F77" s="1014"/>
      <c r="G77" s="1014"/>
      <c r="H77" s="1014"/>
      <c r="I77" s="1014"/>
      <c r="J77" s="1014"/>
      <c r="K77" s="1014"/>
      <c r="L77" s="1014"/>
      <c r="M77" s="1014"/>
      <c r="N77" s="1014"/>
      <c r="O77" s="1014"/>
      <c r="P77" s="1014"/>
      <c r="Q77" s="1014"/>
      <c r="R77" s="1014"/>
      <c r="S77" s="1014"/>
      <c r="T77" s="1014"/>
    </row>
    <row r="78" spans="1:20" ht="18">
      <c r="A78" s="1014"/>
      <c r="B78" s="1017" t="s">
        <v>1051</v>
      </c>
      <c r="C78" s="1014"/>
      <c r="D78" s="1014"/>
      <c r="E78" s="1014"/>
      <c r="F78" s="1014"/>
      <c r="G78" s="1014"/>
      <c r="H78" s="1014"/>
      <c r="I78" s="1014"/>
      <c r="J78" s="1014"/>
      <c r="K78" s="1014"/>
      <c r="L78" s="1014"/>
      <c r="M78" s="1014"/>
      <c r="N78" s="1014"/>
      <c r="O78" s="1014"/>
      <c r="P78" s="1014"/>
      <c r="Q78" s="1014"/>
      <c r="R78" s="1014"/>
      <c r="S78" s="1014"/>
      <c r="T78" s="1014"/>
    </row>
    <row r="79" spans="1:20" ht="18">
      <c r="A79" s="1014"/>
      <c r="B79" s="1017" t="s">
        <v>1052</v>
      </c>
      <c r="C79" s="1014"/>
      <c r="D79" s="1014"/>
      <c r="E79" s="1014"/>
      <c r="F79" s="1014"/>
      <c r="G79" s="1014"/>
      <c r="H79" s="1014"/>
      <c r="I79" s="1014"/>
      <c r="J79" s="1014"/>
      <c r="K79" s="1014"/>
      <c r="L79" s="1014"/>
      <c r="M79" s="1014"/>
      <c r="N79" s="1014"/>
      <c r="O79" s="1014"/>
      <c r="P79" s="1014"/>
      <c r="Q79" s="1014"/>
      <c r="R79" s="1014"/>
      <c r="S79" s="1014"/>
      <c r="T79" s="1014"/>
    </row>
    <row r="80" spans="1:20" ht="18">
      <c r="A80" s="1014"/>
      <c r="B80" s="1354" t="s">
        <v>1895</v>
      </c>
      <c r="C80" s="1355" t="s">
        <v>1037</v>
      </c>
      <c r="D80" s="1014"/>
      <c r="E80" s="1014"/>
      <c r="F80" s="1014"/>
      <c r="G80" s="1014"/>
      <c r="H80" s="1014"/>
      <c r="I80" s="1014"/>
      <c r="J80" s="1014"/>
      <c r="K80" s="1014"/>
      <c r="L80" s="1014"/>
      <c r="M80" s="1014"/>
      <c r="N80" s="1014"/>
      <c r="O80" s="1014"/>
      <c r="P80" s="1014"/>
      <c r="Q80" s="1014"/>
      <c r="R80" s="1014"/>
      <c r="S80" s="1014"/>
      <c r="T80" s="1014"/>
    </row>
    <row r="81" spans="1:20">
      <c r="A81" s="1014"/>
      <c r="B81" s="1014"/>
      <c r="C81" s="1014"/>
      <c r="D81" s="1014"/>
      <c r="E81" s="1014"/>
      <c r="F81" s="1014"/>
      <c r="G81" s="1014"/>
      <c r="H81" s="1014"/>
      <c r="I81" s="1014"/>
      <c r="J81" s="1014"/>
      <c r="K81" s="1014"/>
      <c r="L81" s="1014"/>
      <c r="M81" s="1014"/>
      <c r="N81" s="1014"/>
      <c r="O81" s="1014"/>
      <c r="P81" s="1014"/>
      <c r="Q81" s="1014"/>
      <c r="R81" s="1014"/>
      <c r="S81" s="1014"/>
      <c r="T81" s="1014"/>
    </row>
    <row r="82" spans="1:20" ht="18">
      <c r="A82" s="1017" t="s">
        <v>1896</v>
      </c>
      <c r="B82" s="1014"/>
      <c r="C82" s="1014"/>
      <c r="D82" s="1014"/>
      <c r="E82" s="1014"/>
      <c r="F82" s="1014"/>
      <c r="G82" s="1014"/>
      <c r="H82" s="1014"/>
      <c r="I82" s="1014"/>
      <c r="J82" s="1014"/>
      <c r="K82" s="1014"/>
      <c r="L82" s="1014"/>
      <c r="M82" s="1014"/>
      <c r="N82" s="1014"/>
      <c r="O82" s="1014"/>
      <c r="P82" s="1014"/>
      <c r="Q82" s="1014"/>
      <c r="R82" s="1014"/>
      <c r="S82" s="1014"/>
      <c r="T82" s="1014"/>
    </row>
    <row r="83" spans="1:20" ht="18">
      <c r="A83" s="1017"/>
      <c r="B83" s="1014"/>
      <c r="C83" s="1014"/>
      <c r="D83" s="1014"/>
      <c r="E83" s="1014"/>
      <c r="F83" s="1014"/>
      <c r="G83" s="1014"/>
      <c r="H83" s="1014"/>
      <c r="I83" s="1014"/>
      <c r="J83" s="1014"/>
      <c r="K83" s="1014"/>
      <c r="L83" s="1014"/>
      <c r="M83" s="1014"/>
      <c r="N83" s="1014"/>
      <c r="O83" s="1014"/>
      <c r="P83" s="1014"/>
      <c r="Q83" s="1014"/>
      <c r="R83" s="1014"/>
      <c r="S83" s="1014"/>
      <c r="T83" s="1014"/>
    </row>
    <row r="84" spans="1:20" ht="18">
      <c r="A84" s="1014"/>
      <c r="B84" s="1014"/>
      <c r="C84" s="1016" t="s">
        <v>1083</v>
      </c>
      <c r="D84" s="1014"/>
      <c r="E84" s="1014"/>
      <c r="F84" s="1014"/>
      <c r="G84" s="1014"/>
      <c r="H84" s="1014"/>
      <c r="I84" s="1014"/>
      <c r="J84" s="1014"/>
      <c r="K84" s="1014"/>
      <c r="L84" s="1014"/>
      <c r="M84" s="1014"/>
      <c r="N84" s="1014"/>
      <c r="O84" s="1014"/>
      <c r="P84" s="1014"/>
      <c r="Q84" s="1014"/>
      <c r="R84" s="1014"/>
      <c r="S84" s="1014"/>
      <c r="T84" s="1014"/>
    </row>
    <row r="85" spans="1:20" ht="18.75">
      <c r="A85" s="1014"/>
      <c r="B85" s="1014"/>
      <c r="C85" s="1016"/>
      <c r="D85" s="1356" t="s">
        <v>1898</v>
      </c>
      <c r="E85" s="1014"/>
      <c r="F85" s="1014"/>
      <c r="G85" s="1014"/>
      <c r="H85" s="1014"/>
      <c r="I85" s="1014"/>
      <c r="J85" s="1014"/>
      <c r="K85" s="1014"/>
      <c r="L85" s="1014"/>
      <c r="M85" s="1014"/>
      <c r="N85" s="1014"/>
      <c r="O85" s="1014"/>
      <c r="P85" s="1014"/>
      <c r="Q85" s="1014"/>
      <c r="R85" s="1014"/>
      <c r="S85" s="1014"/>
      <c r="T85" s="1014"/>
    </row>
    <row r="86" spans="1:20">
      <c r="A86" s="1014"/>
      <c r="B86" s="1014"/>
      <c r="C86" s="1014"/>
      <c r="D86" s="1014"/>
      <c r="E86" s="1014"/>
      <c r="F86" s="1014"/>
      <c r="G86" s="1014"/>
      <c r="H86" s="1014"/>
      <c r="I86" s="1014"/>
      <c r="J86" s="1014"/>
      <c r="K86" s="1014"/>
      <c r="L86" s="1014"/>
      <c r="M86" s="1014"/>
      <c r="N86" s="1014"/>
      <c r="O86" s="1014"/>
      <c r="P86" s="1014"/>
      <c r="Q86" s="1014"/>
      <c r="R86" s="1014"/>
      <c r="S86" s="1014"/>
      <c r="T86" s="1014"/>
    </row>
    <row r="87" spans="1:20" ht="18">
      <c r="A87" s="1014"/>
      <c r="B87" s="1014"/>
      <c r="C87" s="1016" t="s">
        <v>1084</v>
      </c>
      <c r="D87" s="1014"/>
      <c r="E87" s="1014"/>
      <c r="F87" s="1014"/>
      <c r="G87" s="1014"/>
      <c r="H87" s="1014"/>
      <c r="I87" s="1014"/>
      <c r="J87" s="1014"/>
      <c r="K87" s="1014"/>
      <c r="L87" s="1014"/>
      <c r="M87" s="1014"/>
      <c r="N87" s="1014"/>
      <c r="O87" s="1014"/>
      <c r="P87" s="1014"/>
      <c r="Q87" s="1014"/>
      <c r="R87" s="1014"/>
      <c r="S87" s="1014"/>
      <c r="T87" s="1014"/>
    </row>
    <row r="88" spans="1:20" ht="18">
      <c r="A88" s="1014"/>
      <c r="B88" s="1014"/>
      <c r="C88" s="1016"/>
      <c r="D88" s="1357" t="s">
        <v>1085</v>
      </c>
      <c r="E88" s="1014"/>
      <c r="F88" s="1014"/>
      <c r="G88" s="1014"/>
      <c r="H88" s="1014"/>
      <c r="I88" s="1014"/>
      <c r="J88" s="1014"/>
      <c r="K88" s="1014"/>
      <c r="L88" s="1014"/>
      <c r="M88" s="1014"/>
      <c r="N88" s="1014"/>
      <c r="O88" s="1014"/>
      <c r="P88" s="1014"/>
      <c r="Q88" s="1014"/>
      <c r="R88" s="1014"/>
      <c r="S88" s="1014"/>
      <c r="T88" s="1014"/>
    </row>
    <row r="89" spans="1:20">
      <c r="A89" s="1014"/>
      <c r="B89" s="1014"/>
      <c r="C89" s="1014"/>
      <c r="D89" s="1014"/>
      <c r="E89" s="1014"/>
      <c r="F89" s="1014"/>
      <c r="G89" s="1014"/>
      <c r="H89" s="1014"/>
      <c r="I89" s="1014"/>
      <c r="J89" s="1014"/>
      <c r="K89" s="1014"/>
      <c r="L89" s="1014"/>
      <c r="M89" s="1014"/>
      <c r="N89" s="1014"/>
      <c r="O89" s="1014"/>
      <c r="P89" s="1014"/>
      <c r="Q89" s="1014"/>
      <c r="R89" s="1014"/>
      <c r="S89" s="1014"/>
      <c r="T89" s="1014"/>
    </row>
    <row r="90" spans="1:20">
      <c r="A90" s="1014"/>
      <c r="B90" s="1014"/>
      <c r="C90" s="1014"/>
      <c r="D90" s="1014"/>
      <c r="E90" s="1014"/>
      <c r="F90" s="1014"/>
      <c r="G90" s="1014"/>
      <c r="H90" s="1014"/>
      <c r="I90" s="1014"/>
      <c r="J90" s="1014"/>
      <c r="K90" s="1014"/>
      <c r="L90" s="1014"/>
      <c r="M90" s="1014"/>
      <c r="N90" s="1014"/>
      <c r="O90" s="1014"/>
      <c r="P90" s="1014"/>
      <c r="Q90" s="1014"/>
      <c r="R90" s="1014"/>
      <c r="S90" s="1014"/>
      <c r="T90" s="1014"/>
    </row>
    <row r="91" spans="1:20" ht="18.75">
      <c r="A91" s="1014"/>
      <c r="B91" s="1014"/>
      <c r="C91" s="1014"/>
      <c r="D91" s="1356" t="s">
        <v>1899</v>
      </c>
      <c r="E91" s="1014"/>
      <c r="F91" s="1014"/>
      <c r="G91" s="1014"/>
      <c r="H91" s="1014"/>
      <c r="I91" s="1014"/>
      <c r="J91" s="1014"/>
      <c r="K91" s="1014"/>
      <c r="L91" s="1014"/>
      <c r="M91" s="1014"/>
      <c r="N91" s="1014"/>
      <c r="O91" s="1014"/>
      <c r="P91" s="1014"/>
      <c r="Q91" s="1014"/>
      <c r="R91" s="1014"/>
      <c r="S91" s="1014"/>
      <c r="T91" s="1014"/>
    </row>
    <row r="92" spans="1:20">
      <c r="A92" s="1014"/>
      <c r="B92" s="1014"/>
      <c r="C92" s="1014"/>
      <c r="D92" s="1014"/>
      <c r="E92" s="1014"/>
      <c r="F92" s="1014"/>
      <c r="G92" s="1014"/>
      <c r="H92" s="1014"/>
      <c r="I92" s="1014"/>
      <c r="J92" s="1014"/>
      <c r="K92" s="1014"/>
      <c r="L92" s="1014"/>
      <c r="M92" s="1014"/>
      <c r="N92" s="1014"/>
      <c r="O92" s="1014"/>
      <c r="P92" s="1014"/>
      <c r="Q92" s="1014"/>
      <c r="R92" s="1014"/>
      <c r="S92" s="1014"/>
      <c r="T92" s="1014"/>
    </row>
    <row r="93" spans="1:20" ht="18">
      <c r="A93" s="1014"/>
      <c r="B93" s="1014"/>
      <c r="C93" s="1016" t="s">
        <v>1086</v>
      </c>
      <c r="D93" s="1014"/>
      <c r="E93" s="1014"/>
      <c r="F93" s="1014"/>
      <c r="G93" s="1014"/>
      <c r="H93" s="1014"/>
      <c r="I93" s="1014"/>
      <c r="J93" s="1014"/>
      <c r="K93" s="1014"/>
      <c r="L93" s="1014"/>
      <c r="M93" s="1014"/>
      <c r="N93" s="1014"/>
      <c r="O93" s="1014"/>
      <c r="P93" s="1014"/>
      <c r="Q93" s="1014"/>
      <c r="R93" s="1014"/>
      <c r="S93" s="1014"/>
      <c r="T93" s="1014"/>
    </row>
    <row r="94" spans="1:20" ht="18">
      <c r="A94" s="1014"/>
      <c r="B94" s="1014"/>
      <c r="C94" s="1016"/>
      <c r="D94" s="1357" t="s">
        <v>1087</v>
      </c>
      <c r="E94" s="1014"/>
      <c r="F94" s="1014"/>
      <c r="G94" s="1014"/>
      <c r="H94" s="1014"/>
      <c r="I94" s="1014"/>
      <c r="J94" s="1014"/>
      <c r="K94" s="1014"/>
      <c r="L94" s="1014"/>
      <c r="M94" s="1014"/>
      <c r="N94" s="1014"/>
      <c r="O94" s="1014"/>
      <c r="P94" s="1014"/>
      <c r="Q94" s="1014"/>
      <c r="R94" s="1014"/>
      <c r="S94" s="1014"/>
      <c r="T94" s="1014"/>
    </row>
    <row r="95" spans="1:20">
      <c r="A95" s="1014"/>
      <c r="B95" s="1014"/>
      <c r="C95" s="1014"/>
      <c r="D95" s="1014"/>
      <c r="E95" s="1014"/>
      <c r="F95" s="1014"/>
      <c r="G95" s="1014"/>
      <c r="H95" s="1014"/>
      <c r="I95" s="1014"/>
      <c r="J95" s="1014"/>
      <c r="K95" s="1014"/>
      <c r="L95" s="1014"/>
      <c r="M95" s="1014"/>
      <c r="N95" s="1014"/>
      <c r="O95" s="1014"/>
      <c r="P95" s="1014"/>
      <c r="Q95" s="1014"/>
      <c r="R95" s="1014"/>
      <c r="S95" s="1014"/>
      <c r="T95" s="1014"/>
    </row>
    <row r="96" spans="1:20">
      <c r="A96" s="1014"/>
      <c r="B96" s="1014"/>
      <c r="C96" s="1014"/>
      <c r="D96" s="1014"/>
      <c r="E96" s="1014"/>
      <c r="F96" s="1014"/>
      <c r="G96" s="1014"/>
      <c r="H96" s="1014"/>
      <c r="I96" s="1014"/>
      <c r="J96" s="1014"/>
      <c r="K96" s="1014"/>
      <c r="L96" s="1014"/>
      <c r="M96" s="1014"/>
      <c r="N96" s="1014"/>
      <c r="O96" s="1014"/>
      <c r="P96" s="1014"/>
      <c r="Q96" s="1014"/>
      <c r="R96" s="1014"/>
      <c r="S96" s="1014"/>
      <c r="T96" s="1014"/>
    </row>
    <row r="97" spans="1:20" ht="18">
      <c r="A97" s="1014"/>
      <c r="B97" s="1014"/>
      <c r="C97" s="1016" t="s">
        <v>1088</v>
      </c>
      <c r="D97" s="1014"/>
      <c r="E97" s="1014"/>
      <c r="F97" s="1014"/>
      <c r="G97" s="1014"/>
      <c r="H97" s="1014"/>
      <c r="I97" s="1014"/>
      <c r="J97" s="1014"/>
      <c r="K97" s="1014"/>
      <c r="L97" s="1014"/>
      <c r="M97" s="1014"/>
      <c r="N97" s="1014"/>
      <c r="O97" s="1014"/>
      <c r="P97" s="1014"/>
      <c r="Q97" s="1014"/>
      <c r="R97" s="1014"/>
      <c r="S97" s="1014"/>
      <c r="T97" s="1014"/>
    </row>
    <row r="98" spans="1:20" ht="18">
      <c r="A98" s="1014"/>
      <c r="B98" s="1014"/>
      <c r="C98" s="1016"/>
      <c r="D98" s="1357" t="s">
        <v>1089</v>
      </c>
      <c r="E98" s="1014"/>
      <c r="F98" s="1014"/>
      <c r="G98" s="1014"/>
      <c r="H98" s="1014"/>
      <c r="I98" s="1014"/>
      <c r="J98" s="1014"/>
      <c r="K98" s="1014"/>
      <c r="L98" s="1014"/>
      <c r="M98" s="1014"/>
      <c r="N98" s="1014"/>
      <c r="O98" s="1014"/>
      <c r="P98" s="1014"/>
      <c r="Q98" s="1014"/>
      <c r="R98" s="1014"/>
      <c r="S98" s="1014"/>
      <c r="T98" s="1014"/>
    </row>
    <row r="99" spans="1:20">
      <c r="A99" s="1014"/>
      <c r="B99" s="1014"/>
      <c r="C99" s="1014"/>
      <c r="D99" s="1014"/>
      <c r="E99" s="1014"/>
      <c r="F99" s="1014"/>
      <c r="G99" s="1014"/>
      <c r="H99" s="1014"/>
      <c r="I99" s="1014"/>
      <c r="J99" s="1014"/>
      <c r="K99" s="1014"/>
      <c r="L99" s="1014"/>
      <c r="M99" s="1014"/>
      <c r="N99" s="1014"/>
      <c r="O99" s="1014"/>
      <c r="P99" s="1014"/>
      <c r="Q99" s="1014"/>
      <c r="R99" s="1014"/>
      <c r="S99" s="1014"/>
      <c r="T99" s="1014"/>
    </row>
    <row r="100" spans="1:20" ht="18">
      <c r="A100" s="1014"/>
      <c r="B100" s="1014"/>
      <c r="C100" s="1016" t="s">
        <v>1090</v>
      </c>
      <c r="D100" s="1014"/>
      <c r="E100" s="1014"/>
      <c r="F100" s="1014"/>
      <c r="G100" s="1014"/>
      <c r="H100" s="1014"/>
      <c r="I100" s="1014"/>
      <c r="J100" s="1014"/>
      <c r="K100" s="1014"/>
      <c r="L100" s="1014"/>
      <c r="M100" s="1014"/>
      <c r="N100" s="1014"/>
      <c r="O100" s="1014"/>
      <c r="P100" s="1014"/>
      <c r="Q100" s="1014"/>
      <c r="R100" s="1014"/>
      <c r="S100" s="1014"/>
      <c r="T100" s="1014"/>
    </row>
    <row r="101" spans="1:20" ht="18.75">
      <c r="A101" s="1014"/>
      <c r="B101" s="1014"/>
      <c r="C101" s="1016"/>
      <c r="D101" s="1356" t="s">
        <v>1091</v>
      </c>
      <c r="E101" s="1014"/>
      <c r="F101" s="1014"/>
      <c r="G101" s="1014"/>
      <c r="H101" s="1014"/>
      <c r="I101" s="1014"/>
      <c r="J101" s="1014"/>
      <c r="K101" s="1014"/>
      <c r="L101" s="1014"/>
      <c r="M101" s="1014"/>
      <c r="N101" s="1014"/>
      <c r="O101" s="1014"/>
      <c r="P101" s="1014"/>
      <c r="Q101" s="1014"/>
      <c r="R101" s="1014"/>
      <c r="S101" s="1014"/>
      <c r="T101" s="1014"/>
    </row>
    <row r="102" spans="1:20">
      <c r="A102" s="1014"/>
      <c r="B102" s="1014"/>
      <c r="C102" s="1014"/>
      <c r="D102" s="1014"/>
      <c r="E102" s="1014"/>
      <c r="F102" s="1014"/>
      <c r="G102" s="1014"/>
      <c r="H102" s="1014"/>
      <c r="I102" s="1014"/>
      <c r="J102" s="1014"/>
      <c r="K102" s="1014"/>
      <c r="L102" s="1014"/>
      <c r="M102" s="1014"/>
      <c r="N102" s="1014"/>
      <c r="O102" s="1014"/>
      <c r="P102" s="1014"/>
      <c r="Q102" s="1014"/>
      <c r="R102" s="1014"/>
      <c r="S102" s="1014"/>
      <c r="T102" s="1014"/>
    </row>
    <row r="103" spans="1:20" ht="18">
      <c r="A103" s="1014"/>
      <c r="B103" s="1014"/>
      <c r="C103" s="1016" t="s">
        <v>1092</v>
      </c>
      <c r="D103" s="1014"/>
      <c r="E103" s="1014"/>
      <c r="F103" s="1014"/>
      <c r="G103" s="1014"/>
      <c r="H103" s="1014"/>
      <c r="I103" s="1014"/>
      <c r="J103" s="1014"/>
      <c r="K103" s="1014"/>
      <c r="L103" s="1014"/>
      <c r="M103" s="1014"/>
      <c r="N103" s="1014"/>
      <c r="O103" s="1014"/>
      <c r="P103" s="1014"/>
      <c r="Q103" s="1014"/>
      <c r="R103" s="1014"/>
      <c r="S103" s="1014"/>
      <c r="T103" s="1014"/>
    </row>
    <row r="104" spans="1:20" ht="18">
      <c r="A104" s="1014"/>
      <c r="B104" s="1014"/>
      <c r="C104" s="1016"/>
      <c r="D104" s="1357" t="s">
        <v>1093</v>
      </c>
      <c r="E104" s="1014"/>
      <c r="F104" s="1014"/>
      <c r="G104" s="1014"/>
      <c r="H104" s="1014"/>
      <c r="I104" s="1014"/>
      <c r="J104" s="1014"/>
      <c r="K104" s="1014"/>
      <c r="L104" s="1014"/>
      <c r="M104" s="1014"/>
      <c r="N104" s="1014"/>
      <c r="O104" s="1014"/>
      <c r="P104" s="1014"/>
      <c r="Q104" s="1014"/>
      <c r="R104" s="1014"/>
      <c r="S104" s="1014"/>
      <c r="T104" s="1014"/>
    </row>
    <row r="105" spans="1:20">
      <c r="A105" s="1014"/>
      <c r="B105" s="1014"/>
      <c r="C105" s="1014"/>
      <c r="D105" s="1014"/>
      <c r="E105" s="1014"/>
      <c r="F105" s="1014"/>
      <c r="G105" s="1014"/>
      <c r="H105" s="1014"/>
      <c r="I105" s="1014"/>
      <c r="J105" s="1014"/>
      <c r="K105" s="1014"/>
      <c r="L105" s="1014"/>
      <c r="M105" s="1014"/>
      <c r="N105" s="1014"/>
      <c r="O105" s="1014"/>
      <c r="P105" s="1014"/>
      <c r="Q105" s="1014"/>
      <c r="R105" s="1014"/>
      <c r="S105" s="1014"/>
      <c r="T105" s="1014"/>
    </row>
    <row r="106" spans="1:20" ht="18">
      <c r="A106" s="1014"/>
      <c r="B106" s="1014"/>
      <c r="C106" s="1016" t="s">
        <v>1094</v>
      </c>
      <c r="D106" s="1014"/>
      <c r="E106" s="1014"/>
      <c r="F106" s="1014"/>
      <c r="G106" s="1014"/>
      <c r="H106" s="1014"/>
      <c r="I106" s="1014"/>
      <c r="J106" s="1014"/>
      <c r="K106" s="1014"/>
      <c r="L106" s="1014"/>
      <c r="M106" s="1014"/>
      <c r="N106" s="1014"/>
      <c r="O106" s="1014"/>
      <c r="P106" s="1014"/>
      <c r="Q106" s="1014"/>
      <c r="R106" s="1014"/>
      <c r="S106" s="1014"/>
      <c r="T106" s="1014"/>
    </row>
    <row r="107" spans="1:20" ht="18">
      <c r="A107" s="1014"/>
      <c r="B107" s="1014"/>
      <c r="C107" s="1016"/>
      <c r="D107" s="1357" t="s">
        <v>1095</v>
      </c>
      <c r="E107" s="1014"/>
      <c r="F107" s="1014"/>
      <c r="G107" s="1014"/>
      <c r="H107" s="1014"/>
      <c r="I107" s="1014"/>
      <c r="J107" s="1014"/>
      <c r="K107" s="1014"/>
      <c r="L107" s="1014"/>
      <c r="M107" s="1014"/>
      <c r="N107" s="1014"/>
      <c r="O107" s="1014"/>
      <c r="P107" s="1014"/>
      <c r="Q107" s="1014"/>
      <c r="R107" s="1014"/>
      <c r="S107" s="1014"/>
      <c r="T107" s="1014"/>
    </row>
    <row r="108" spans="1:20" ht="18">
      <c r="A108" s="1014"/>
      <c r="B108" s="1014"/>
      <c r="C108" s="1016"/>
      <c r="D108" s="1016"/>
      <c r="E108" s="1014"/>
      <c r="F108" s="1014"/>
      <c r="G108" s="1014"/>
      <c r="H108" s="1014"/>
      <c r="I108" s="1014"/>
      <c r="J108" s="1014"/>
      <c r="K108" s="1014"/>
      <c r="L108" s="1014"/>
      <c r="M108" s="1014"/>
      <c r="N108" s="1014"/>
      <c r="O108" s="1014"/>
      <c r="P108" s="1014"/>
      <c r="Q108" s="1014"/>
      <c r="R108" s="1014"/>
      <c r="S108" s="1014"/>
      <c r="T108" s="1014"/>
    </row>
    <row r="109" spans="1:20" ht="18">
      <c r="A109" s="1014"/>
      <c r="B109" s="1014"/>
      <c r="C109" s="1016"/>
      <c r="D109" s="1357" t="s">
        <v>1096</v>
      </c>
      <c r="E109" s="1014"/>
      <c r="F109" s="1014"/>
      <c r="G109" s="1014"/>
      <c r="H109" s="1014"/>
      <c r="I109" s="1014"/>
      <c r="J109" s="1014"/>
      <c r="K109" s="1014"/>
      <c r="L109" s="1014"/>
      <c r="M109" s="1014"/>
      <c r="N109" s="1014"/>
      <c r="O109" s="1014"/>
      <c r="P109" s="1014"/>
      <c r="Q109" s="1014"/>
      <c r="R109" s="1014"/>
      <c r="S109" s="1014"/>
      <c r="T109" s="1014"/>
    </row>
    <row r="110" spans="1:20">
      <c r="A110" s="1014"/>
      <c r="B110" s="1014"/>
      <c r="C110" s="1014"/>
      <c r="D110" s="1014"/>
      <c r="E110" s="1014"/>
      <c r="F110" s="1014"/>
      <c r="G110" s="1014"/>
      <c r="H110" s="1014"/>
      <c r="I110" s="1014"/>
      <c r="J110" s="1014"/>
      <c r="K110" s="1014"/>
      <c r="L110" s="1014"/>
      <c r="M110" s="1014"/>
      <c r="N110" s="1014"/>
      <c r="O110" s="1014"/>
      <c r="P110" s="1014"/>
      <c r="Q110" s="1014"/>
      <c r="R110" s="1014"/>
      <c r="S110" s="1014"/>
      <c r="T110" s="1014"/>
    </row>
    <row r="111" spans="1:20" ht="18">
      <c r="A111" s="1014"/>
      <c r="B111" s="1014"/>
      <c r="C111" s="1016" t="s">
        <v>1097</v>
      </c>
      <c r="D111" s="1014"/>
      <c r="E111" s="1014"/>
      <c r="F111" s="1014"/>
      <c r="G111" s="1014"/>
      <c r="H111" s="1014"/>
      <c r="I111" s="1014"/>
      <c r="J111" s="1014"/>
      <c r="K111" s="1014"/>
      <c r="L111" s="1014"/>
      <c r="M111" s="1014"/>
      <c r="N111" s="1014"/>
      <c r="O111" s="1014"/>
      <c r="P111" s="1014"/>
      <c r="Q111" s="1014"/>
      <c r="R111" s="1014"/>
      <c r="S111" s="1014"/>
      <c r="T111" s="1014"/>
    </row>
    <row r="112" spans="1:20" ht="18">
      <c r="A112" s="1014"/>
      <c r="B112" s="1014"/>
      <c r="C112" s="1016"/>
      <c r="D112" s="1357" t="s">
        <v>1098</v>
      </c>
      <c r="E112" s="1014"/>
      <c r="F112" s="1014"/>
      <c r="G112" s="1014"/>
      <c r="H112" s="1014"/>
      <c r="I112" s="1014"/>
      <c r="J112" s="1014"/>
      <c r="K112" s="1014"/>
      <c r="L112" s="1014"/>
      <c r="M112" s="1014"/>
      <c r="N112" s="1014"/>
      <c r="O112" s="1014"/>
      <c r="P112" s="1014"/>
      <c r="Q112" s="1014"/>
      <c r="R112" s="1014"/>
      <c r="S112" s="1014"/>
      <c r="T112" s="1014"/>
    </row>
    <row r="113" spans="1:20">
      <c r="A113" s="1014"/>
      <c r="B113" s="1014"/>
      <c r="C113" s="1014"/>
      <c r="D113" s="1014"/>
      <c r="E113" s="1014"/>
      <c r="F113" s="1014"/>
      <c r="G113" s="1014"/>
      <c r="H113" s="1014"/>
      <c r="I113" s="1014"/>
      <c r="J113" s="1014"/>
      <c r="K113" s="1014"/>
      <c r="L113" s="1014"/>
      <c r="M113" s="1014"/>
      <c r="N113" s="1014"/>
      <c r="O113" s="1014"/>
      <c r="P113" s="1014"/>
      <c r="Q113" s="1014"/>
      <c r="R113" s="1014"/>
      <c r="S113" s="1014"/>
      <c r="T113" s="1014"/>
    </row>
    <row r="114" spans="1:20" ht="18">
      <c r="A114" s="1014"/>
      <c r="B114" s="1014"/>
      <c r="C114" s="1016" t="s">
        <v>1099</v>
      </c>
      <c r="D114" s="1014"/>
      <c r="E114" s="1014"/>
      <c r="F114" s="1014"/>
      <c r="G114" s="1014"/>
      <c r="H114" s="1014"/>
      <c r="I114" s="1014"/>
      <c r="J114" s="1014"/>
      <c r="K114" s="1014"/>
      <c r="L114" s="1014"/>
      <c r="M114" s="1014"/>
      <c r="N114" s="1014"/>
      <c r="O114" s="1014"/>
      <c r="P114" s="1014"/>
      <c r="Q114" s="1014"/>
      <c r="R114" s="1014"/>
      <c r="S114" s="1014"/>
      <c r="T114" s="1014"/>
    </row>
    <row r="115" spans="1:20" ht="18">
      <c r="A115" s="1014"/>
      <c r="B115" s="1014"/>
      <c r="C115" s="1016"/>
      <c r="D115" s="1357" t="s">
        <v>1100</v>
      </c>
      <c r="E115" s="1014"/>
      <c r="F115" s="1014"/>
      <c r="G115" s="1014"/>
      <c r="H115" s="1014"/>
      <c r="I115" s="1014"/>
      <c r="J115" s="1014"/>
      <c r="K115" s="1014"/>
      <c r="L115" s="1014"/>
      <c r="M115" s="1014"/>
      <c r="N115" s="1014"/>
      <c r="O115" s="1014"/>
      <c r="P115" s="1014"/>
      <c r="Q115" s="1014"/>
      <c r="R115" s="1014"/>
      <c r="S115" s="1014"/>
      <c r="T115" s="1014"/>
    </row>
    <row r="116" spans="1:20">
      <c r="A116" s="1014"/>
      <c r="B116" s="1014"/>
      <c r="C116" s="1014"/>
      <c r="D116" s="1014"/>
      <c r="E116" s="1014"/>
      <c r="F116" s="1014"/>
      <c r="G116" s="1014"/>
      <c r="H116" s="1014"/>
      <c r="I116" s="1014"/>
      <c r="J116" s="1014"/>
      <c r="K116" s="1014"/>
      <c r="L116" s="1014"/>
      <c r="M116" s="1014"/>
      <c r="N116" s="1014"/>
      <c r="O116" s="1014"/>
      <c r="P116" s="1014"/>
      <c r="Q116" s="1014"/>
      <c r="R116" s="1014"/>
      <c r="S116" s="1014"/>
      <c r="T116" s="1014"/>
    </row>
    <row r="117" spans="1:20">
      <c r="A117" s="1014"/>
      <c r="B117" s="1014"/>
      <c r="C117" s="1014"/>
      <c r="D117" s="1014"/>
      <c r="E117" s="1014"/>
      <c r="F117" s="1014"/>
      <c r="G117" s="1014"/>
      <c r="H117" s="1014"/>
      <c r="I117" s="1014"/>
      <c r="J117" s="1014"/>
      <c r="K117" s="1014"/>
      <c r="L117" s="1014"/>
      <c r="M117" s="1014"/>
      <c r="N117" s="1014"/>
      <c r="O117" s="1014"/>
      <c r="P117" s="1014"/>
      <c r="Q117" s="1014"/>
      <c r="R117" s="1014"/>
      <c r="S117" s="1014"/>
      <c r="T117" s="1014"/>
    </row>
    <row r="118" spans="1:20" ht="18">
      <c r="A118" s="1014"/>
      <c r="B118" s="1017" t="s">
        <v>1897</v>
      </c>
      <c r="C118" s="1014"/>
      <c r="D118" s="1014"/>
      <c r="E118" s="1014"/>
      <c r="F118" s="1014"/>
      <c r="G118" s="1014"/>
      <c r="H118" s="1014"/>
      <c r="I118" s="1014"/>
      <c r="J118" s="1014"/>
      <c r="K118" s="1014"/>
      <c r="L118" s="1014"/>
      <c r="M118" s="1014"/>
      <c r="N118" s="1014"/>
      <c r="O118" s="1014"/>
      <c r="P118" s="1014"/>
      <c r="Q118" s="1014"/>
      <c r="R118" s="1014"/>
      <c r="S118" s="1014"/>
      <c r="T118" s="1014"/>
    </row>
    <row r="119" spans="1:20">
      <c r="A119" s="1014"/>
      <c r="B119" s="1014"/>
      <c r="C119" s="1014"/>
      <c r="D119" s="1014"/>
      <c r="E119" s="1014"/>
      <c r="F119" s="1014"/>
      <c r="G119" s="1014"/>
      <c r="H119" s="1014"/>
      <c r="I119" s="1014"/>
      <c r="J119" s="1014"/>
      <c r="K119" s="1014"/>
      <c r="L119" s="1014"/>
      <c r="M119" s="1014"/>
      <c r="N119" s="1014"/>
      <c r="O119" s="1014"/>
      <c r="P119" s="1014"/>
      <c r="Q119" s="1014"/>
      <c r="R119" s="1014"/>
      <c r="S119" s="1014"/>
      <c r="T119" s="1014"/>
    </row>
    <row r="120" spans="1:20">
      <c r="A120" s="1014"/>
      <c r="B120" s="1014"/>
      <c r="C120" s="1014"/>
      <c r="D120" s="1014"/>
      <c r="E120" s="1014"/>
      <c r="F120" s="1014"/>
      <c r="G120" s="1014"/>
      <c r="H120" s="1014"/>
      <c r="I120" s="1014"/>
      <c r="J120" s="1014"/>
      <c r="K120" s="1014"/>
      <c r="L120" s="1014"/>
      <c r="M120" s="1014"/>
      <c r="N120" s="1014"/>
      <c r="O120" s="1014"/>
      <c r="P120" s="1014"/>
      <c r="Q120" s="1014"/>
      <c r="R120" s="1014"/>
      <c r="S120" s="1014"/>
      <c r="T120" s="1014"/>
    </row>
  </sheetData>
  <mergeCells count="60">
    <mergeCell ref="A41:A64"/>
    <mergeCell ref="B62:F62"/>
    <mergeCell ref="B63:B64"/>
    <mergeCell ref="C63:F63"/>
    <mergeCell ref="C64:F64"/>
    <mergeCell ref="H15:L16"/>
    <mergeCell ref="H20:L22"/>
    <mergeCell ref="H23:L24"/>
    <mergeCell ref="H25:L26"/>
    <mergeCell ref="H28:L29"/>
    <mergeCell ref="H30:L31"/>
    <mergeCell ref="H17:L18"/>
    <mergeCell ref="H44:L45"/>
    <mergeCell ref="H46:L47"/>
    <mergeCell ref="H49:L51"/>
    <mergeCell ref="B45:C45"/>
    <mergeCell ref="E45:F45"/>
    <mergeCell ref="O40:Q41"/>
    <mergeCell ref="R40:R41"/>
    <mergeCell ref="T40:W40"/>
    <mergeCell ref="T41:W41"/>
    <mergeCell ref="B42:F42"/>
    <mergeCell ref="H42:L42"/>
    <mergeCell ref="O42:R42"/>
    <mergeCell ref="D43:D44"/>
    <mergeCell ref="E43:E44"/>
    <mergeCell ref="N43:R43"/>
    <mergeCell ref="H57:L58"/>
    <mergeCell ref="H59:L60"/>
    <mergeCell ref="G41:G64"/>
    <mergeCell ref="L40:L41"/>
    <mergeCell ref="N40:N41"/>
    <mergeCell ref="H52:L53"/>
    <mergeCell ref="H54:L55"/>
    <mergeCell ref="C34:F34"/>
    <mergeCell ref="C35:F35"/>
    <mergeCell ref="B40:E41"/>
    <mergeCell ref="F40:F41"/>
    <mergeCell ref="H40:K41"/>
    <mergeCell ref="O11:Q12"/>
    <mergeCell ref="R11:R12"/>
    <mergeCell ref="T11:W11"/>
    <mergeCell ref="A12:A38"/>
    <mergeCell ref="G12:G35"/>
    <mergeCell ref="T12:W12"/>
    <mergeCell ref="B13:F13"/>
    <mergeCell ref="H13:L13"/>
    <mergeCell ref="O13:R13"/>
    <mergeCell ref="D14:D15"/>
    <mergeCell ref="E14:E15"/>
    <mergeCell ref="N14:R14"/>
    <mergeCell ref="B16:C16"/>
    <mergeCell ref="E16:F16"/>
    <mergeCell ref="B33:F33"/>
    <mergeCell ref="B34:B35"/>
    <mergeCell ref="B11:E12"/>
    <mergeCell ref="F11:F12"/>
    <mergeCell ref="H11:K12"/>
    <mergeCell ref="L11:L12"/>
    <mergeCell ref="N11:N12"/>
  </mergeCells>
  <hyperlinks>
    <hyperlink ref="C7" r:id="rId1"/>
    <hyperlink ref="C80" r:id="rId2"/>
    <hyperlink ref="D88" r:id="rId3"/>
    <hyperlink ref="D94" r:id="rId4"/>
    <hyperlink ref="D98" r:id="rId5"/>
    <hyperlink ref="D101" r:id="rId6"/>
    <hyperlink ref="D104" r:id="rId7"/>
    <hyperlink ref="D107" r:id="rId8"/>
    <hyperlink ref="D112" r:id="rId9"/>
    <hyperlink ref="D115" r:id="rId10"/>
    <hyperlink ref="D109" r:id="rId11"/>
    <hyperlink ref="C35" r:id="rId12"/>
    <hyperlink ref="C64" r:id="rId13"/>
    <hyperlink ref="D85" r:id="rId14"/>
    <hyperlink ref="D91" r:id="rId15"/>
  </hyperlinks>
  <pageMargins left="0.7" right="0.7" top="0.75" bottom="0.75" header="0.3" footer="0.3"/>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2"/>
  <sheetViews>
    <sheetView showZeros="0" zoomScaleNormal="100" workbookViewId="0">
      <selection activeCell="Q19" sqref="Q19"/>
    </sheetView>
  </sheetViews>
  <sheetFormatPr baseColWidth="10" defaultRowHeight="15"/>
  <cols>
    <col min="1" max="1" width="2" customWidth="1"/>
    <col min="2" max="2" width="8.7109375" customWidth="1"/>
    <col min="3" max="3" width="10.7109375" customWidth="1"/>
    <col min="4" max="4" width="16.7109375" customWidth="1"/>
    <col min="5" max="5" width="28.7109375" customWidth="1"/>
    <col min="6" max="6" width="12.7109375" customWidth="1"/>
    <col min="7" max="7" width="1.42578125" customWidth="1"/>
    <col min="8" max="8" width="2" customWidth="1"/>
    <col min="9" max="9" width="8.7109375" customWidth="1"/>
    <col min="10" max="10" width="10.7109375" customWidth="1"/>
    <col min="11" max="11" width="16.7109375" customWidth="1"/>
    <col min="12" max="12" width="28.7109375" customWidth="1"/>
    <col min="13" max="13" width="12.7109375" customWidth="1"/>
    <col min="14" max="14" width="2.5703125" customWidth="1"/>
    <col min="15" max="15" width="8.7109375" customWidth="1"/>
    <col min="16" max="16" width="10.7109375" customWidth="1"/>
    <col min="17" max="17" width="16.7109375" customWidth="1"/>
    <col min="18" max="18" width="28.7109375" customWidth="1"/>
    <col min="19" max="19" width="12.7109375" customWidth="1"/>
  </cols>
  <sheetData>
    <row r="1" spans="1:13" ht="26.25">
      <c r="A1" s="16" t="s">
        <v>29</v>
      </c>
      <c r="B1" s="1839" t="s">
        <v>1758</v>
      </c>
      <c r="C1" s="1840"/>
      <c r="D1" s="1840"/>
      <c r="E1" s="1840"/>
      <c r="F1" s="1840"/>
      <c r="G1" s="1840"/>
      <c r="H1" s="1840"/>
      <c r="I1" s="1840"/>
      <c r="J1" s="1840"/>
      <c r="K1" s="1840"/>
      <c r="L1" s="1840"/>
      <c r="M1" s="1840"/>
    </row>
    <row r="2" spans="1:13">
      <c r="A2" s="1621"/>
      <c r="B2" s="107"/>
      <c r="C2" s="107"/>
      <c r="D2" s="107"/>
      <c r="E2" s="107"/>
      <c r="F2" s="107"/>
      <c r="G2" s="107"/>
      <c r="H2" s="107"/>
      <c r="I2" s="107"/>
      <c r="J2" s="107"/>
      <c r="K2" s="107"/>
      <c r="L2" s="107"/>
      <c r="M2" s="1179"/>
    </row>
    <row r="3" spans="1:13" ht="15.75" customHeight="1">
      <c r="A3" s="1621"/>
      <c r="B3" s="1538" t="s">
        <v>1759</v>
      </c>
      <c r="C3" s="1538"/>
      <c r="D3" s="1538"/>
      <c r="E3" s="1538"/>
      <c r="F3" s="1538"/>
      <c r="G3" s="1538"/>
      <c r="H3" s="1538"/>
      <c r="I3" s="1538"/>
      <c r="J3" s="1538"/>
      <c r="K3" s="1538"/>
      <c r="L3" s="1538"/>
      <c r="M3" s="1539"/>
    </row>
    <row r="4" spans="1:13" ht="15" customHeight="1">
      <c r="A4" s="1621"/>
      <c r="B4" s="1538"/>
      <c r="C4" s="1538"/>
      <c r="D4" s="1538"/>
      <c r="E4" s="1538"/>
      <c r="F4" s="1538"/>
      <c r="G4" s="1538"/>
      <c r="H4" s="1538"/>
      <c r="I4" s="1538"/>
      <c r="J4" s="1538"/>
      <c r="K4" s="1538"/>
      <c r="L4" s="1538"/>
      <c r="M4" s="1539"/>
    </row>
    <row r="5" spans="1:13">
      <c r="A5" s="1621"/>
      <c r="B5" s="1538"/>
      <c r="C5" s="1538"/>
      <c r="D5" s="1538"/>
      <c r="E5" s="1538"/>
      <c r="F5" s="1538"/>
      <c r="G5" s="1538"/>
      <c r="H5" s="1538"/>
      <c r="I5" s="1538"/>
      <c r="J5" s="1538"/>
      <c r="K5" s="1538"/>
      <c r="L5" s="1538"/>
      <c r="M5" s="1539"/>
    </row>
    <row r="6" spans="1:13" ht="18.75">
      <c r="A6" s="1621"/>
      <c r="B6" s="1205" t="s">
        <v>1760</v>
      </c>
      <c r="C6" s="107"/>
      <c r="D6" s="107"/>
      <c r="E6" s="107"/>
      <c r="F6" s="107"/>
      <c r="G6" s="107"/>
      <c r="H6" s="107"/>
      <c r="I6" s="107"/>
      <c r="J6" s="107"/>
      <c r="K6" s="107"/>
      <c r="L6" s="107"/>
      <c r="M6" s="1179"/>
    </row>
    <row r="7" spans="1:13" ht="18.75" customHeight="1">
      <c r="A7" s="1621"/>
      <c r="B7" s="1538" t="s">
        <v>1761</v>
      </c>
      <c r="C7" s="1538"/>
      <c r="D7" s="1538"/>
      <c r="E7" s="1538"/>
      <c r="F7" s="1538"/>
      <c r="G7" s="1538"/>
      <c r="H7" s="1538"/>
      <c r="I7" s="1538"/>
      <c r="J7" s="1538"/>
      <c r="K7" s="1538"/>
      <c r="L7" s="1538"/>
      <c r="M7" s="1539"/>
    </row>
    <row r="8" spans="1:13">
      <c r="A8" s="1621"/>
      <c r="B8" s="1538"/>
      <c r="C8" s="1538"/>
      <c r="D8" s="1538"/>
      <c r="E8" s="1538"/>
      <c r="F8" s="1538"/>
      <c r="G8" s="1538"/>
      <c r="H8" s="1538"/>
      <c r="I8" s="1538"/>
      <c r="J8" s="1538"/>
      <c r="K8" s="1538"/>
      <c r="L8" s="1538"/>
      <c r="M8" s="1539"/>
    </row>
    <row r="9" spans="1:13">
      <c r="A9" s="1621"/>
      <c r="B9" s="107"/>
      <c r="C9" s="107"/>
      <c r="D9" s="107"/>
      <c r="E9" s="107"/>
      <c r="F9" s="107"/>
      <c r="G9" s="107"/>
      <c r="H9" s="107"/>
      <c r="I9" s="107"/>
      <c r="J9" s="107"/>
      <c r="K9" s="107"/>
      <c r="L9" s="107"/>
      <c r="M9" s="1179"/>
    </row>
    <row r="10" spans="1:13" ht="18.75">
      <c r="A10" s="1621"/>
      <c r="B10" s="1304" t="s">
        <v>1763</v>
      </c>
      <c r="C10" s="1305"/>
      <c r="D10" s="1305"/>
      <c r="E10" s="1305"/>
      <c r="F10" s="1305"/>
      <c r="G10" s="1305"/>
      <c r="H10" s="1305"/>
      <c r="I10" s="1305"/>
      <c r="J10" s="1305"/>
      <c r="K10" s="107"/>
      <c r="L10" s="107"/>
      <c r="M10" s="1179"/>
    </row>
    <row r="11" spans="1:13">
      <c r="A11" s="1621"/>
      <c r="B11" s="107"/>
      <c r="C11" s="107"/>
      <c r="D11" s="107"/>
      <c r="E11" s="107"/>
      <c r="F11" s="107"/>
      <c r="G11" s="107"/>
      <c r="H11" s="107"/>
      <c r="I11" s="107"/>
      <c r="J11" s="107"/>
      <c r="K11" s="107"/>
      <c r="L11" s="107"/>
      <c r="M11" s="1179"/>
    </row>
    <row r="12" spans="1:13">
      <c r="A12" s="1621"/>
      <c r="B12" s="107"/>
      <c r="C12" s="107"/>
      <c r="D12" s="107"/>
      <c r="E12" s="107"/>
      <c r="F12" s="107"/>
      <c r="G12" s="107"/>
      <c r="H12" s="107"/>
      <c r="I12" s="107"/>
      <c r="J12" s="107"/>
      <c r="K12" s="107"/>
      <c r="L12" s="107"/>
      <c r="M12" s="1179"/>
    </row>
    <row r="13" spans="1:13">
      <c r="A13" s="1621"/>
      <c r="B13" s="107"/>
      <c r="C13" s="107"/>
      <c r="D13" s="107"/>
      <c r="E13" s="107"/>
      <c r="F13" s="107"/>
      <c r="G13" s="107"/>
      <c r="H13" s="107"/>
      <c r="I13" s="107"/>
      <c r="J13" s="107"/>
      <c r="K13" s="107"/>
      <c r="L13" s="107"/>
      <c r="M13" s="1179"/>
    </row>
    <row r="14" spans="1:13">
      <c r="A14" s="1621"/>
      <c r="B14" s="107"/>
      <c r="C14" s="107"/>
      <c r="D14" s="107"/>
      <c r="E14" s="107"/>
      <c r="F14" s="107"/>
      <c r="G14" s="107"/>
      <c r="H14" s="107"/>
      <c r="I14" s="107"/>
      <c r="J14" s="107"/>
      <c r="K14" s="107"/>
      <c r="L14" s="107"/>
      <c r="M14" s="1179"/>
    </row>
    <row r="15" spans="1:13">
      <c r="A15" s="1621"/>
      <c r="B15" s="107"/>
      <c r="C15" s="107"/>
      <c r="D15" s="107"/>
      <c r="E15" s="107"/>
      <c r="F15" s="107"/>
      <c r="G15" s="107"/>
      <c r="H15" s="107"/>
      <c r="I15" s="107"/>
      <c r="J15" s="107"/>
      <c r="K15" s="107"/>
      <c r="L15" s="107"/>
      <c r="M15" s="1179"/>
    </row>
    <row r="16" spans="1:13">
      <c r="A16" s="1621"/>
      <c r="B16" s="107"/>
      <c r="C16" s="107"/>
      <c r="D16" s="107"/>
      <c r="E16" s="107"/>
      <c r="F16" s="107"/>
      <c r="G16" s="107"/>
      <c r="H16" s="107"/>
      <c r="I16" s="107"/>
      <c r="J16" s="107"/>
      <c r="K16" s="107"/>
      <c r="L16" s="107"/>
      <c r="M16" s="1179"/>
    </row>
    <row r="17" spans="1:19">
      <c r="A17" s="1621"/>
      <c r="B17" s="107"/>
      <c r="C17" s="107"/>
      <c r="D17" s="107"/>
      <c r="E17" s="107"/>
      <c r="F17" s="107"/>
      <c r="G17" s="107"/>
      <c r="H17" s="107"/>
      <c r="I17" s="107"/>
      <c r="J17" s="107"/>
      <c r="K17" s="107"/>
      <c r="L17" s="107"/>
      <c r="M17" s="1179"/>
    </row>
    <row r="18" spans="1:19">
      <c r="A18" s="1621"/>
      <c r="B18" s="107"/>
      <c r="C18" s="107"/>
      <c r="D18" s="107"/>
      <c r="E18" s="107"/>
      <c r="F18" s="107"/>
      <c r="G18" s="107"/>
      <c r="H18" s="107"/>
      <c r="I18" s="107"/>
      <c r="J18" s="107"/>
      <c r="K18" s="107"/>
      <c r="L18" s="107"/>
      <c r="M18" s="1179"/>
    </row>
    <row r="19" spans="1:19">
      <c r="A19" s="1621"/>
      <c r="B19" s="107"/>
      <c r="C19" s="107"/>
      <c r="D19" s="107"/>
      <c r="E19" s="107"/>
      <c r="F19" s="107"/>
      <c r="G19" s="107"/>
      <c r="H19" s="107"/>
      <c r="I19" s="107"/>
      <c r="J19" s="107"/>
      <c r="K19" s="107"/>
      <c r="L19" s="107"/>
      <c r="M19" s="1179"/>
    </row>
    <row r="20" spans="1:19">
      <c r="A20" s="1621"/>
      <c r="B20" s="107"/>
      <c r="C20" s="107"/>
      <c r="D20" s="107"/>
      <c r="E20" s="107"/>
      <c r="F20" s="107"/>
      <c r="G20" s="107"/>
      <c r="H20" s="107"/>
      <c r="I20" s="107"/>
      <c r="J20" s="107"/>
      <c r="K20" s="107"/>
      <c r="L20" s="107"/>
      <c r="M20" s="1179"/>
    </row>
    <row r="21" spans="1:19">
      <c r="A21" s="1621"/>
      <c r="B21" s="107"/>
      <c r="C21" s="107"/>
      <c r="D21" s="107"/>
      <c r="E21" s="107"/>
      <c r="F21" s="107"/>
      <c r="G21" s="107"/>
      <c r="H21" s="107"/>
      <c r="I21" s="107"/>
      <c r="J21" s="107"/>
      <c r="K21" s="107"/>
      <c r="L21" s="107"/>
      <c r="M21" s="1179"/>
    </row>
    <row r="22" spans="1:19">
      <c r="A22" s="1621"/>
      <c r="B22" s="107"/>
      <c r="C22" s="107"/>
      <c r="D22" s="107"/>
      <c r="E22" s="107"/>
      <c r="F22" s="107"/>
      <c r="G22" s="107"/>
      <c r="H22" s="107"/>
      <c r="I22" s="107"/>
      <c r="J22" s="107"/>
      <c r="K22" s="107"/>
      <c r="L22" s="107"/>
      <c r="M22" s="1179"/>
    </row>
    <row r="23" spans="1:19">
      <c r="A23" s="1621"/>
      <c r="B23" s="107"/>
      <c r="C23" s="107"/>
      <c r="D23" s="107"/>
      <c r="E23" s="107"/>
      <c r="F23" s="107"/>
      <c r="G23" s="107"/>
      <c r="H23" s="107"/>
      <c r="I23" s="107"/>
      <c r="J23" s="107"/>
      <c r="K23" s="107"/>
      <c r="L23" s="107"/>
      <c r="M23" s="1179"/>
    </row>
    <row r="24" spans="1:19">
      <c r="A24" s="1621"/>
      <c r="B24" s="107"/>
      <c r="C24" s="107"/>
      <c r="D24" s="107"/>
      <c r="E24" s="107"/>
      <c r="F24" s="107"/>
      <c r="G24" s="107"/>
      <c r="H24" s="107"/>
      <c r="I24" s="107"/>
      <c r="J24" s="107"/>
      <c r="K24" s="107"/>
      <c r="L24" s="107"/>
      <c r="M24" s="1179"/>
    </row>
    <row r="25" spans="1:19">
      <c r="A25" s="1621"/>
      <c r="B25" s="107"/>
      <c r="C25" s="107"/>
      <c r="D25" s="107"/>
      <c r="E25" s="107"/>
      <c r="F25" s="107"/>
      <c r="G25" s="107"/>
      <c r="H25" s="107"/>
      <c r="I25" s="107"/>
      <c r="J25" s="107"/>
      <c r="K25" s="107"/>
      <c r="L25" s="107"/>
      <c r="M25" s="1179"/>
    </row>
    <row r="26" spans="1:19">
      <c r="A26" s="1621"/>
      <c r="B26" s="107"/>
      <c r="C26" s="107"/>
      <c r="D26" s="107"/>
      <c r="E26" s="107"/>
      <c r="F26" s="107"/>
      <c r="G26" s="107"/>
      <c r="H26" s="107"/>
      <c r="I26" s="107"/>
      <c r="J26" s="107"/>
      <c r="K26" s="107"/>
      <c r="L26" s="107"/>
      <c r="M26" s="1179"/>
    </row>
    <row r="27" spans="1:19" ht="18.75">
      <c r="A27" s="1621"/>
      <c r="B27" s="1305" t="s">
        <v>1771</v>
      </c>
      <c r="C27" s="1305"/>
      <c r="D27" s="1305"/>
      <c r="E27" s="1305"/>
      <c r="F27" s="1305"/>
      <c r="G27" s="1305"/>
      <c r="H27" s="1305"/>
      <c r="I27" s="1305"/>
      <c r="J27" s="1305" t="s">
        <v>1781</v>
      </c>
      <c r="K27" s="107"/>
      <c r="L27" s="107"/>
      <c r="M27" s="1179"/>
    </row>
    <row r="28" spans="1:19">
      <c r="A28" s="1621"/>
      <c r="B28" s="1306"/>
      <c r="C28" s="107"/>
      <c r="D28" s="107"/>
      <c r="E28" s="107"/>
      <c r="F28" s="107"/>
      <c r="G28" s="107"/>
      <c r="H28" s="107"/>
      <c r="I28" s="107"/>
      <c r="J28" s="107"/>
      <c r="K28" s="107"/>
      <c r="L28" s="107"/>
      <c r="M28" s="1179"/>
    </row>
    <row r="29" spans="1:19" ht="18.75">
      <c r="A29" s="1621"/>
      <c r="B29" s="1307"/>
      <c r="C29" s="1305"/>
      <c r="D29" s="1305"/>
      <c r="E29" s="1305"/>
      <c r="F29" s="1305"/>
      <c r="G29" s="107"/>
      <c r="H29" s="107"/>
      <c r="I29" s="107"/>
      <c r="J29" s="107"/>
      <c r="K29" s="107"/>
      <c r="L29" s="107"/>
      <c r="M29" s="1179"/>
    </row>
    <row r="30" spans="1:19" ht="19.5" thickBot="1">
      <c r="A30" s="1621"/>
      <c r="B30" s="1305"/>
      <c r="C30" s="1305"/>
      <c r="D30" s="1305"/>
      <c r="E30" s="1305"/>
      <c r="F30" s="1305"/>
      <c r="G30" s="107"/>
      <c r="H30" s="107"/>
      <c r="I30" s="107"/>
      <c r="J30" s="107"/>
      <c r="K30" s="107"/>
      <c r="L30" s="107"/>
      <c r="M30" s="1179"/>
    </row>
    <row r="31" spans="1:19" ht="28.5" customHeight="1">
      <c r="A31" s="1621"/>
      <c r="B31" s="1647" t="str">
        <f>P31</f>
        <v>Ingrédients pour Galette de blé noir 1000 trous au levain</v>
      </c>
      <c r="C31" s="1647"/>
      <c r="D31" s="1647"/>
      <c r="E31" s="1647"/>
      <c r="F31" s="1663" t="str">
        <f>S31</f>
        <v>N°1</v>
      </c>
      <c r="H31" s="17" t="s">
        <v>29</v>
      </c>
      <c r="I31" s="1795" t="str">
        <f>P31</f>
        <v>Ingrédients pour Galette de blé noir 1000 trous au levain</v>
      </c>
      <c r="J31" s="1796"/>
      <c r="K31" s="1796"/>
      <c r="L31" s="1796"/>
      <c r="M31" s="1663" t="str">
        <f>S31</f>
        <v>N°1</v>
      </c>
      <c r="O31" s="1799" t="s">
        <v>51</v>
      </c>
      <c r="P31" s="1800" t="s">
        <v>1762</v>
      </c>
      <c r="Q31" s="1800"/>
      <c r="R31" s="1800"/>
      <c r="S31" s="1802" t="s">
        <v>53</v>
      </c>
    </row>
    <row r="32" spans="1:19" ht="18" customHeight="1">
      <c r="A32" s="1621"/>
      <c r="B32" s="1794"/>
      <c r="C32" s="1794"/>
      <c r="D32" s="1794"/>
      <c r="E32" s="1794"/>
      <c r="F32" s="1446"/>
      <c r="H32" s="1466"/>
      <c r="I32" s="1797"/>
      <c r="J32" s="1798"/>
      <c r="K32" s="1798"/>
      <c r="L32" s="1798"/>
      <c r="M32" s="1446"/>
      <c r="O32" s="1461"/>
      <c r="P32" s="1801"/>
      <c r="Q32" s="1801"/>
      <c r="R32" s="1801"/>
      <c r="S32" s="1465"/>
    </row>
    <row r="33" spans="1:19" ht="18" customHeight="1">
      <c r="A33" s="1621"/>
      <c r="B33" s="1425" t="str">
        <f>P33</f>
        <v>Auteur : Christophe CERTAIN</v>
      </c>
      <c r="C33" s="1425"/>
      <c r="D33" s="1425"/>
      <c r="E33" s="1425"/>
      <c r="F33" s="1426"/>
      <c r="H33" s="1466"/>
      <c r="I33" s="1424" t="str">
        <f>P33</f>
        <v>Auteur : Christophe CERTAIN</v>
      </c>
      <c r="J33" s="1425"/>
      <c r="K33" s="1425"/>
      <c r="L33" s="1425"/>
      <c r="M33" s="1426"/>
      <c r="O33" s="72" t="s">
        <v>55</v>
      </c>
      <c r="P33" s="1399" t="s">
        <v>1785</v>
      </c>
      <c r="Q33" s="1399"/>
      <c r="R33" s="1399"/>
      <c r="S33" s="1400"/>
    </row>
    <row r="34" spans="1:19" ht="18" customHeight="1">
      <c r="A34" s="1621"/>
      <c r="B34" s="1272"/>
      <c r="C34" s="154" t="s">
        <v>31</v>
      </c>
      <c r="D34" s="1808">
        <v>1</v>
      </c>
      <c r="E34" s="1429" t="s">
        <v>32</v>
      </c>
      <c r="F34" s="165"/>
      <c r="H34" s="1466"/>
      <c r="I34" s="1207"/>
      <c r="J34" s="39" t="s">
        <v>41</v>
      </c>
      <c r="K34" s="40"/>
      <c r="L34" s="40"/>
      <c r="M34" s="1208">
        <f>F35</f>
        <v>1000</v>
      </c>
      <c r="O34" s="1637" t="s">
        <v>1765</v>
      </c>
      <c r="P34" s="1638"/>
      <c r="Q34" s="1638"/>
      <c r="R34" s="1638"/>
      <c r="S34" s="1639"/>
    </row>
    <row r="35" spans="1:19" ht="18" customHeight="1">
      <c r="A35" s="1621"/>
      <c r="B35" s="1273"/>
      <c r="C35" s="21" t="s">
        <v>34</v>
      </c>
      <c r="D35" s="1809"/>
      <c r="E35" s="1429"/>
      <c r="F35" s="386">
        <f>D34*1000</f>
        <v>1000</v>
      </c>
      <c r="H35" s="1466"/>
      <c r="I35" s="180" t="s">
        <v>1772</v>
      </c>
      <c r="J35" s="1205"/>
      <c r="K35" s="50"/>
      <c r="L35" s="50"/>
      <c r="M35" s="1206"/>
      <c r="O35" s="73" t="s">
        <v>57</v>
      </c>
      <c r="P35" s="74"/>
      <c r="Q35" s="74"/>
      <c r="R35" s="75" t="s">
        <v>58</v>
      </c>
      <c r="S35" s="387">
        <f>S52</f>
        <v>400</v>
      </c>
    </row>
    <row r="36" spans="1:19" ht="18.95" customHeight="1">
      <c r="A36" s="1621"/>
      <c r="B36" s="1810" t="s">
        <v>35</v>
      </c>
      <c r="C36" s="1433"/>
      <c r="D36" s="22" t="s">
        <v>36</v>
      </c>
      <c r="E36" s="1434" t="s">
        <v>37</v>
      </c>
      <c r="F36" s="1435"/>
      <c r="H36" s="1466"/>
      <c r="I36" s="1563" t="s">
        <v>1773</v>
      </c>
      <c r="J36" s="1564"/>
      <c r="K36" s="1564"/>
      <c r="L36" s="1564"/>
      <c r="M36" s="1565"/>
      <c r="O36" s="141" t="s">
        <v>60</v>
      </c>
      <c r="P36" s="266" t="s">
        <v>35</v>
      </c>
      <c r="Q36" s="143" t="s">
        <v>61</v>
      </c>
      <c r="R36" s="143" t="s">
        <v>62</v>
      </c>
      <c r="S36" s="144"/>
    </row>
    <row r="37" spans="1:19" ht="18.95" customHeight="1">
      <c r="A37" s="1621"/>
      <c r="B37" s="151">
        <f>IF(ISTEXT(O37),O37,IF(ISBLANK(O37),0,(O37/S35)*F35))</f>
        <v>0</v>
      </c>
      <c r="C37" s="27">
        <f t="shared" ref="C37:C50" si="0">P37</f>
        <v>0</v>
      </c>
      <c r="D37" s="1189">
        <f>((S37/S35)*F35)</f>
        <v>0</v>
      </c>
      <c r="E37" s="1182">
        <f t="shared" ref="E37:E50" si="1">R37</f>
        <v>0</v>
      </c>
      <c r="F37" s="1183"/>
      <c r="H37" s="1466"/>
      <c r="I37" s="1563"/>
      <c r="J37" s="1564"/>
      <c r="K37" s="1564"/>
      <c r="L37" s="1564"/>
      <c r="M37" s="1565"/>
      <c r="O37" s="83"/>
      <c r="P37" s="1228"/>
      <c r="Q37" s="85"/>
      <c r="R37" s="1234"/>
      <c r="S37" s="87">
        <f t="shared" ref="S37:S50" si="2">IF(ISBLANK(O37),Q37,(Q37*O37))</f>
        <v>0</v>
      </c>
    </row>
    <row r="38" spans="1:19" ht="18.95" customHeight="1">
      <c r="A38" s="1621"/>
      <c r="B38" s="151">
        <f>IF(ISTEXT(O38),O38,IF(ISBLANK(O38),0,(O38/S35)*F35))</f>
        <v>0</v>
      </c>
      <c r="C38" s="27">
        <f t="shared" si="0"/>
        <v>0</v>
      </c>
      <c r="D38" s="1184">
        <f>((S38/S35)*F35)</f>
        <v>1000</v>
      </c>
      <c r="E38" s="1182" t="str">
        <f t="shared" si="1"/>
        <v xml:space="preserve"> farine de blé noir</v>
      </c>
      <c r="F38" s="1183"/>
      <c r="H38" s="1466"/>
      <c r="I38" s="180" t="s">
        <v>1774</v>
      </c>
      <c r="J38" s="1205"/>
      <c r="K38" s="50"/>
      <c r="L38" s="50"/>
      <c r="M38" s="1206"/>
      <c r="O38" s="83"/>
      <c r="P38" s="1228"/>
      <c r="Q38" s="85">
        <v>400</v>
      </c>
      <c r="R38" s="1234" t="s">
        <v>1769</v>
      </c>
      <c r="S38" s="87">
        <f t="shared" si="2"/>
        <v>400</v>
      </c>
    </row>
    <row r="39" spans="1:19" ht="18.95" customHeight="1">
      <c r="A39" s="1621"/>
      <c r="B39" s="151">
        <f>IF(ISTEXT(O39),O39,IF(ISBLANK(O39),0,(O39/S35)*F35))</f>
        <v>1.25</v>
      </c>
      <c r="C39" s="27" t="str">
        <f t="shared" si="0"/>
        <v>sachet</v>
      </c>
      <c r="D39" s="1184">
        <f>((S39/S35)*F35)</f>
        <v>0</v>
      </c>
      <c r="E39" s="1182" t="str">
        <f t="shared" si="1"/>
        <v xml:space="preserve">sachet de levain de blé noir </v>
      </c>
      <c r="F39" s="1183"/>
      <c r="H39" s="1466"/>
      <c r="I39" s="1563" t="s">
        <v>1775</v>
      </c>
      <c r="J39" s="1564"/>
      <c r="K39" s="1564"/>
      <c r="L39" s="1564"/>
      <c r="M39" s="1565"/>
      <c r="O39" s="83">
        <v>0.5</v>
      </c>
      <c r="P39" s="1228" t="s">
        <v>1768</v>
      </c>
      <c r="Q39" s="85"/>
      <c r="R39" s="1234" t="s">
        <v>1770</v>
      </c>
      <c r="S39" s="87">
        <f t="shared" si="2"/>
        <v>0</v>
      </c>
    </row>
    <row r="40" spans="1:19" ht="18.95" customHeight="1">
      <c r="A40" s="1621"/>
      <c r="B40" s="151">
        <f>IF(ISTEXT(O40),O40,IF(ISBLANK(O40),0,(O40/S35)*F35))</f>
        <v>0</v>
      </c>
      <c r="C40" s="27">
        <f t="shared" si="0"/>
        <v>0</v>
      </c>
      <c r="D40" s="1184">
        <f>((S40/S35)*F35)</f>
        <v>0</v>
      </c>
      <c r="E40" s="1182" t="str">
        <f t="shared" si="1"/>
        <v xml:space="preserve">déshydraté pour pain </v>
      </c>
      <c r="F40" s="1183"/>
      <c r="H40" s="1466"/>
      <c r="I40" s="1563"/>
      <c r="J40" s="1564"/>
      <c r="K40" s="1564"/>
      <c r="L40" s="1564"/>
      <c r="M40" s="1565"/>
      <c r="O40" s="83"/>
      <c r="P40" s="1228"/>
      <c r="Q40" s="85"/>
      <c r="R40" s="1234" t="s">
        <v>1766</v>
      </c>
      <c r="S40" s="87">
        <f t="shared" si="2"/>
        <v>0</v>
      </c>
    </row>
    <row r="41" spans="1:19" ht="18.95" customHeight="1">
      <c r="A41" s="1621"/>
      <c r="B41" s="151">
        <f>IF(ISTEXT(O41),O41,IF(ISBLANK(O41),0,(O41/S35)*F35))</f>
        <v>0</v>
      </c>
      <c r="C41" s="27">
        <f t="shared" si="0"/>
        <v>0</v>
      </c>
      <c r="D41" s="1184">
        <f>((S41/S35)*F35)</f>
        <v>0</v>
      </c>
      <c r="E41" s="1182" t="str">
        <f t="shared" si="1"/>
        <v xml:space="preserve"> au blé noir (en magasins bio)</v>
      </c>
      <c r="F41" s="1183"/>
      <c r="H41" s="1466"/>
      <c r="I41" s="1563" t="s">
        <v>1776</v>
      </c>
      <c r="J41" s="1564"/>
      <c r="K41" s="1564"/>
      <c r="L41" s="1564"/>
      <c r="M41" s="1565"/>
      <c r="O41" s="83"/>
      <c r="P41" s="1228"/>
      <c r="Q41" s="85"/>
      <c r="R41" s="1234" t="s">
        <v>1767</v>
      </c>
      <c r="S41" s="87">
        <f t="shared" si="2"/>
        <v>0</v>
      </c>
    </row>
    <row r="42" spans="1:19" ht="18.95" customHeight="1">
      <c r="A42" s="1621"/>
      <c r="B42" s="151">
        <f>IF(ISTEXT(O42),O42,IF(ISBLANK(O42),0,(O42/S35)*F35))</f>
        <v>2.5</v>
      </c>
      <c r="C42" s="27" t="str">
        <f t="shared" si="0"/>
        <v>pincée</v>
      </c>
      <c r="D42" s="1184">
        <f>((S42/S35)*F35)</f>
        <v>0</v>
      </c>
      <c r="E42" s="1182" t="str">
        <f t="shared" si="1"/>
        <v>sel</v>
      </c>
      <c r="F42" s="1183"/>
      <c r="H42" s="1466"/>
      <c r="I42" s="1563"/>
      <c r="J42" s="1564"/>
      <c r="K42" s="1564"/>
      <c r="L42" s="1564"/>
      <c r="M42" s="1565"/>
      <c r="O42" s="83">
        <v>1</v>
      </c>
      <c r="P42" s="1228" t="s">
        <v>453</v>
      </c>
      <c r="Q42" s="85"/>
      <c r="R42" s="1234" t="s">
        <v>77</v>
      </c>
      <c r="S42" s="87">
        <f t="shared" si="2"/>
        <v>0</v>
      </c>
    </row>
    <row r="43" spans="1:19" ht="18.95" customHeight="1">
      <c r="A43" s="1621"/>
      <c r="B43" s="151">
        <f>IF(ISTEXT(O43),O43,IF(ISBLANK(O43),0,(O43/S35)*F35))</f>
        <v>0</v>
      </c>
      <c r="C43" s="27">
        <f t="shared" si="0"/>
        <v>0</v>
      </c>
      <c r="D43" s="1184">
        <f>((S43/S35)*F35)</f>
        <v>0</v>
      </c>
      <c r="E43" s="1182" t="str">
        <f t="shared" si="1"/>
        <v>eau</v>
      </c>
      <c r="F43" s="1183"/>
      <c r="H43" s="1466"/>
      <c r="I43" s="1563" t="s">
        <v>1777</v>
      </c>
      <c r="J43" s="1564"/>
      <c r="K43" s="1564"/>
      <c r="L43" s="1564"/>
      <c r="M43" s="1565"/>
      <c r="O43" s="83"/>
      <c r="P43" s="1228"/>
      <c r="Q43" s="85"/>
      <c r="R43" s="1234" t="s">
        <v>362</v>
      </c>
      <c r="S43" s="87">
        <f t="shared" si="2"/>
        <v>0</v>
      </c>
    </row>
    <row r="44" spans="1:19" ht="18.95" customHeight="1">
      <c r="A44" s="1621"/>
      <c r="B44" s="151">
        <f>IF(ISTEXT(O44),O44,IF(ISBLANK(O44),0,(O44/S35)*F35))</f>
        <v>0</v>
      </c>
      <c r="C44" s="27">
        <f t="shared" si="0"/>
        <v>0</v>
      </c>
      <c r="D44" s="1184">
        <f>((S44/S35)*F35)</f>
        <v>0</v>
      </c>
      <c r="E44" s="1182">
        <f t="shared" si="1"/>
        <v>0</v>
      </c>
      <c r="F44" s="1183"/>
      <c r="H44" s="1466"/>
      <c r="I44" s="1563"/>
      <c r="J44" s="1564"/>
      <c r="K44" s="1564"/>
      <c r="L44" s="1564"/>
      <c r="M44" s="1565"/>
      <c r="O44" s="83"/>
      <c r="P44" s="1228"/>
      <c r="Q44" s="85"/>
      <c r="R44" s="1234"/>
      <c r="S44" s="87">
        <f t="shared" si="2"/>
        <v>0</v>
      </c>
    </row>
    <row r="45" spans="1:19" ht="18.95" customHeight="1">
      <c r="A45" s="1621"/>
      <c r="B45" s="151">
        <f>IF(ISTEXT(O45),O45,IF(ISBLANK(O45),0,(O45/S35)*F35))</f>
        <v>0</v>
      </c>
      <c r="C45" s="27">
        <f t="shared" si="0"/>
        <v>0</v>
      </c>
      <c r="D45" s="1184">
        <f>((S45/S35)*F35)</f>
        <v>0</v>
      </c>
      <c r="E45" s="1182">
        <f t="shared" si="1"/>
        <v>0</v>
      </c>
      <c r="F45" s="1183"/>
      <c r="H45" s="1466"/>
      <c r="I45" s="1563" t="s">
        <v>1778</v>
      </c>
      <c r="J45" s="1564"/>
      <c r="K45" s="1564"/>
      <c r="L45" s="1564"/>
      <c r="M45" s="1565"/>
      <c r="O45" s="83"/>
      <c r="P45" s="1228"/>
      <c r="Q45" s="85"/>
      <c r="R45" s="1234"/>
      <c r="S45" s="87">
        <f t="shared" si="2"/>
        <v>0</v>
      </c>
    </row>
    <row r="46" spans="1:19" ht="18.95" customHeight="1">
      <c r="A46" s="1621"/>
      <c r="B46" s="151">
        <f>IF(ISTEXT(O46),O46,IF(ISBLANK(O46),0,(O46/S35)*F35))</f>
        <v>0</v>
      </c>
      <c r="C46" s="27">
        <f t="shared" si="0"/>
        <v>0</v>
      </c>
      <c r="D46" s="1184">
        <f>((S46/S35)*F35)</f>
        <v>0</v>
      </c>
      <c r="E46" s="1182">
        <f t="shared" si="1"/>
        <v>0</v>
      </c>
      <c r="F46" s="1183"/>
      <c r="H46" s="1466"/>
      <c r="I46" s="1563"/>
      <c r="J46" s="1564"/>
      <c r="K46" s="1564"/>
      <c r="L46" s="1564"/>
      <c r="M46" s="1565"/>
      <c r="O46" s="83"/>
      <c r="P46" s="1228"/>
      <c r="Q46" s="85"/>
      <c r="R46" s="1234"/>
      <c r="S46" s="87">
        <f t="shared" si="2"/>
        <v>0</v>
      </c>
    </row>
    <row r="47" spans="1:19" ht="18.95" customHeight="1">
      <c r="A47" s="1621"/>
      <c r="B47" s="151">
        <f>IF(ISTEXT(O47),O47,IF(ISBLANK(O47),0,(O47/S35)*F35))</f>
        <v>0</v>
      </c>
      <c r="C47" s="27">
        <f t="shared" si="0"/>
        <v>0</v>
      </c>
      <c r="D47" s="1184">
        <f>((S47/S35)*F35)</f>
        <v>0</v>
      </c>
      <c r="E47" s="1182">
        <f t="shared" si="1"/>
        <v>0</v>
      </c>
      <c r="F47" s="1183"/>
      <c r="H47" s="1466"/>
      <c r="I47" s="1563" t="s">
        <v>1779</v>
      </c>
      <c r="J47" s="1564"/>
      <c r="K47" s="1564"/>
      <c r="L47" s="1564"/>
      <c r="M47" s="1565"/>
      <c r="O47" s="83"/>
      <c r="P47" s="1228"/>
      <c r="Q47" s="85"/>
      <c r="R47" s="1234"/>
      <c r="S47" s="87">
        <f t="shared" si="2"/>
        <v>0</v>
      </c>
    </row>
    <row r="48" spans="1:19" ht="18.95" customHeight="1">
      <c r="A48" s="1621"/>
      <c r="B48" s="151">
        <f>IF(ISTEXT(O48),O48,IF(ISBLANK(O48),0,(O48/S35)*F35))</f>
        <v>0</v>
      </c>
      <c r="C48" s="27">
        <f t="shared" si="0"/>
        <v>0</v>
      </c>
      <c r="D48" s="1184">
        <f>((S48/S35)*F35)</f>
        <v>0</v>
      </c>
      <c r="E48" s="1182">
        <f t="shared" si="1"/>
        <v>0</v>
      </c>
      <c r="F48" s="1183"/>
      <c r="H48" s="1466"/>
      <c r="I48" s="1563"/>
      <c r="J48" s="1564"/>
      <c r="K48" s="1564"/>
      <c r="L48" s="1564"/>
      <c r="M48" s="1565"/>
      <c r="O48" s="83"/>
      <c r="P48" s="1228"/>
      <c r="Q48" s="85"/>
      <c r="R48" s="1234"/>
      <c r="S48" s="87">
        <f t="shared" si="2"/>
        <v>0</v>
      </c>
    </row>
    <row r="49" spans="1:31" ht="18.95" customHeight="1">
      <c r="A49" s="1621"/>
      <c r="B49" s="151">
        <f>IF(ISTEXT(O49),O49,IF(ISBLANK(O49),0,(O49/S35)*F35))</f>
        <v>0</v>
      </c>
      <c r="C49" s="27">
        <f t="shared" si="0"/>
        <v>0</v>
      </c>
      <c r="D49" s="1184">
        <f>((S49/S35)*F35)</f>
        <v>0</v>
      </c>
      <c r="E49" s="1182">
        <f t="shared" si="1"/>
        <v>0</v>
      </c>
      <c r="F49" s="1183"/>
      <c r="H49" s="1466"/>
      <c r="I49" s="1563" t="s">
        <v>1780</v>
      </c>
      <c r="J49" s="1564"/>
      <c r="K49" s="1564"/>
      <c r="L49" s="1564"/>
      <c r="M49" s="1565"/>
      <c r="O49" s="83"/>
      <c r="P49" s="1228"/>
      <c r="Q49" s="85"/>
      <c r="R49" s="1234"/>
      <c r="S49" s="87">
        <f t="shared" si="2"/>
        <v>0</v>
      </c>
    </row>
    <row r="50" spans="1:31" ht="18.95" customHeight="1">
      <c r="A50" s="1621"/>
      <c r="B50" s="1274">
        <f>IF(ISTEXT(O50),O50,IF(ISBLANK(O50),0,(O50/S35)*F35))</f>
        <v>0</v>
      </c>
      <c r="C50" s="1240">
        <f t="shared" si="0"/>
        <v>0</v>
      </c>
      <c r="D50" s="1241">
        <f>((S50/S35)*F35)</f>
        <v>0</v>
      </c>
      <c r="E50" s="1242">
        <f t="shared" si="1"/>
        <v>0</v>
      </c>
      <c r="F50" s="1243"/>
      <c r="H50" s="1466"/>
      <c r="I50" s="1563"/>
      <c r="J50" s="1564"/>
      <c r="K50" s="1564"/>
      <c r="L50" s="1564"/>
      <c r="M50" s="1565"/>
      <c r="O50" s="83"/>
      <c r="P50" s="1228"/>
      <c r="Q50" s="85"/>
      <c r="R50" s="1234"/>
      <c r="S50" s="87">
        <f t="shared" si="2"/>
        <v>0</v>
      </c>
    </row>
    <row r="51" spans="1:31" ht="18.95" customHeight="1">
      <c r="A51" s="1621"/>
      <c r="B51" s="1244"/>
      <c r="C51" s="1244"/>
      <c r="D51" s="1245"/>
      <c r="E51" s="1246"/>
      <c r="F51" s="1247"/>
      <c r="H51" s="1466"/>
      <c r="I51" s="1563" t="s">
        <v>1782</v>
      </c>
      <c r="J51" s="1564"/>
      <c r="K51" s="1564"/>
      <c r="L51" s="1564"/>
      <c r="M51" s="1565"/>
      <c r="O51" s="96"/>
      <c r="P51" s="97"/>
      <c r="Q51" s="97"/>
      <c r="R51" s="97"/>
      <c r="S51" s="98"/>
    </row>
    <row r="52" spans="1:31" ht="18.95" customHeight="1">
      <c r="A52" s="1621"/>
      <c r="B52" s="1248"/>
      <c r="C52" s="1248"/>
      <c r="D52" s="1248"/>
      <c r="E52" s="1248"/>
      <c r="F52" s="1249"/>
      <c r="H52" s="1466"/>
      <c r="I52" s="1563"/>
      <c r="J52" s="1564"/>
      <c r="K52" s="1564"/>
      <c r="L52" s="1564"/>
      <c r="M52" s="1565"/>
      <c r="O52" s="1229"/>
      <c r="P52" s="1230"/>
      <c r="Q52" s="1231">
        <f>SUM(Q36:Q51)/1000</f>
        <v>0.4</v>
      </c>
      <c r="R52" s="1232"/>
      <c r="S52" s="1233">
        <f>SUM(S36:S51)</f>
        <v>400</v>
      </c>
    </row>
    <row r="53" spans="1:31" ht="18.95" customHeight="1">
      <c r="A53" s="1621"/>
      <c r="B53" s="1277"/>
      <c r="C53" s="1277"/>
      <c r="D53" s="1277"/>
      <c r="E53" s="1277"/>
      <c r="F53" s="1278"/>
      <c r="H53" s="1466"/>
      <c r="I53" s="1563" t="s">
        <v>1783</v>
      </c>
      <c r="J53" s="1564"/>
      <c r="K53" s="1564"/>
      <c r="L53" s="1564"/>
      <c r="M53" s="1565"/>
      <c r="O53" s="205"/>
      <c r="P53" s="205"/>
      <c r="Q53" s="206"/>
      <c r="R53" s="207"/>
      <c r="S53" s="207"/>
    </row>
    <row r="54" spans="1:31" ht="18.95" customHeight="1">
      <c r="A54" s="1621"/>
      <c r="B54" s="1813" t="s">
        <v>79</v>
      </c>
      <c r="C54" s="1403" t="s">
        <v>1787</v>
      </c>
      <c r="D54" s="1403"/>
      <c r="E54" s="1403"/>
      <c r="F54" s="1404"/>
      <c r="H54" s="1466"/>
      <c r="I54" s="1563"/>
      <c r="J54" s="1564"/>
      <c r="K54" s="1564"/>
      <c r="L54" s="1564"/>
      <c r="M54" s="1565"/>
      <c r="O54" s="1642" t="s">
        <v>82</v>
      </c>
      <c r="P54" s="1643"/>
      <c r="Q54" s="1643"/>
      <c r="R54" s="1643"/>
      <c r="S54" s="1215"/>
    </row>
    <row r="55" spans="1:31" ht="18.95" customHeight="1">
      <c r="A55" s="1621"/>
      <c r="B55" s="1814"/>
      <c r="C55" s="1841" t="s">
        <v>1786</v>
      </c>
      <c r="D55" s="1405"/>
      <c r="E55" s="1405"/>
      <c r="F55" s="1406"/>
      <c r="H55" s="1466"/>
      <c r="I55" s="1236"/>
      <c r="J55" s="1237"/>
      <c r="K55" s="1237"/>
      <c r="L55" s="1237"/>
      <c r="M55" s="1238"/>
      <c r="O55" s="1383" t="s">
        <v>83</v>
      </c>
      <c r="P55" s="1384"/>
      <c r="Q55" s="1384"/>
      <c r="R55" s="1384"/>
      <c r="S55" s="112"/>
      <c r="T55" s="1235"/>
    </row>
    <row r="56" spans="1:31" ht="18" customHeight="1">
      <c r="A56" s="1621"/>
      <c r="B56" s="1275" t="s">
        <v>95</v>
      </c>
      <c r="C56" s="1220" t="str">
        <f ca="1">CELL("nomfichier")</f>
        <v>D:\1 UPRT SITE WEB\uprt.fr\re-recettes-jean-marc-catteau\re-catteau-galettes\[PC-les-galettes-repertoire.xlsx]Récap</v>
      </c>
      <c r="D56" s="1220"/>
      <c r="E56" s="1220"/>
      <c r="F56" s="1220"/>
      <c r="G56" s="1220"/>
      <c r="H56" s="1220"/>
      <c r="I56" s="1220"/>
      <c r="J56" s="1220"/>
      <c r="K56" s="1220"/>
      <c r="L56" s="1220"/>
      <c r="M56" s="1221"/>
      <c r="O56" s="114" t="s">
        <v>84</v>
      </c>
      <c r="P56" s="107"/>
      <c r="Q56" s="115"/>
      <c r="R56" s="116"/>
      <c r="S56" s="117"/>
    </row>
    <row r="57" spans="1:31" ht="18.95" customHeight="1">
      <c r="A57" s="1621"/>
      <c r="B57" s="1276" t="s">
        <v>97</v>
      </c>
      <c r="C57" s="694" t="s">
        <v>98</v>
      </c>
      <c r="D57" s="694"/>
      <c r="E57" s="694"/>
      <c r="F57" s="694"/>
      <c r="G57" s="694"/>
      <c r="H57" s="694"/>
      <c r="I57" s="694"/>
      <c r="J57" s="694"/>
      <c r="K57" s="694"/>
      <c r="L57" s="694"/>
      <c r="M57" s="135"/>
      <c r="O57" s="118" t="s">
        <v>85</v>
      </c>
      <c r="P57" s="107"/>
      <c r="Q57" s="119"/>
      <c r="R57" s="119"/>
      <c r="S57" s="120"/>
    </row>
    <row r="58" spans="1:31" ht="18.95" customHeight="1">
      <c r="A58" s="1621"/>
      <c r="B58" s="1222" t="s">
        <v>99</v>
      </c>
      <c r="C58" s="1222"/>
      <c r="D58" s="1222"/>
      <c r="E58" s="1222"/>
      <c r="F58" s="1222"/>
      <c r="G58" s="1222"/>
      <c r="H58" s="1222"/>
      <c r="I58" s="1222"/>
      <c r="J58" s="1222"/>
      <c r="K58" s="1222"/>
      <c r="L58" s="1222"/>
      <c r="M58" s="1223"/>
      <c r="N58" s="1224"/>
      <c r="O58" s="121" t="s">
        <v>86</v>
      </c>
      <c r="P58" s="107"/>
      <c r="Q58" s="119"/>
      <c r="R58" s="119"/>
      <c r="S58" s="120"/>
    </row>
    <row r="59" spans="1:31" ht="18.95" customHeight="1">
      <c r="A59" s="1201">
        <v>1.29</v>
      </c>
      <c r="B59" s="1202">
        <v>8</v>
      </c>
      <c r="C59" s="1202">
        <v>10</v>
      </c>
      <c r="D59" s="1202">
        <v>16</v>
      </c>
      <c r="E59" s="1202">
        <v>28</v>
      </c>
      <c r="F59" s="1202">
        <v>12</v>
      </c>
      <c r="I59" s="1202">
        <v>8</v>
      </c>
      <c r="J59" s="1202">
        <v>10</v>
      </c>
      <c r="K59" s="1202">
        <v>16</v>
      </c>
      <c r="L59" s="1202">
        <v>28</v>
      </c>
      <c r="M59" s="1202">
        <v>12</v>
      </c>
      <c r="N59" s="2"/>
      <c r="O59" s="122" t="s">
        <v>87</v>
      </c>
      <c r="P59" s="107"/>
      <c r="Q59" s="119"/>
      <c r="R59" s="119"/>
      <c r="S59" s="120"/>
    </row>
    <row r="60" spans="1:31" ht="18.95" customHeight="1">
      <c r="B60" s="1642" t="s">
        <v>91</v>
      </c>
      <c r="C60" s="1643"/>
      <c r="D60" s="1643"/>
      <c r="E60" s="1643"/>
      <c r="F60" s="1215"/>
      <c r="G60" s="2"/>
      <c r="H60" s="2"/>
      <c r="I60" s="2"/>
      <c r="J60" s="2"/>
      <c r="K60" s="2"/>
      <c r="L60" s="2"/>
      <c r="M60" s="2"/>
      <c r="N60" s="2"/>
      <c r="O60" s="1225" t="s">
        <v>88</v>
      </c>
      <c r="P60" s="1226"/>
      <c r="Q60" s="1227"/>
      <c r="R60" s="119"/>
      <c r="S60" s="120"/>
    </row>
    <row r="61" spans="1:31" ht="18.95" customHeight="1">
      <c r="B61" s="1830" t="s">
        <v>415</v>
      </c>
      <c r="C61" s="1831"/>
      <c r="D61" s="1831"/>
      <c r="E61" s="1831"/>
      <c r="F61" s="1832"/>
      <c r="G61" s="2"/>
      <c r="H61" s="2"/>
      <c r="I61" s="2"/>
      <c r="J61" s="2"/>
      <c r="K61" s="2"/>
      <c r="L61" s="2"/>
      <c r="M61" s="2"/>
      <c r="N61" s="2"/>
      <c r="O61" s="1216" t="s">
        <v>90</v>
      </c>
      <c r="P61" s="1217"/>
      <c r="Q61" s="1217"/>
      <c r="R61" s="1217"/>
      <c r="S61" s="1218"/>
    </row>
    <row r="62" spans="1:31" ht="18.95" customHeight="1">
      <c r="B62" s="2"/>
      <c r="C62" s="2"/>
      <c r="D62" s="2"/>
      <c r="E62" s="2"/>
      <c r="F62" s="2"/>
      <c r="G62" s="2"/>
      <c r="H62" s="2"/>
      <c r="I62" s="2"/>
      <c r="J62" s="2"/>
      <c r="K62" s="2"/>
      <c r="L62" s="2"/>
      <c r="M62" s="2"/>
      <c r="N62" s="2"/>
      <c r="O62" s="1202">
        <v>8</v>
      </c>
      <c r="P62" s="1202">
        <v>10</v>
      </c>
      <c r="Q62" s="1202">
        <v>16</v>
      </c>
      <c r="R62" s="1202">
        <v>28</v>
      </c>
      <c r="S62" s="1202">
        <v>12</v>
      </c>
    </row>
    <row r="63" spans="1:31" ht="18.95" customHeight="1">
      <c r="A63" s="2"/>
      <c r="B63" s="1501" t="s">
        <v>1751</v>
      </c>
      <c r="C63" s="1502"/>
      <c r="D63" s="1502"/>
      <c r="E63" s="1503"/>
      <c r="F63" s="2"/>
      <c r="G63" s="2"/>
      <c r="H63" s="2"/>
      <c r="I63" s="1501" t="s">
        <v>113</v>
      </c>
      <c r="J63" s="1502"/>
      <c r="K63" s="1502"/>
      <c r="L63" s="1503"/>
      <c r="M63" s="2"/>
      <c r="N63" s="2"/>
      <c r="O63" s="2"/>
      <c r="P63" s="2"/>
      <c r="Q63" s="2"/>
      <c r="R63" s="2"/>
      <c r="S63" s="2"/>
      <c r="T63" s="2"/>
      <c r="U63" s="2"/>
    </row>
    <row r="64" spans="1:31" ht="18.95" customHeight="1">
      <c r="A64" s="2"/>
      <c r="B64" s="1504"/>
      <c r="C64" s="1505"/>
      <c r="D64" s="1505"/>
      <c r="E64" s="1506"/>
      <c r="F64" s="2"/>
      <c r="G64" s="2"/>
      <c r="H64" s="2"/>
      <c r="I64" s="1504"/>
      <c r="J64" s="1505"/>
      <c r="K64" s="1505"/>
      <c r="L64" s="1506"/>
      <c r="M64" s="2"/>
      <c r="N64" s="2"/>
      <c r="O64" s="2"/>
      <c r="P64" s="2"/>
      <c r="Q64" s="2"/>
      <c r="R64" s="2"/>
      <c r="S64" s="2"/>
      <c r="T64" s="2"/>
      <c r="U64" s="2"/>
      <c r="V64" s="2"/>
      <c r="W64" s="2"/>
      <c r="X64" s="2"/>
      <c r="Y64" s="2"/>
      <c r="Z64" s="2"/>
      <c r="AA64" s="2"/>
      <c r="AB64" s="2"/>
      <c r="AC64" s="2"/>
      <c r="AD64" s="2"/>
      <c r="AE64" s="2"/>
    </row>
    <row r="65" spans="1:31" ht="18.95" customHeight="1">
      <c r="A65" s="2"/>
      <c r="B65" s="1504"/>
      <c r="C65" s="1505"/>
      <c r="D65" s="1505"/>
      <c r="E65" s="1506"/>
      <c r="F65" s="2"/>
      <c r="G65" s="2"/>
      <c r="H65" s="2"/>
      <c r="I65" s="1504"/>
      <c r="J65" s="1505"/>
      <c r="K65" s="1505"/>
      <c r="L65" s="1506"/>
      <c r="M65" s="2"/>
      <c r="N65" s="2"/>
      <c r="O65" s="2"/>
      <c r="P65" s="2"/>
      <c r="Q65" s="2"/>
      <c r="R65" s="2"/>
      <c r="S65" s="2"/>
      <c r="T65" s="2"/>
      <c r="U65" s="2"/>
      <c r="V65" s="2"/>
      <c r="W65" s="2"/>
      <c r="X65" s="2"/>
      <c r="Y65" s="2"/>
      <c r="Z65" s="2"/>
      <c r="AA65" s="2"/>
      <c r="AB65" s="2"/>
      <c r="AC65" s="2"/>
      <c r="AD65" s="2"/>
      <c r="AE65" s="2"/>
    </row>
    <row r="66" spans="1:31" ht="18.95" customHeight="1">
      <c r="A66" s="2"/>
      <c r="B66" s="1504"/>
      <c r="C66" s="1505"/>
      <c r="D66" s="1505"/>
      <c r="E66" s="1506"/>
      <c r="F66" s="2"/>
      <c r="G66" s="2"/>
      <c r="H66" s="2"/>
      <c r="I66" s="1504"/>
      <c r="J66" s="1505"/>
      <c r="K66" s="1505"/>
      <c r="L66" s="1506"/>
      <c r="M66" s="2"/>
      <c r="N66" s="2"/>
      <c r="O66" s="2"/>
      <c r="P66" s="2"/>
      <c r="Q66" s="2"/>
      <c r="R66" s="2"/>
      <c r="S66" s="2"/>
      <c r="T66" s="2"/>
      <c r="U66" s="2"/>
      <c r="V66" s="2"/>
      <c r="W66" s="2"/>
      <c r="X66" s="2"/>
      <c r="Y66" s="2"/>
      <c r="Z66" s="2"/>
      <c r="AA66" s="2"/>
      <c r="AB66" s="2"/>
      <c r="AC66" s="2"/>
      <c r="AD66" s="2"/>
      <c r="AE66" s="2"/>
    </row>
    <row r="67" spans="1:31" ht="18.95" customHeight="1">
      <c r="A67" s="2"/>
      <c r="B67" s="1504"/>
      <c r="C67" s="1505"/>
      <c r="D67" s="1505"/>
      <c r="E67" s="1506"/>
      <c r="F67" s="2"/>
      <c r="G67" s="2"/>
      <c r="H67" s="2"/>
      <c r="I67" s="1504"/>
      <c r="J67" s="1505"/>
      <c r="K67" s="1505"/>
      <c r="L67" s="1506"/>
      <c r="M67" s="2"/>
      <c r="N67" s="2"/>
      <c r="O67" s="2"/>
      <c r="P67" s="2"/>
      <c r="Q67" s="2"/>
      <c r="R67" s="2"/>
      <c r="S67" s="2"/>
      <c r="T67" s="2"/>
      <c r="U67" s="2"/>
      <c r="V67" s="2"/>
      <c r="W67" s="2"/>
      <c r="X67" s="2"/>
      <c r="Y67" s="2"/>
      <c r="Z67" s="2"/>
      <c r="AA67" s="2"/>
      <c r="AB67" s="2"/>
      <c r="AC67" s="2"/>
      <c r="AD67" s="2"/>
      <c r="AE67" s="2"/>
    </row>
    <row r="68" spans="1:31" ht="18.95" customHeight="1">
      <c r="A68" s="2"/>
      <c r="B68" s="1833" t="s">
        <v>1764</v>
      </c>
      <c r="C68" s="1834"/>
      <c r="D68" s="1834"/>
      <c r="E68" s="1835"/>
      <c r="F68" s="2"/>
      <c r="G68" s="2"/>
      <c r="H68" s="2"/>
      <c r="I68" s="1504"/>
      <c r="J68" s="1505"/>
      <c r="K68" s="1505"/>
      <c r="L68" s="1506"/>
      <c r="M68" s="2"/>
      <c r="N68" s="2"/>
      <c r="O68" s="2"/>
      <c r="P68" s="2"/>
      <c r="Q68" s="2"/>
      <c r="R68" s="2"/>
      <c r="S68" s="2"/>
      <c r="T68" s="2"/>
      <c r="U68" s="2"/>
      <c r="V68" s="2"/>
      <c r="W68" s="2"/>
      <c r="X68" s="2"/>
      <c r="Y68" s="2"/>
      <c r="Z68" s="2"/>
      <c r="AA68" s="2"/>
      <c r="AB68" s="2"/>
      <c r="AC68" s="2"/>
      <c r="AD68" s="2"/>
      <c r="AE68" s="2"/>
    </row>
    <row r="69" spans="1:31" ht="18.95" customHeight="1">
      <c r="A69" s="2"/>
      <c r="B69" s="1833"/>
      <c r="C69" s="1834"/>
      <c r="D69" s="1834"/>
      <c r="E69" s="1835"/>
      <c r="F69" s="2"/>
      <c r="G69" s="2"/>
      <c r="H69" s="2"/>
      <c r="I69" s="1504"/>
      <c r="J69" s="1505"/>
      <c r="K69" s="1505"/>
      <c r="L69" s="1506"/>
      <c r="M69" s="2"/>
      <c r="N69" s="2"/>
      <c r="O69" s="2"/>
      <c r="P69" s="2"/>
      <c r="Q69" s="2"/>
      <c r="R69" s="2"/>
      <c r="S69" s="2"/>
      <c r="T69" s="2"/>
      <c r="U69" s="2"/>
      <c r="V69" s="2"/>
      <c r="W69" s="2"/>
      <c r="X69" s="2"/>
      <c r="Y69" s="2"/>
      <c r="Z69" s="2"/>
      <c r="AA69" s="2"/>
      <c r="AB69" s="2"/>
      <c r="AC69" s="2"/>
      <c r="AD69" s="2"/>
      <c r="AE69" s="2"/>
    </row>
    <row r="70" spans="1:31" ht="18.95" customHeight="1">
      <c r="A70" s="2"/>
      <c r="B70" s="1833"/>
      <c r="C70" s="1834"/>
      <c r="D70" s="1834"/>
      <c r="E70" s="1835"/>
      <c r="F70" s="2"/>
      <c r="G70" s="2"/>
      <c r="H70" s="2"/>
      <c r="I70" s="1504"/>
      <c r="J70" s="1505"/>
      <c r="K70" s="1505"/>
      <c r="L70" s="1506"/>
      <c r="M70" s="2"/>
      <c r="N70" s="2"/>
      <c r="O70" s="2"/>
      <c r="P70" s="2"/>
      <c r="Q70" s="2"/>
      <c r="R70" s="2"/>
      <c r="S70" s="2"/>
      <c r="T70" s="2"/>
      <c r="U70" s="2"/>
      <c r="V70" s="2"/>
      <c r="W70" s="2"/>
      <c r="X70" s="2"/>
      <c r="Y70" s="2"/>
      <c r="Z70" s="2"/>
      <c r="AA70" s="2"/>
      <c r="AB70" s="2"/>
      <c r="AC70" s="2"/>
      <c r="AD70" s="2"/>
      <c r="AE70" s="2"/>
    </row>
    <row r="71" spans="1:31" ht="9.75" customHeight="1">
      <c r="A71" s="2"/>
      <c r="B71" s="1833"/>
      <c r="C71" s="1834"/>
      <c r="D71" s="1834"/>
      <c r="E71" s="1835"/>
      <c r="F71" s="2"/>
      <c r="G71" s="2"/>
      <c r="H71" s="2"/>
      <c r="I71" s="1504"/>
      <c r="J71" s="1505"/>
      <c r="K71" s="1505"/>
      <c r="L71" s="1506"/>
      <c r="M71" s="2"/>
      <c r="N71" s="2"/>
      <c r="O71" s="2"/>
      <c r="P71" s="2"/>
      <c r="Q71" s="2"/>
      <c r="R71" s="2"/>
      <c r="S71" s="2"/>
      <c r="T71" s="2"/>
      <c r="U71" s="2"/>
      <c r="V71" s="2"/>
      <c r="W71" s="2"/>
      <c r="X71" s="2"/>
      <c r="Y71" s="2"/>
      <c r="Z71" s="2"/>
      <c r="AA71" s="2"/>
      <c r="AB71" s="2"/>
      <c r="AC71" s="2"/>
      <c r="AD71" s="2"/>
      <c r="AE71" s="2"/>
    </row>
    <row r="72" spans="1:31" ht="11.25" customHeight="1">
      <c r="A72" s="2"/>
      <c r="B72" s="1833"/>
      <c r="C72" s="1834"/>
      <c r="D72" s="1834"/>
      <c r="E72" s="1835"/>
      <c r="F72" s="2"/>
      <c r="G72" s="2"/>
      <c r="H72" s="2"/>
      <c r="I72" s="1504"/>
      <c r="J72" s="1505"/>
      <c r="K72" s="1505"/>
      <c r="L72" s="1506"/>
      <c r="M72" s="2"/>
      <c r="N72" s="2"/>
      <c r="O72" s="2"/>
      <c r="P72" s="2"/>
      <c r="Q72" s="2"/>
      <c r="R72" s="2"/>
      <c r="S72" s="2"/>
      <c r="T72" s="2"/>
      <c r="U72" s="2"/>
      <c r="V72" s="2"/>
      <c r="W72" s="2"/>
      <c r="X72" s="2"/>
      <c r="Y72" s="2"/>
      <c r="Z72" s="2"/>
      <c r="AA72" s="2"/>
      <c r="AB72" s="2"/>
      <c r="AC72" s="2"/>
      <c r="AD72" s="2"/>
      <c r="AE72" s="2"/>
    </row>
    <row r="73" spans="1:31">
      <c r="A73" s="2"/>
      <c r="B73" s="1836"/>
      <c r="C73" s="1837"/>
      <c r="D73" s="1837"/>
      <c r="E73" s="1838"/>
      <c r="F73" s="2"/>
      <c r="G73" s="2"/>
      <c r="H73" s="2"/>
      <c r="I73" s="1507"/>
      <c r="J73" s="1508"/>
      <c r="K73" s="1508"/>
      <c r="L73" s="1509"/>
      <c r="M73" s="2"/>
      <c r="N73" s="2"/>
      <c r="O73" s="2"/>
      <c r="P73" s="2"/>
      <c r="Q73" s="2"/>
      <c r="R73" s="2"/>
      <c r="S73" s="2"/>
      <c r="T73" s="2"/>
      <c r="U73" s="2"/>
      <c r="V73" s="2"/>
      <c r="W73" s="2"/>
      <c r="X73" s="2"/>
      <c r="Y73" s="2"/>
      <c r="Z73" s="2"/>
      <c r="AA73" s="2"/>
      <c r="AB73" s="2"/>
      <c r="AC73" s="2"/>
      <c r="AD73" s="2"/>
      <c r="AE73" s="2"/>
    </row>
    <row r="74" spans="1:31" ht="15.75" thickBot="1">
      <c r="A74" s="1219"/>
      <c r="B74" s="1219"/>
      <c r="C74" s="1219"/>
      <c r="D74" s="1219"/>
      <c r="E74" s="1219"/>
      <c r="F74" s="1219"/>
      <c r="G74" s="1219"/>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row>
    <row r="75" spans="1:31">
      <c r="B75" s="1517" t="s">
        <v>252</v>
      </c>
      <c r="C75" s="1518"/>
      <c r="D75" s="1518"/>
      <c r="E75" s="1518"/>
      <c r="F75" s="1518"/>
      <c r="G75" s="1518"/>
      <c r="H75" s="1518"/>
      <c r="I75" s="1518"/>
      <c r="J75" s="1518"/>
      <c r="K75" s="1518"/>
      <c r="L75" s="1519"/>
    </row>
    <row r="76" spans="1:31" ht="15.75" thickBot="1">
      <c r="B76" s="1520" t="s">
        <v>253</v>
      </c>
      <c r="C76" s="1521"/>
      <c r="D76" s="1521"/>
      <c r="E76" s="1522"/>
      <c r="F76" s="208"/>
      <c r="G76" s="209"/>
      <c r="H76" s="1266"/>
      <c r="I76" s="1523" t="s">
        <v>254</v>
      </c>
      <c r="J76" s="1662"/>
      <c r="K76" s="1662"/>
      <c r="L76" s="1525"/>
    </row>
    <row r="77" spans="1:31" ht="15" customHeight="1">
      <c r="B77" s="1486" t="s">
        <v>255</v>
      </c>
      <c r="C77" s="1488" t="s">
        <v>256</v>
      </c>
      <c r="D77" s="1488" t="s">
        <v>257</v>
      </c>
      <c r="E77" s="1526" t="s">
        <v>258</v>
      </c>
      <c r="F77" s="211"/>
      <c r="G77" s="212"/>
      <c r="H77" s="1267"/>
      <c r="I77" s="214" t="s">
        <v>32</v>
      </c>
      <c r="J77" s="215" t="s">
        <v>259</v>
      </c>
      <c r="K77" s="215" t="s">
        <v>260</v>
      </c>
      <c r="L77" s="216" t="s">
        <v>261</v>
      </c>
    </row>
    <row r="78" spans="1:31" ht="15" customHeight="1">
      <c r="B78" s="1487"/>
      <c r="C78" s="1489"/>
      <c r="D78" s="1489"/>
      <c r="E78" s="1648"/>
      <c r="F78" s="217"/>
      <c r="G78" s="218"/>
      <c r="H78" s="1261"/>
      <c r="I78" s="220" t="s">
        <v>264</v>
      </c>
      <c r="J78" s="221" t="s">
        <v>265</v>
      </c>
      <c r="K78" s="221" t="s">
        <v>262</v>
      </c>
      <c r="L78" s="222" t="s">
        <v>263</v>
      </c>
    </row>
    <row r="79" spans="1:31" ht="15.75">
      <c r="B79" s="223" t="s">
        <v>266</v>
      </c>
      <c r="C79" s="224" t="s">
        <v>267</v>
      </c>
      <c r="D79" s="224" t="s">
        <v>268</v>
      </c>
      <c r="E79" s="225" t="s">
        <v>269</v>
      </c>
      <c r="F79" s="232"/>
      <c r="G79" s="233"/>
      <c r="H79" s="1268"/>
      <c r="I79" s="229">
        <v>1</v>
      </c>
      <c r="J79" s="230" t="s">
        <v>272</v>
      </c>
      <c r="K79" s="230" t="s">
        <v>273</v>
      </c>
      <c r="L79" s="231" t="s">
        <v>273</v>
      </c>
    </row>
    <row r="80" spans="1:31" ht="15.75">
      <c r="B80" s="223" t="s">
        <v>277</v>
      </c>
      <c r="C80" s="224" t="s">
        <v>278</v>
      </c>
      <c r="D80" s="224" t="s">
        <v>279</v>
      </c>
      <c r="E80" s="225" t="s">
        <v>280</v>
      </c>
      <c r="F80" s="232"/>
      <c r="G80" s="233"/>
      <c r="H80" s="1268"/>
      <c r="I80" s="229" t="s">
        <v>273</v>
      </c>
      <c r="J80" s="230" t="s">
        <v>272</v>
      </c>
      <c r="K80" s="230" t="s">
        <v>273</v>
      </c>
      <c r="L80" s="231" t="s">
        <v>273</v>
      </c>
    </row>
    <row r="81" spans="2:12" ht="15.75">
      <c r="B81" s="223" t="s">
        <v>285</v>
      </c>
      <c r="C81" s="224" t="s">
        <v>286</v>
      </c>
      <c r="D81" s="224" t="s">
        <v>287</v>
      </c>
      <c r="E81" s="225" t="s">
        <v>288</v>
      </c>
      <c r="F81" s="232"/>
      <c r="G81" s="233"/>
      <c r="H81" s="1268"/>
      <c r="I81" s="229" t="s">
        <v>273</v>
      </c>
      <c r="J81" s="230" t="s">
        <v>273</v>
      </c>
      <c r="K81" s="230">
        <v>5</v>
      </c>
      <c r="L81" s="231" t="s">
        <v>273</v>
      </c>
    </row>
    <row r="82" spans="2:12" ht="15.75">
      <c r="B82" s="235" t="s">
        <v>293</v>
      </c>
      <c r="C82" s="1269" t="s">
        <v>294</v>
      </c>
      <c r="D82" s="1269" t="s">
        <v>295</v>
      </c>
      <c r="E82" s="237" t="s">
        <v>296</v>
      </c>
      <c r="F82" s="232"/>
      <c r="G82" s="233"/>
      <c r="H82" s="1268"/>
      <c r="I82" s="241" t="s">
        <v>273</v>
      </c>
      <c r="J82" s="242" t="s">
        <v>273</v>
      </c>
      <c r="K82" s="242" t="s">
        <v>273</v>
      </c>
      <c r="L82" s="243">
        <v>5</v>
      </c>
    </row>
    <row r="83" spans="2:12" ht="15.75" thickBot="1">
      <c r="B83" s="1270"/>
      <c r="C83" s="107"/>
      <c r="D83" s="107"/>
      <c r="E83" s="107"/>
      <c r="F83" s="107"/>
      <c r="G83" s="107"/>
      <c r="H83" s="107"/>
      <c r="I83" s="107"/>
      <c r="J83" s="107"/>
      <c r="K83" s="107"/>
      <c r="L83" s="1271"/>
    </row>
    <row r="84" spans="2:12" ht="15.75">
      <c r="B84" s="1258"/>
      <c r="C84" s="1259"/>
      <c r="D84" s="1260"/>
      <c r="E84" s="107"/>
      <c r="F84" s="107"/>
      <c r="G84" s="107"/>
      <c r="H84" s="107"/>
      <c r="I84" s="107"/>
      <c r="J84" s="107"/>
      <c r="K84" s="107"/>
      <c r="L84" s="1271"/>
    </row>
    <row r="85" spans="2:12">
      <c r="B85" s="217" t="s">
        <v>32</v>
      </c>
      <c r="C85" s="218" t="s">
        <v>262</v>
      </c>
      <c r="D85" s="1261" t="s">
        <v>263</v>
      </c>
      <c r="E85" s="107"/>
      <c r="F85" s="107"/>
      <c r="G85" s="107"/>
      <c r="H85" s="107"/>
      <c r="I85" s="107"/>
      <c r="J85" s="107"/>
      <c r="K85" s="107"/>
      <c r="L85" s="1271"/>
    </row>
    <row r="86" spans="2:12">
      <c r="B86" s="1253" t="s">
        <v>270</v>
      </c>
      <c r="C86" s="1254" t="s">
        <v>267</v>
      </c>
      <c r="D86" s="1255" t="s">
        <v>271</v>
      </c>
      <c r="E86" s="107"/>
      <c r="F86" s="107"/>
      <c r="G86" s="107"/>
      <c r="H86" s="107"/>
      <c r="I86" s="107"/>
      <c r="J86" s="107"/>
      <c r="K86" s="107"/>
      <c r="L86" s="1271"/>
    </row>
    <row r="87" spans="2:12">
      <c r="B87" s="1256" t="s">
        <v>281</v>
      </c>
      <c r="C87" s="1257" t="s">
        <v>282</v>
      </c>
      <c r="D87" s="1262" t="s">
        <v>283</v>
      </c>
      <c r="E87" s="107"/>
      <c r="F87" s="107"/>
      <c r="G87" s="107"/>
      <c r="H87" s="107"/>
      <c r="I87" s="107"/>
      <c r="J87" s="107"/>
      <c r="K87" s="107"/>
      <c r="L87" s="1271"/>
    </row>
    <row r="88" spans="2:12">
      <c r="B88" s="1256" t="s">
        <v>289</v>
      </c>
      <c r="C88" s="1257" t="s">
        <v>290</v>
      </c>
      <c r="D88" s="1262" t="s">
        <v>291</v>
      </c>
      <c r="E88" s="107"/>
      <c r="F88" s="107"/>
      <c r="G88" s="107"/>
      <c r="H88" s="107"/>
      <c r="I88" s="107"/>
      <c r="J88" s="107"/>
      <c r="K88" s="107"/>
      <c r="L88" s="1271"/>
    </row>
    <row r="89" spans="2:12" ht="15.75" thickBot="1">
      <c r="B89" s="1263" t="s">
        <v>297</v>
      </c>
      <c r="C89" s="1264" t="s">
        <v>298</v>
      </c>
      <c r="D89" s="1265" t="s">
        <v>299</v>
      </c>
      <c r="E89" s="107"/>
      <c r="F89" s="107"/>
      <c r="G89" s="107"/>
      <c r="H89" s="107"/>
      <c r="I89" s="107"/>
      <c r="J89" s="107"/>
      <c r="K89" s="107"/>
      <c r="L89" s="1271"/>
    </row>
    <row r="90" spans="2:12">
      <c r="B90" s="1270"/>
      <c r="C90" s="107"/>
      <c r="D90" s="107"/>
      <c r="E90" s="107"/>
      <c r="F90" s="107"/>
      <c r="G90" s="107"/>
      <c r="H90" s="107"/>
      <c r="I90" s="107"/>
      <c r="J90" s="107"/>
      <c r="K90" s="107"/>
      <c r="L90" s="1271"/>
    </row>
    <row r="91" spans="2:12">
      <c r="B91" s="1494" t="s">
        <v>303</v>
      </c>
      <c r="C91" s="1495"/>
      <c r="D91" s="1495"/>
      <c r="E91" s="1495"/>
      <c r="F91" s="1495"/>
      <c r="G91" s="1495"/>
      <c r="H91" s="1495"/>
      <c r="I91" s="1495"/>
      <c r="J91" s="1495"/>
      <c r="K91" s="1495"/>
      <c r="L91" s="1649"/>
    </row>
    <row r="92" spans="2:12" ht="15.75" thickBot="1">
      <c r="B92" s="1497"/>
      <c r="C92" s="1650"/>
      <c r="D92" s="1650"/>
      <c r="E92" s="1650"/>
      <c r="F92" s="1650"/>
      <c r="G92" s="1650"/>
      <c r="H92" s="1650"/>
      <c r="I92" s="1650"/>
      <c r="J92" s="1650"/>
      <c r="K92" s="1650"/>
      <c r="L92" s="1499"/>
    </row>
    <row r="112" ht="15" customHeight="1"/>
  </sheetData>
  <mergeCells count="47">
    <mergeCell ref="B1:M1"/>
    <mergeCell ref="B3:M5"/>
    <mergeCell ref="B7:M8"/>
    <mergeCell ref="A2:A58"/>
    <mergeCell ref="B54:B55"/>
    <mergeCell ref="C54:F54"/>
    <mergeCell ref="C55:F55"/>
    <mergeCell ref="I47:M48"/>
    <mergeCell ref="I49:M50"/>
    <mergeCell ref="I51:M52"/>
    <mergeCell ref="I53:M54"/>
    <mergeCell ref="H32:H55"/>
    <mergeCell ref="I33:M33"/>
    <mergeCell ref="B91:L92"/>
    <mergeCell ref="B68:E73"/>
    <mergeCell ref="I36:M37"/>
    <mergeCell ref="I39:M40"/>
    <mergeCell ref="I41:M42"/>
    <mergeCell ref="I43:M44"/>
    <mergeCell ref="I45:M46"/>
    <mergeCell ref="B60:E60"/>
    <mergeCell ref="B36:C36"/>
    <mergeCell ref="E36:F36"/>
    <mergeCell ref="O54:R54"/>
    <mergeCell ref="B77:B78"/>
    <mergeCell ref="C77:C78"/>
    <mergeCell ref="D77:D78"/>
    <mergeCell ref="E77:E78"/>
    <mergeCell ref="B61:F61"/>
    <mergeCell ref="O55:R55"/>
    <mergeCell ref="B75:L75"/>
    <mergeCell ref="B76:E76"/>
    <mergeCell ref="I76:L76"/>
    <mergeCell ref="B63:E67"/>
    <mergeCell ref="I63:L73"/>
    <mergeCell ref="S31:S32"/>
    <mergeCell ref="B33:F33"/>
    <mergeCell ref="P33:S33"/>
    <mergeCell ref="D34:D35"/>
    <mergeCell ref="E34:E35"/>
    <mergeCell ref="O34:S34"/>
    <mergeCell ref="B31:E32"/>
    <mergeCell ref="F31:F32"/>
    <mergeCell ref="I31:L32"/>
    <mergeCell ref="M31:M32"/>
    <mergeCell ref="O31:O32"/>
    <mergeCell ref="P31:R32"/>
  </mergeCells>
  <hyperlinks>
    <hyperlink ref="B91" r:id="rId1"/>
    <hyperlink ref="B10" r:id="rId2" display="http://www.cuisine-pied-noir.com/la-galette-a-1000-trous-le-retour/"/>
    <hyperlink ref="C55" r:id="rId3"/>
  </hyperlinks>
  <printOptions horizontalCentered="1"/>
  <pageMargins left="0.23622047244094491" right="0.23622047244094491" top="0.35433070866141736" bottom="0.35433070866141736" header="0.19685039370078741" footer="0.11811023622047245"/>
  <pageSetup paperSize="9" scale="61"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workbookViewId="0">
      <selection activeCell="V11" sqref="V11"/>
    </sheetView>
  </sheetViews>
  <sheetFormatPr baseColWidth="10" defaultRowHeight="15"/>
  <cols>
    <col min="1" max="1" width="2.28515625" customWidth="1"/>
  </cols>
  <sheetData>
    <row r="1" spans="2:17">
      <c r="B1" s="2"/>
      <c r="C1" s="2"/>
      <c r="D1" s="2"/>
      <c r="E1" s="2"/>
      <c r="F1" s="2"/>
      <c r="G1" s="2"/>
      <c r="H1" s="2"/>
      <c r="I1" s="2"/>
      <c r="J1" s="2"/>
      <c r="K1" s="2"/>
      <c r="L1" s="2"/>
      <c r="M1" s="2"/>
      <c r="N1" s="2"/>
      <c r="O1" s="2"/>
      <c r="P1" s="2"/>
      <c r="Q1" s="2"/>
    </row>
    <row r="2" spans="2:17">
      <c r="B2" s="2"/>
      <c r="C2" s="2"/>
      <c r="D2" s="2"/>
      <c r="E2" s="2"/>
      <c r="F2" s="2"/>
      <c r="G2" s="2"/>
      <c r="H2" s="2"/>
      <c r="I2" s="2"/>
      <c r="J2" s="2"/>
      <c r="K2" s="2"/>
      <c r="L2" s="2"/>
      <c r="M2" s="2"/>
      <c r="N2" s="2"/>
      <c r="O2" s="2"/>
      <c r="P2" s="2"/>
      <c r="Q2" s="2"/>
    </row>
    <row r="3" spans="2:17">
      <c r="B3" s="2"/>
      <c r="C3" s="2"/>
      <c r="D3" s="2"/>
      <c r="E3" s="2"/>
      <c r="F3" s="2"/>
      <c r="G3" s="2"/>
      <c r="H3" s="2"/>
      <c r="I3" s="2"/>
      <c r="J3" s="2"/>
      <c r="K3" s="2"/>
      <c r="L3" s="2"/>
      <c r="M3" s="2"/>
      <c r="N3" s="2"/>
      <c r="O3" s="2"/>
      <c r="P3" s="2"/>
      <c r="Q3" s="2"/>
    </row>
    <row r="4" spans="2:17" ht="26.25">
      <c r="B4" s="1299" t="s">
        <v>1791</v>
      </c>
      <c r="C4" s="2"/>
      <c r="D4" s="2"/>
      <c r="E4" s="2"/>
      <c r="F4" s="2"/>
      <c r="G4" s="2"/>
      <c r="H4" s="2"/>
      <c r="I4" s="2"/>
      <c r="J4" s="2"/>
      <c r="K4" s="2"/>
      <c r="L4" s="2"/>
      <c r="M4" s="2"/>
      <c r="N4" s="2"/>
      <c r="O4" s="2"/>
      <c r="P4" s="2"/>
      <c r="Q4" s="2"/>
    </row>
    <row r="5" spans="2:17">
      <c r="B5" s="2"/>
      <c r="C5" s="2"/>
      <c r="D5" s="2"/>
      <c r="E5" s="2"/>
      <c r="F5" s="2"/>
      <c r="G5" s="2"/>
      <c r="H5" s="2"/>
      <c r="I5" s="2"/>
      <c r="J5" s="2"/>
      <c r="K5" s="2"/>
      <c r="L5" s="2"/>
      <c r="M5" s="2"/>
      <c r="N5" s="2"/>
      <c r="O5" s="2"/>
      <c r="P5" s="2"/>
      <c r="Q5" s="2"/>
    </row>
    <row r="6" spans="2:17">
      <c r="B6" s="2" t="s">
        <v>1792</v>
      </c>
      <c r="C6" s="2"/>
      <c r="D6" s="2"/>
      <c r="E6" s="2"/>
      <c r="F6" s="2"/>
      <c r="G6" s="2"/>
      <c r="H6" s="2"/>
      <c r="I6" s="2"/>
      <c r="J6" s="2"/>
      <c r="K6" s="2"/>
      <c r="L6" s="2"/>
      <c r="M6" s="2"/>
      <c r="N6" s="2"/>
      <c r="O6" s="2"/>
      <c r="P6" s="2"/>
      <c r="Q6" s="2"/>
    </row>
    <row r="7" spans="2:17">
      <c r="B7" s="2"/>
      <c r="C7" s="2"/>
      <c r="D7" s="2"/>
      <c r="E7" s="2"/>
      <c r="F7" s="2"/>
      <c r="G7" s="2"/>
      <c r="H7" s="2"/>
      <c r="I7" s="2"/>
      <c r="J7" s="2"/>
      <c r="K7" s="2"/>
      <c r="L7" s="2"/>
      <c r="M7" s="2"/>
      <c r="N7" s="2"/>
      <c r="O7" s="2"/>
      <c r="P7" s="2"/>
      <c r="Q7" s="2"/>
    </row>
    <row r="8" spans="2:17">
      <c r="B8" s="2"/>
      <c r="C8" s="2"/>
      <c r="D8" s="2"/>
      <c r="E8" s="2"/>
      <c r="F8" s="2"/>
      <c r="G8" s="2"/>
      <c r="H8" s="2"/>
      <c r="I8" s="2"/>
      <c r="J8" s="2"/>
      <c r="K8" s="2"/>
      <c r="L8" s="2"/>
      <c r="M8" s="2"/>
      <c r="N8" s="2"/>
      <c r="O8" s="2"/>
      <c r="P8" s="2"/>
      <c r="Q8" s="2"/>
    </row>
    <row r="9" spans="2:17">
      <c r="B9" s="2"/>
      <c r="C9" s="2"/>
      <c r="D9" s="2"/>
      <c r="E9" s="2"/>
      <c r="F9" s="2"/>
      <c r="G9" s="2"/>
      <c r="H9" s="2"/>
      <c r="I9" s="2"/>
      <c r="J9" s="2"/>
      <c r="K9" s="2"/>
      <c r="L9" s="2"/>
      <c r="M9" s="2"/>
      <c r="N9" s="2"/>
      <c r="O9" s="2"/>
      <c r="P9" s="2"/>
      <c r="Q9" s="2"/>
    </row>
    <row r="10" spans="2:17" ht="18">
      <c r="B10" s="1300" t="s">
        <v>1813</v>
      </c>
      <c r="C10" s="2"/>
      <c r="D10" s="2"/>
      <c r="E10" s="2"/>
      <c r="F10" s="2"/>
      <c r="G10" s="2"/>
      <c r="H10" s="2"/>
      <c r="I10" s="2"/>
      <c r="J10" s="2"/>
      <c r="K10" s="2"/>
      <c r="L10" s="2"/>
      <c r="M10" s="2"/>
      <c r="N10" s="2"/>
      <c r="O10" s="2"/>
      <c r="P10" s="2"/>
      <c r="Q10" s="2"/>
    </row>
    <row r="11" spans="2:17" ht="18">
      <c r="B11" s="1300" t="s">
        <v>1814</v>
      </c>
      <c r="C11" s="2"/>
      <c r="D11" s="2"/>
      <c r="E11" s="2"/>
      <c r="F11" s="2"/>
      <c r="G11" s="2"/>
      <c r="H11" s="2"/>
      <c r="I11" s="2"/>
      <c r="J11" s="2"/>
      <c r="K11" s="2"/>
      <c r="L11" s="2"/>
      <c r="M11" s="2"/>
      <c r="N11" s="2"/>
      <c r="O11" s="2"/>
      <c r="P11" s="2"/>
      <c r="Q11" s="2"/>
    </row>
    <row r="12" spans="2:17" ht="18">
      <c r="B12" s="1300" t="s">
        <v>1793</v>
      </c>
      <c r="C12" s="2"/>
      <c r="D12" s="2"/>
      <c r="E12" s="2"/>
      <c r="F12" s="2"/>
      <c r="G12" s="2"/>
      <c r="H12" s="2"/>
      <c r="I12" s="2"/>
      <c r="J12" s="2"/>
      <c r="K12" s="2"/>
      <c r="L12" s="2"/>
      <c r="M12" s="2"/>
      <c r="N12" s="2"/>
      <c r="O12" s="2"/>
      <c r="P12" s="2"/>
      <c r="Q12" s="2"/>
    </row>
    <row r="13" spans="2:17" ht="18">
      <c r="B13" s="1300" t="s">
        <v>1794</v>
      </c>
      <c r="C13" s="2"/>
      <c r="D13" s="2"/>
      <c r="E13" s="2"/>
      <c r="F13" s="2"/>
      <c r="G13" s="2"/>
      <c r="H13" s="2"/>
      <c r="I13" s="2"/>
      <c r="J13" s="2"/>
      <c r="K13" s="2"/>
      <c r="L13" s="2"/>
      <c r="M13" s="2"/>
      <c r="N13" s="2"/>
      <c r="O13" s="2"/>
      <c r="P13" s="2"/>
      <c r="Q13" s="2"/>
    </row>
    <row r="14" spans="2:17" ht="18">
      <c r="B14" s="1300" t="s">
        <v>1835</v>
      </c>
      <c r="C14" s="2"/>
      <c r="D14" s="2"/>
      <c r="E14" s="2"/>
      <c r="F14" s="2"/>
      <c r="G14" s="2"/>
      <c r="H14" s="2"/>
      <c r="I14" s="2"/>
      <c r="J14" s="2"/>
      <c r="K14" s="2"/>
      <c r="L14" s="2"/>
      <c r="M14" s="2"/>
      <c r="N14" s="2"/>
      <c r="O14" s="2"/>
      <c r="P14" s="2"/>
      <c r="Q14" s="2"/>
    </row>
    <row r="15" spans="2:17" ht="18">
      <c r="B15" s="1300" t="s">
        <v>1836</v>
      </c>
      <c r="C15" s="2"/>
      <c r="D15" s="2"/>
      <c r="E15" s="2"/>
      <c r="F15" s="2"/>
      <c r="G15" s="2"/>
      <c r="H15" s="2"/>
      <c r="I15" s="2"/>
      <c r="J15" s="2"/>
      <c r="K15" s="2"/>
      <c r="L15" s="2"/>
      <c r="M15" s="2"/>
      <c r="N15" s="2"/>
      <c r="O15" s="2"/>
      <c r="P15" s="2"/>
      <c r="Q15" s="2"/>
    </row>
    <row r="16" spans="2:17" ht="18">
      <c r="B16" s="1300" t="s">
        <v>1824</v>
      </c>
      <c r="C16" s="2"/>
      <c r="D16" s="2"/>
      <c r="E16" s="2"/>
      <c r="F16" s="2"/>
      <c r="G16" s="2"/>
      <c r="H16" s="2"/>
      <c r="I16" s="2"/>
      <c r="J16" s="2"/>
      <c r="K16" s="2"/>
      <c r="L16" s="2"/>
      <c r="M16" s="2"/>
      <c r="N16" s="2"/>
      <c r="O16" s="2"/>
      <c r="P16" s="2"/>
      <c r="Q16" s="2"/>
    </row>
    <row r="17" spans="2:17" ht="18">
      <c r="B17" s="1300" t="s">
        <v>1825</v>
      </c>
      <c r="C17" s="2"/>
      <c r="D17" s="2"/>
      <c r="E17" s="2"/>
      <c r="F17" s="2"/>
      <c r="G17" s="2"/>
      <c r="H17" s="2"/>
      <c r="I17" s="2"/>
      <c r="J17" s="2"/>
      <c r="K17" s="2"/>
      <c r="L17" s="2"/>
      <c r="M17" s="2"/>
      <c r="N17" s="2"/>
      <c r="O17" s="2"/>
      <c r="P17" s="2"/>
      <c r="Q17" s="2"/>
    </row>
    <row r="18" spans="2:17" ht="18">
      <c r="B18" s="1300" t="s">
        <v>1815</v>
      </c>
      <c r="C18" s="2"/>
      <c r="D18" s="2"/>
      <c r="E18" s="2"/>
      <c r="F18" s="2"/>
      <c r="G18" s="2"/>
      <c r="H18" s="2"/>
      <c r="I18" s="2"/>
      <c r="J18" s="2"/>
      <c r="K18" s="2"/>
      <c r="L18" s="2"/>
      <c r="M18" s="2"/>
      <c r="N18" s="2"/>
      <c r="O18" s="2"/>
      <c r="P18" s="2"/>
      <c r="Q18" s="2"/>
    </row>
    <row r="19" spans="2:17" ht="18">
      <c r="B19" s="1300" t="s">
        <v>1816</v>
      </c>
      <c r="C19" s="2"/>
      <c r="D19" s="2"/>
      <c r="E19" s="2"/>
      <c r="F19" s="2"/>
      <c r="G19" s="2"/>
      <c r="H19" s="2"/>
      <c r="I19" s="2"/>
      <c r="J19" s="2"/>
      <c r="K19" s="2"/>
      <c r="L19" s="2"/>
      <c r="M19" s="2"/>
      <c r="N19" s="2"/>
      <c r="O19" s="2"/>
      <c r="P19" s="2"/>
      <c r="Q19" s="2"/>
    </row>
    <row r="20" spans="2:17" ht="18">
      <c r="B20" s="1300" t="s">
        <v>1795</v>
      </c>
      <c r="C20" s="2"/>
      <c r="D20" s="2"/>
      <c r="E20" s="2"/>
      <c r="F20" s="2"/>
      <c r="G20" s="2"/>
      <c r="H20" s="2"/>
      <c r="I20" s="2"/>
      <c r="J20" s="2"/>
      <c r="K20" s="2"/>
      <c r="L20" s="2"/>
      <c r="M20" s="2"/>
      <c r="N20" s="2"/>
      <c r="O20" s="2"/>
      <c r="P20" s="2"/>
      <c r="Q20" s="2"/>
    </row>
    <row r="21" spans="2:17" ht="18">
      <c r="B21" s="1300" t="s">
        <v>1796</v>
      </c>
      <c r="C21" s="2"/>
      <c r="D21" s="2"/>
      <c r="E21" s="2"/>
      <c r="F21" s="2"/>
      <c r="G21" s="2"/>
      <c r="H21" s="2"/>
      <c r="I21" s="2"/>
      <c r="J21" s="2"/>
      <c r="K21" s="2"/>
      <c r="L21" s="2"/>
      <c r="M21" s="2"/>
      <c r="N21" s="2"/>
      <c r="O21" s="2"/>
      <c r="P21" s="2"/>
      <c r="Q21" s="2"/>
    </row>
    <row r="22" spans="2:17" ht="18">
      <c r="B22" s="1300" t="s">
        <v>1797</v>
      </c>
      <c r="C22" s="2"/>
      <c r="D22" s="2"/>
      <c r="E22" s="2"/>
      <c r="F22" s="2"/>
      <c r="G22" s="2"/>
      <c r="H22" s="2"/>
      <c r="I22" s="2"/>
      <c r="J22" s="2"/>
      <c r="K22" s="2"/>
      <c r="L22" s="2"/>
      <c r="M22" s="2"/>
      <c r="N22" s="2"/>
      <c r="O22" s="2"/>
      <c r="P22" s="2"/>
      <c r="Q22" s="2"/>
    </row>
    <row r="23" spans="2:17" ht="18">
      <c r="B23" s="1300" t="s">
        <v>1817</v>
      </c>
      <c r="C23" s="2"/>
      <c r="D23" s="2"/>
      <c r="E23" s="2"/>
      <c r="F23" s="2"/>
      <c r="G23" s="2"/>
      <c r="H23" s="2"/>
      <c r="I23" s="2"/>
      <c r="J23" s="2"/>
      <c r="K23" s="2"/>
      <c r="L23" s="2"/>
      <c r="M23" s="2"/>
      <c r="N23" s="2"/>
      <c r="O23" s="2"/>
      <c r="P23" s="2"/>
      <c r="Q23" s="2"/>
    </row>
    <row r="24" spans="2:17" ht="18">
      <c r="B24" s="1300" t="s">
        <v>1818</v>
      </c>
      <c r="C24" s="2"/>
      <c r="D24" s="2"/>
      <c r="E24" s="2"/>
      <c r="F24" s="2"/>
      <c r="G24" s="2"/>
      <c r="H24" s="2"/>
      <c r="I24" s="2"/>
      <c r="J24" s="2"/>
      <c r="K24" s="2"/>
      <c r="L24" s="2"/>
      <c r="M24" s="2"/>
      <c r="N24" s="2"/>
      <c r="O24" s="2"/>
      <c r="P24" s="2"/>
      <c r="Q24" s="2"/>
    </row>
    <row r="25" spans="2:17" ht="18">
      <c r="B25" s="1300" t="s">
        <v>1799</v>
      </c>
      <c r="C25" s="2"/>
      <c r="D25" s="2"/>
      <c r="E25" s="2"/>
      <c r="F25" s="2"/>
      <c r="G25" s="2"/>
      <c r="H25" s="2"/>
      <c r="I25" s="2"/>
      <c r="J25" s="2"/>
      <c r="K25" s="2"/>
      <c r="L25" s="2"/>
      <c r="M25" s="2"/>
      <c r="N25" s="2"/>
      <c r="O25" s="2"/>
      <c r="P25" s="2"/>
      <c r="Q25" s="2"/>
    </row>
    <row r="26" spans="2:17" ht="18">
      <c r="B26" s="1300" t="s">
        <v>1798</v>
      </c>
      <c r="C26" s="2"/>
      <c r="D26" s="2"/>
      <c r="E26" s="2"/>
      <c r="F26" s="2"/>
      <c r="G26" s="2"/>
      <c r="H26" s="2"/>
      <c r="I26" s="2"/>
      <c r="J26" s="2"/>
      <c r="K26" s="2"/>
      <c r="L26" s="2"/>
      <c r="M26" s="2"/>
      <c r="N26" s="2"/>
      <c r="O26" s="2"/>
      <c r="P26" s="2"/>
      <c r="Q26" s="2"/>
    </row>
    <row r="27" spans="2:17" ht="18">
      <c r="B27" s="1300" t="s">
        <v>1819</v>
      </c>
      <c r="C27" s="2"/>
      <c r="D27" s="2"/>
      <c r="E27" s="2"/>
      <c r="F27" s="2"/>
      <c r="G27" s="2"/>
      <c r="H27" s="2"/>
      <c r="I27" s="2"/>
      <c r="J27" s="2"/>
      <c r="K27" s="2"/>
      <c r="L27" s="2"/>
      <c r="M27" s="2"/>
      <c r="N27" s="2"/>
      <c r="O27" s="2"/>
      <c r="P27" s="2"/>
      <c r="Q27" s="2"/>
    </row>
    <row r="28" spans="2:17" ht="18">
      <c r="B28" s="1300" t="s">
        <v>1800</v>
      </c>
      <c r="C28" s="2"/>
      <c r="D28" s="2"/>
      <c r="E28" s="2"/>
      <c r="F28" s="2"/>
      <c r="G28" s="2"/>
      <c r="H28" s="2"/>
      <c r="I28" s="2"/>
      <c r="J28" s="2"/>
      <c r="K28" s="2"/>
      <c r="L28" s="2"/>
      <c r="M28" s="2"/>
      <c r="N28" s="2"/>
      <c r="O28" s="2"/>
      <c r="P28" s="2"/>
      <c r="Q28" s="2"/>
    </row>
    <row r="29" spans="2:17" ht="18">
      <c r="B29" s="1300" t="s">
        <v>1801</v>
      </c>
      <c r="C29" s="2"/>
      <c r="D29" s="2"/>
      <c r="E29" s="2"/>
      <c r="F29" s="2"/>
      <c r="G29" s="2"/>
      <c r="H29" s="2"/>
      <c r="I29" s="2"/>
      <c r="J29" s="2"/>
      <c r="K29" s="2"/>
      <c r="L29" s="2"/>
      <c r="M29" s="2"/>
      <c r="N29" s="2"/>
      <c r="O29" s="2"/>
      <c r="P29" s="2"/>
      <c r="Q29" s="2"/>
    </row>
    <row r="30" spans="2:17" ht="18">
      <c r="B30" s="1300" t="s">
        <v>1802</v>
      </c>
      <c r="C30" s="2"/>
      <c r="D30" s="2"/>
      <c r="E30" s="2"/>
      <c r="F30" s="2"/>
      <c r="G30" s="2"/>
      <c r="H30" s="2"/>
      <c r="I30" s="2"/>
      <c r="J30" s="2"/>
      <c r="K30" s="2"/>
      <c r="L30" s="2"/>
      <c r="M30" s="2"/>
      <c r="N30" s="2"/>
      <c r="O30" s="2"/>
      <c r="P30" s="2"/>
      <c r="Q30" s="2"/>
    </row>
    <row r="31" spans="2:17" ht="18">
      <c r="B31" s="1300" t="s">
        <v>1822</v>
      </c>
      <c r="C31" s="2"/>
      <c r="D31" s="2"/>
      <c r="E31" s="2"/>
      <c r="F31" s="2"/>
      <c r="G31" s="2"/>
      <c r="H31" s="2"/>
      <c r="I31" s="2"/>
      <c r="J31" s="2"/>
      <c r="K31" s="2"/>
      <c r="L31" s="2"/>
      <c r="M31" s="2"/>
      <c r="N31" s="2"/>
      <c r="O31" s="2"/>
      <c r="P31" s="2"/>
      <c r="Q31" s="2"/>
    </row>
    <row r="32" spans="2:17" ht="18">
      <c r="B32" s="1300" t="s">
        <v>1823</v>
      </c>
      <c r="C32" s="2"/>
      <c r="D32" s="2"/>
      <c r="E32" s="2"/>
      <c r="F32" s="2"/>
      <c r="G32" s="2"/>
      <c r="H32" s="2"/>
      <c r="I32" s="2"/>
      <c r="J32" s="2"/>
      <c r="K32" s="2"/>
      <c r="L32" s="2"/>
      <c r="M32" s="2"/>
      <c r="N32" s="2"/>
      <c r="O32" s="2"/>
      <c r="P32" s="2"/>
      <c r="Q32" s="2"/>
    </row>
    <row r="33" spans="2:17" ht="18">
      <c r="B33" s="1300" t="s">
        <v>1803</v>
      </c>
      <c r="C33" s="2"/>
      <c r="D33" s="2"/>
      <c r="E33" s="2"/>
      <c r="F33" s="2"/>
      <c r="G33" s="2"/>
      <c r="H33" s="2"/>
      <c r="I33" s="2"/>
      <c r="J33" s="2"/>
      <c r="K33" s="2"/>
      <c r="L33" s="2"/>
      <c r="M33" s="2"/>
      <c r="N33" s="2"/>
      <c r="O33" s="2"/>
      <c r="P33" s="2"/>
      <c r="Q33" s="2"/>
    </row>
    <row r="34" spans="2:17" ht="18">
      <c r="B34" s="1300" t="s">
        <v>1820</v>
      </c>
      <c r="C34" s="2"/>
      <c r="D34" s="2"/>
      <c r="E34" s="2"/>
      <c r="F34" s="2"/>
      <c r="G34" s="2"/>
      <c r="H34" s="2"/>
      <c r="I34" s="2"/>
      <c r="J34" s="2"/>
      <c r="K34" s="2"/>
      <c r="L34" s="2"/>
      <c r="M34" s="2"/>
      <c r="N34" s="2"/>
      <c r="O34" s="2"/>
      <c r="P34" s="2"/>
      <c r="Q34" s="2"/>
    </row>
    <row r="35" spans="2:17" ht="18">
      <c r="B35" s="1300" t="s">
        <v>1821</v>
      </c>
      <c r="C35" s="2"/>
      <c r="D35" s="2"/>
      <c r="E35" s="2"/>
      <c r="F35" s="2"/>
      <c r="G35" s="2"/>
      <c r="H35" s="2"/>
      <c r="I35" s="2"/>
      <c r="J35" s="2"/>
      <c r="K35" s="2"/>
      <c r="L35" s="2"/>
      <c r="M35" s="2"/>
      <c r="N35" s="2"/>
      <c r="O35" s="2"/>
      <c r="P35" s="2"/>
      <c r="Q35" s="2"/>
    </row>
    <row r="36" spans="2:17" ht="18">
      <c r="B36" s="1300" t="s">
        <v>1804</v>
      </c>
      <c r="C36" s="2"/>
      <c r="D36" s="2"/>
      <c r="E36" s="2"/>
      <c r="F36" s="2"/>
      <c r="G36" s="2"/>
      <c r="H36" s="2"/>
      <c r="I36" s="2"/>
      <c r="J36" s="2"/>
      <c r="K36" s="2"/>
      <c r="L36" s="2"/>
      <c r="M36" s="2"/>
      <c r="N36" s="2"/>
      <c r="O36" s="2"/>
      <c r="P36" s="2"/>
      <c r="Q36" s="2"/>
    </row>
    <row r="37" spans="2:17" ht="18">
      <c r="B37" s="1300" t="s">
        <v>1805</v>
      </c>
      <c r="C37" s="2"/>
      <c r="D37" s="2"/>
      <c r="E37" s="2"/>
      <c r="F37" s="2"/>
      <c r="G37" s="2"/>
      <c r="H37" s="2"/>
      <c r="I37" s="2"/>
      <c r="J37" s="2"/>
      <c r="K37" s="2"/>
      <c r="L37" s="2"/>
      <c r="M37" s="2"/>
      <c r="N37" s="2"/>
      <c r="O37" s="2"/>
      <c r="P37" s="2"/>
      <c r="Q37" s="2"/>
    </row>
    <row r="38" spans="2:17" ht="18">
      <c r="B38" s="1300" t="s">
        <v>1806</v>
      </c>
      <c r="C38" s="2"/>
      <c r="D38" s="2"/>
      <c r="E38" s="2"/>
      <c r="F38" s="2"/>
      <c r="G38" s="2"/>
      <c r="H38" s="2"/>
      <c r="I38" s="2"/>
      <c r="J38" s="2"/>
      <c r="K38" s="2"/>
      <c r="L38" s="2"/>
      <c r="M38" s="2"/>
      <c r="N38" s="2"/>
      <c r="O38" s="2"/>
      <c r="P38" s="2"/>
      <c r="Q38" s="2"/>
    </row>
    <row r="39" spans="2:17" ht="18">
      <c r="B39" s="1300" t="s">
        <v>1807</v>
      </c>
      <c r="C39" s="2"/>
      <c r="D39" s="2"/>
      <c r="E39" s="2"/>
      <c r="F39" s="2"/>
      <c r="G39" s="2"/>
      <c r="H39" s="2"/>
      <c r="I39" s="2"/>
      <c r="J39" s="2"/>
      <c r="K39" s="2"/>
      <c r="L39" s="2"/>
      <c r="M39" s="2"/>
      <c r="N39" s="2"/>
      <c r="O39" s="2"/>
      <c r="P39" s="2"/>
      <c r="Q39" s="2"/>
    </row>
    <row r="40" spans="2:17">
      <c r="B40" s="2"/>
      <c r="C40" s="2"/>
      <c r="D40" s="2"/>
      <c r="E40" s="2"/>
      <c r="F40" s="2"/>
      <c r="G40" s="2"/>
      <c r="H40" s="2"/>
      <c r="I40" s="2"/>
      <c r="J40" s="2"/>
      <c r="K40" s="2"/>
      <c r="L40" s="2"/>
      <c r="M40" s="2"/>
      <c r="N40" s="2"/>
      <c r="O40" s="2"/>
      <c r="P40" s="2"/>
      <c r="Q40" s="2"/>
    </row>
    <row r="41" spans="2:17">
      <c r="B41" s="2"/>
      <c r="C41" s="2"/>
      <c r="D41" s="2"/>
      <c r="E41" s="2"/>
      <c r="F41" s="2"/>
      <c r="G41" s="2"/>
      <c r="H41" s="2"/>
      <c r="I41" s="2"/>
      <c r="J41" s="2"/>
      <c r="K41" s="2"/>
      <c r="L41" s="2"/>
      <c r="M41" s="2"/>
      <c r="N41" s="2"/>
      <c r="O41" s="2"/>
      <c r="P41" s="2"/>
      <c r="Q41" s="2"/>
    </row>
    <row r="42" spans="2:17">
      <c r="B42" s="2"/>
      <c r="C42" s="2"/>
      <c r="D42" s="2"/>
      <c r="E42" s="2"/>
      <c r="F42" s="2"/>
      <c r="G42" s="2"/>
      <c r="H42" s="2"/>
      <c r="I42" s="2"/>
      <c r="J42" s="2"/>
      <c r="K42" s="2"/>
      <c r="L42" s="2"/>
      <c r="M42" s="2"/>
      <c r="N42" s="2"/>
      <c r="O42" s="2"/>
      <c r="P42" s="2"/>
      <c r="Q42" s="2"/>
    </row>
    <row r="43" spans="2:17">
      <c r="B43" s="2"/>
      <c r="C43" s="2"/>
      <c r="D43" s="2"/>
      <c r="E43" s="2"/>
      <c r="F43" s="2"/>
      <c r="G43" s="2"/>
      <c r="H43" s="2"/>
      <c r="I43" s="2"/>
      <c r="J43" s="2"/>
      <c r="K43" s="2"/>
      <c r="L43" s="2"/>
      <c r="M43" s="2"/>
      <c r="N43" s="2"/>
      <c r="O43" s="2"/>
      <c r="P43" s="2"/>
      <c r="Q43" s="2"/>
    </row>
    <row r="44" spans="2:17">
      <c r="B44" s="2"/>
      <c r="C44" s="2"/>
      <c r="D44" s="2"/>
      <c r="E44" s="2"/>
      <c r="F44" s="2"/>
      <c r="G44" s="2"/>
      <c r="H44" s="2"/>
      <c r="I44" s="2"/>
      <c r="J44" s="2"/>
      <c r="K44" s="2"/>
      <c r="L44" s="2"/>
      <c r="M44" s="2"/>
      <c r="N44" s="2"/>
      <c r="O44" s="2"/>
      <c r="P44" s="2"/>
      <c r="Q44" s="2"/>
    </row>
    <row r="45" spans="2:17">
      <c r="B45" s="2"/>
      <c r="C45" s="2"/>
      <c r="D45" s="2"/>
      <c r="E45" s="2"/>
      <c r="F45" s="2"/>
      <c r="G45" s="2"/>
      <c r="H45" s="2"/>
      <c r="I45" s="2"/>
      <c r="J45" s="2"/>
      <c r="K45" s="2"/>
      <c r="L45" s="2"/>
      <c r="M45" s="2"/>
      <c r="N45" s="2"/>
      <c r="O45" s="2"/>
      <c r="P45" s="2"/>
      <c r="Q45" s="2"/>
    </row>
    <row r="46" spans="2:17">
      <c r="B46" s="2"/>
      <c r="C46" s="2"/>
      <c r="D46" s="2"/>
      <c r="E46" s="2"/>
      <c r="F46" s="2"/>
      <c r="G46" s="2"/>
      <c r="H46" s="2"/>
      <c r="I46" s="2"/>
      <c r="J46" s="2"/>
      <c r="K46" s="2"/>
      <c r="L46" s="2"/>
      <c r="M46" s="2"/>
      <c r="N46" s="2"/>
      <c r="O46" s="2"/>
      <c r="P46" s="2"/>
      <c r="Q46" s="2"/>
    </row>
    <row r="47" spans="2:17">
      <c r="B47" s="2"/>
      <c r="C47" s="2"/>
      <c r="D47" s="2"/>
      <c r="E47" s="2"/>
      <c r="F47" s="2"/>
      <c r="G47" s="2"/>
      <c r="H47" s="2"/>
      <c r="I47" s="2"/>
      <c r="J47" s="2"/>
      <c r="K47" s="2"/>
      <c r="L47" s="2"/>
      <c r="M47" s="2"/>
      <c r="N47" s="2"/>
      <c r="O47" s="2"/>
      <c r="P47" s="2"/>
      <c r="Q47" s="2"/>
    </row>
    <row r="48" spans="2:17">
      <c r="B48" s="2"/>
      <c r="C48" s="2"/>
      <c r="D48" s="2"/>
      <c r="E48" s="2"/>
      <c r="F48" s="2"/>
      <c r="G48" s="2"/>
      <c r="H48" s="2"/>
      <c r="I48" s="2"/>
      <c r="J48" s="2"/>
      <c r="K48" s="2"/>
      <c r="L48" s="2"/>
      <c r="M48" s="2"/>
      <c r="N48" s="2"/>
      <c r="O48" s="2"/>
      <c r="P48" s="2"/>
      <c r="Q48" s="2"/>
    </row>
    <row r="49" spans="2:17">
      <c r="B49" s="2"/>
      <c r="C49" s="2"/>
      <c r="D49" s="2"/>
      <c r="E49" s="2"/>
      <c r="F49" s="2"/>
      <c r="G49" s="2"/>
      <c r="H49" s="2"/>
      <c r="I49" s="2"/>
      <c r="J49" s="2"/>
      <c r="K49" s="2"/>
      <c r="L49" s="2"/>
      <c r="M49" s="2"/>
      <c r="N49" s="2"/>
      <c r="O49" s="2"/>
      <c r="P49" s="2"/>
      <c r="Q49" s="2"/>
    </row>
    <row r="50" spans="2:17">
      <c r="B50" s="2"/>
      <c r="C50" s="2"/>
      <c r="D50" s="2"/>
      <c r="E50" s="2"/>
      <c r="F50" s="2"/>
      <c r="G50" s="2"/>
      <c r="H50" s="2"/>
      <c r="I50" s="2"/>
      <c r="J50" s="2"/>
      <c r="K50" s="2"/>
      <c r="L50" s="2"/>
      <c r="M50" s="2"/>
      <c r="N50" s="2"/>
      <c r="O50" s="2"/>
      <c r="P50" s="2"/>
      <c r="Q50" s="2"/>
    </row>
    <row r="51" spans="2:17">
      <c r="B51" s="2"/>
      <c r="C51" s="2"/>
      <c r="D51" s="2"/>
      <c r="E51" s="2"/>
      <c r="F51" s="2"/>
      <c r="G51" s="2"/>
      <c r="H51" s="2"/>
      <c r="I51" s="2"/>
      <c r="J51" s="2"/>
      <c r="K51" s="2"/>
      <c r="L51" s="2"/>
      <c r="M51" s="2"/>
      <c r="N51" s="2"/>
      <c r="O51" s="2"/>
      <c r="P51" s="2"/>
      <c r="Q51" s="2"/>
    </row>
    <row r="52" spans="2:17">
      <c r="B52" s="2"/>
      <c r="C52" s="2"/>
      <c r="D52" s="2"/>
      <c r="E52" s="2"/>
      <c r="F52" s="2"/>
      <c r="G52" s="2"/>
      <c r="H52" s="2"/>
      <c r="I52" s="2"/>
      <c r="J52" s="2"/>
      <c r="K52" s="2"/>
      <c r="L52" s="2"/>
      <c r="M52" s="2"/>
      <c r="N52" s="2"/>
      <c r="O52" s="2"/>
      <c r="P52" s="2"/>
      <c r="Q52" s="2"/>
    </row>
    <row r="53" spans="2:17">
      <c r="B53" s="2"/>
      <c r="C53" s="2"/>
      <c r="D53" s="2"/>
      <c r="E53" s="2"/>
      <c r="F53" s="2"/>
      <c r="G53" s="2"/>
      <c r="H53" s="2"/>
      <c r="I53" s="2"/>
      <c r="J53" s="2"/>
      <c r="K53" s="2"/>
      <c r="L53" s="2"/>
      <c r="M53" s="2"/>
      <c r="N53" s="2"/>
      <c r="O53" s="2"/>
      <c r="P53" s="2"/>
      <c r="Q53" s="2"/>
    </row>
    <row r="54" spans="2:17">
      <c r="B54" s="2"/>
      <c r="C54" s="2"/>
      <c r="D54" s="2"/>
      <c r="E54" s="2"/>
      <c r="F54" s="2"/>
      <c r="G54" s="2"/>
      <c r="H54" s="2"/>
      <c r="I54" s="2"/>
      <c r="J54" s="2"/>
      <c r="K54" s="2"/>
      <c r="L54" s="2"/>
      <c r="M54" s="2"/>
      <c r="N54" s="2"/>
      <c r="O54" s="2"/>
      <c r="P54" s="2"/>
      <c r="Q54" s="2"/>
    </row>
    <row r="55" spans="2:17">
      <c r="B55" s="2"/>
      <c r="C55" s="2"/>
      <c r="D55" s="2"/>
      <c r="E55" s="2"/>
      <c r="F55" s="2"/>
      <c r="G55" s="2"/>
      <c r="H55" s="2"/>
      <c r="I55" s="2"/>
      <c r="J55" s="2"/>
      <c r="K55" s="2"/>
      <c r="L55" s="2"/>
      <c r="M55" s="2"/>
      <c r="N55" s="2"/>
      <c r="O55" s="2"/>
      <c r="P55" s="2"/>
      <c r="Q55" s="2"/>
    </row>
    <row r="56" spans="2:17">
      <c r="B56" s="2"/>
      <c r="C56" s="2"/>
      <c r="D56" s="2"/>
      <c r="E56" s="2"/>
      <c r="F56" s="2"/>
      <c r="G56" s="2"/>
      <c r="H56" s="2"/>
      <c r="I56" s="2"/>
      <c r="J56" s="2"/>
      <c r="K56" s="2"/>
      <c r="L56" s="2"/>
      <c r="M56" s="2"/>
      <c r="N56" s="2"/>
      <c r="O56" s="2"/>
      <c r="P56" s="2"/>
      <c r="Q56" s="2"/>
    </row>
    <row r="57" spans="2:17" ht="18">
      <c r="B57" s="1300" t="s">
        <v>1771</v>
      </c>
      <c r="C57" s="2"/>
      <c r="D57" s="2"/>
      <c r="E57" s="2"/>
      <c r="F57" s="2"/>
      <c r="G57" s="2"/>
      <c r="H57" s="2"/>
      <c r="I57" s="2"/>
      <c r="J57" s="2"/>
      <c r="K57" s="2"/>
      <c r="L57" s="2"/>
      <c r="M57" s="2"/>
      <c r="N57" s="2"/>
      <c r="O57" s="2"/>
      <c r="P57" s="2"/>
      <c r="Q57" s="2"/>
    </row>
    <row r="58" spans="2:17" ht="18">
      <c r="B58" s="1300" t="s">
        <v>1833</v>
      </c>
      <c r="C58" s="2"/>
      <c r="D58" s="2"/>
      <c r="E58" s="2"/>
      <c r="F58" s="2"/>
      <c r="G58" s="2"/>
      <c r="H58" s="2"/>
      <c r="I58" s="2"/>
      <c r="J58" s="2"/>
      <c r="K58" s="2"/>
      <c r="L58" s="2"/>
      <c r="M58" s="2"/>
      <c r="N58" s="2"/>
      <c r="O58" s="2"/>
      <c r="P58" s="2"/>
      <c r="Q58" s="2"/>
    </row>
    <row r="59" spans="2:17" ht="18">
      <c r="B59" s="1300" t="s">
        <v>1834</v>
      </c>
      <c r="C59" s="2"/>
      <c r="D59" s="2"/>
      <c r="E59" s="2"/>
      <c r="F59" s="2"/>
      <c r="G59" s="2"/>
      <c r="H59" s="2"/>
      <c r="I59" s="2"/>
      <c r="J59" s="2"/>
      <c r="K59" s="2"/>
      <c r="L59" s="2"/>
      <c r="M59" s="2"/>
      <c r="N59" s="2"/>
      <c r="O59" s="2"/>
      <c r="P59" s="2"/>
      <c r="Q59" s="2"/>
    </row>
    <row r="60" spans="2:17" ht="18">
      <c r="B60" s="1300" t="s">
        <v>1808</v>
      </c>
      <c r="C60" s="2"/>
      <c r="D60" s="2"/>
      <c r="E60" s="2"/>
      <c r="F60" s="2"/>
      <c r="G60" s="2"/>
      <c r="H60" s="2"/>
      <c r="I60" s="2"/>
      <c r="J60" s="2"/>
      <c r="K60" s="2"/>
      <c r="L60" s="2"/>
      <c r="M60" s="2"/>
      <c r="N60" s="2"/>
      <c r="O60" s="2"/>
      <c r="P60" s="2"/>
      <c r="Q60" s="2"/>
    </row>
    <row r="61" spans="2:17">
      <c r="B61" s="2"/>
      <c r="C61" s="2"/>
      <c r="D61" s="2"/>
      <c r="E61" s="2"/>
      <c r="F61" s="2"/>
      <c r="G61" s="2"/>
      <c r="H61" s="2"/>
      <c r="I61" s="2"/>
      <c r="J61" s="2"/>
      <c r="K61" s="2"/>
      <c r="L61" s="2"/>
      <c r="M61" s="2"/>
      <c r="N61" s="2"/>
      <c r="O61" s="2"/>
      <c r="P61" s="2"/>
      <c r="Q61" s="2"/>
    </row>
    <row r="62" spans="2:17">
      <c r="B62" s="2"/>
      <c r="C62" s="2"/>
      <c r="D62" s="2"/>
      <c r="E62" s="2"/>
      <c r="F62" s="2"/>
      <c r="G62" s="2"/>
      <c r="H62" s="2"/>
      <c r="I62" s="2"/>
      <c r="J62" s="2"/>
      <c r="K62" s="2"/>
      <c r="L62" s="2"/>
      <c r="M62" s="2"/>
      <c r="N62" s="2"/>
      <c r="O62" s="2"/>
      <c r="P62" s="2"/>
      <c r="Q62" s="2"/>
    </row>
    <row r="63" spans="2:17">
      <c r="B63" s="2"/>
      <c r="C63" s="2"/>
      <c r="D63" s="2"/>
      <c r="E63" s="2"/>
      <c r="F63" s="2"/>
      <c r="G63" s="2"/>
      <c r="H63" s="2"/>
      <c r="I63" s="2"/>
      <c r="J63" s="2"/>
      <c r="K63" s="2"/>
      <c r="L63" s="2"/>
      <c r="M63" s="2"/>
      <c r="N63" s="2"/>
      <c r="O63" s="2"/>
      <c r="P63" s="2"/>
      <c r="Q63" s="2"/>
    </row>
    <row r="64" spans="2:17">
      <c r="B64" s="2"/>
      <c r="C64" s="2"/>
      <c r="D64" s="2"/>
      <c r="E64" s="2"/>
      <c r="F64" s="2"/>
      <c r="G64" s="2"/>
      <c r="H64" s="2"/>
      <c r="I64" s="2"/>
      <c r="J64" s="2"/>
      <c r="K64" s="2"/>
      <c r="L64" s="2"/>
      <c r="M64" s="2"/>
      <c r="N64" s="2"/>
      <c r="O64" s="2"/>
      <c r="P64" s="2"/>
      <c r="Q64" s="2"/>
    </row>
    <row r="65" spans="2:17">
      <c r="B65" s="2"/>
      <c r="C65" s="2"/>
      <c r="D65" s="2"/>
      <c r="E65" s="2"/>
      <c r="F65" s="2"/>
      <c r="G65" s="2"/>
      <c r="H65" s="2"/>
      <c r="I65" s="2"/>
      <c r="J65" s="2"/>
      <c r="K65" s="2"/>
      <c r="L65" s="2"/>
      <c r="M65" s="2"/>
      <c r="N65" s="2"/>
      <c r="O65" s="2"/>
      <c r="P65" s="2"/>
      <c r="Q65" s="2"/>
    </row>
    <row r="66" spans="2:17">
      <c r="B66" s="2"/>
      <c r="C66" s="2"/>
      <c r="D66" s="2"/>
      <c r="E66" s="2"/>
      <c r="F66" s="2"/>
      <c r="G66" s="2"/>
      <c r="H66" s="2"/>
      <c r="I66" s="2"/>
      <c r="J66" s="2"/>
      <c r="K66" s="2"/>
      <c r="L66" s="2"/>
      <c r="M66" s="2"/>
      <c r="N66" s="2"/>
      <c r="O66" s="2"/>
      <c r="P66" s="2"/>
      <c r="Q66" s="2"/>
    </row>
    <row r="67" spans="2:17">
      <c r="B67" s="2"/>
      <c r="C67" s="2"/>
      <c r="D67" s="2"/>
      <c r="E67" s="2"/>
      <c r="F67" s="2"/>
      <c r="G67" s="2"/>
      <c r="H67" s="2"/>
      <c r="I67" s="2"/>
      <c r="J67" s="2"/>
      <c r="K67" s="2"/>
      <c r="L67" s="2"/>
      <c r="M67" s="2"/>
      <c r="N67" s="2"/>
      <c r="O67" s="2"/>
      <c r="P67" s="2"/>
      <c r="Q67" s="2"/>
    </row>
    <row r="68" spans="2:17">
      <c r="B68" s="2"/>
      <c r="C68" s="2"/>
      <c r="D68" s="2"/>
      <c r="E68" s="2"/>
      <c r="F68" s="2"/>
      <c r="G68" s="2"/>
      <c r="H68" s="2"/>
      <c r="I68" s="2"/>
      <c r="J68" s="2"/>
      <c r="K68" s="2"/>
      <c r="L68" s="2"/>
      <c r="M68" s="2"/>
      <c r="N68" s="2"/>
      <c r="O68" s="2"/>
      <c r="P68" s="2"/>
      <c r="Q68" s="2"/>
    </row>
    <row r="69" spans="2:17">
      <c r="B69" s="2"/>
      <c r="C69" s="2"/>
      <c r="D69" s="2"/>
      <c r="E69" s="2"/>
      <c r="F69" s="2"/>
      <c r="G69" s="2"/>
      <c r="H69" s="2"/>
      <c r="I69" s="2"/>
      <c r="J69" s="2"/>
      <c r="K69" s="2"/>
      <c r="L69" s="2"/>
      <c r="M69" s="2"/>
      <c r="N69" s="2"/>
      <c r="O69" s="2"/>
      <c r="P69" s="2"/>
      <c r="Q69" s="2"/>
    </row>
    <row r="70" spans="2:17">
      <c r="B70" s="2"/>
      <c r="C70" s="2"/>
      <c r="D70" s="2"/>
      <c r="E70" s="2"/>
      <c r="F70" s="2"/>
      <c r="G70" s="2"/>
      <c r="H70" s="2"/>
      <c r="I70" s="2"/>
      <c r="J70" s="2"/>
      <c r="K70" s="2"/>
      <c r="L70" s="2"/>
      <c r="M70" s="2"/>
      <c r="N70" s="2"/>
      <c r="O70" s="2"/>
      <c r="P70" s="2"/>
      <c r="Q70" s="2"/>
    </row>
    <row r="71" spans="2:17">
      <c r="B71" s="2"/>
      <c r="C71" s="2"/>
      <c r="D71" s="2"/>
      <c r="E71" s="2"/>
      <c r="F71" s="2"/>
      <c r="G71" s="2"/>
      <c r="H71" s="2"/>
      <c r="I71" s="2"/>
      <c r="J71" s="2"/>
      <c r="K71" s="2"/>
      <c r="L71" s="2"/>
      <c r="M71" s="2"/>
      <c r="N71" s="2"/>
      <c r="O71" s="2"/>
      <c r="P71" s="2"/>
      <c r="Q71" s="2"/>
    </row>
    <row r="72" spans="2:17">
      <c r="B72" s="2"/>
      <c r="C72" s="2"/>
      <c r="D72" s="2"/>
      <c r="E72" s="2"/>
      <c r="F72" s="2"/>
      <c r="G72" s="2"/>
      <c r="H72" s="2"/>
      <c r="I72" s="2"/>
      <c r="J72" s="2"/>
      <c r="K72" s="2"/>
      <c r="L72" s="2"/>
      <c r="M72" s="2"/>
      <c r="N72" s="2"/>
      <c r="O72" s="2"/>
      <c r="P72" s="2"/>
      <c r="Q72" s="2"/>
    </row>
    <row r="73" spans="2:17">
      <c r="B73" s="2"/>
      <c r="C73" s="2"/>
      <c r="D73" s="2"/>
      <c r="E73" s="2"/>
      <c r="F73" s="2"/>
      <c r="G73" s="2"/>
      <c r="H73" s="2"/>
      <c r="I73" s="2"/>
      <c r="J73" s="2"/>
      <c r="K73" s="2"/>
      <c r="L73" s="2"/>
      <c r="M73" s="2"/>
      <c r="N73" s="2"/>
      <c r="O73" s="2"/>
      <c r="P73" s="2"/>
      <c r="Q73" s="2"/>
    </row>
    <row r="74" spans="2:17">
      <c r="B74" s="2"/>
      <c r="C74" s="2"/>
      <c r="D74" s="2"/>
      <c r="E74" s="2"/>
      <c r="F74" s="2"/>
      <c r="G74" s="2"/>
      <c r="H74" s="2"/>
      <c r="I74" s="2"/>
      <c r="J74" s="2"/>
      <c r="K74" s="2"/>
      <c r="L74" s="2"/>
      <c r="M74" s="2"/>
      <c r="N74" s="2"/>
      <c r="O74" s="2"/>
      <c r="P74" s="2"/>
      <c r="Q74" s="2"/>
    </row>
    <row r="75" spans="2:17">
      <c r="B75" s="2"/>
      <c r="C75" s="2"/>
      <c r="D75" s="2"/>
      <c r="E75" s="2"/>
      <c r="F75" s="2"/>
      <c r="G75" s="2"/>
      <c r="H75" s="2"/>
      <c r="I75" s="2"/>
      <c r="J75" s="2"/>
      <c r="K75" s="2"/>
      <c r="L75" s="2"/>
      <c r="M75" s="2"/>
      <c r="N75" s="2"/>
      <c r="O75" s="2"/>
      <c r="P75" s="2"/>
      <c r="Q75" s="2"/>
    </row>
    <row r="76" spans="2:17">
      <c r="B76" s="2"/>
      <c r="C76" s="2"/>
      <c r="D76" s="2"/>
      <c r="E76" s="2"/>
      <c r="F76" s="2"/>
      <c r="G76" s="2"/>
      <c r="H76" s="2"/>
      <c r="I76" s="2"/>
      <c r="J76" s="2"/>
      <c r="K76" s="2"/>
      <c r="L76" s="2"/>
      <c r="M76" s="2"/>
      <c r="N76" s="2"/>
      <c r="O76" s="2"/>
      <c r="P76" s="2"/>
      <c r="Q76" s="2"/>
    </row>
    <row r="77" spans="2:17">
      <c r="B77" s="2"/>
      <c r="C77" s="2"/>
      <c r="D77" s="2"/>
      <c r="E77" s="2"/>
      <c r="F77" s="2"/>
      <c r="G77" s="2"/>
      <c r="H77" s="2"/>
      <c r="I77" s="2"/>
      <c r="J77" s="2"/>
      <c r="K77" s="2"/>
      <c r="L77" s="2"/>
      <c r="M77" s="2"/>
      <c r="N77" s="2"/>
      <c r="O77" s="2"/>
      <c r="P77" s="2"/>
      <c r="Q77" s="2"/>
    </row>
    <row r="78" spans="2:17">
      <c r="B78" s="2"/>
      <c r="C78" s="2"/>
      <c r="D78" s="2"/>
      <c r="E78" s="2"/>
      <c r="F78" s="2"/>
      <c r="G78" s="2"/>
      <c r="H78" s="2"/>
      <c r="I78" s="2"/>
      <c r="J78" s="2"/>
      <c r="K78" s="2"/>
      <c r="L78" s="2"/>
      <c r="M78" s="2"/>
      <c r="N78" s="2"/>
      <c r="O78" s="2"/>
      <c r="P78" s="2"/>
      <c r="Q78" s="2"/>
    </row>
    <row r="79" spans="2:17" ht="18">
      <c r="B79" s="1300" t="s">
        <v>1809</v>
      </c>
      <c r="C79" s="2"/>
      <c r="D79" s="2"/>
      <c r="E79" s="2"/>
      <c r="F79" s="2"/>
      <c r="G79" s="2"/>
      <c r="H79" s="2"/>
      <c r="I79" s="2"/>
      <c r="J79" s="2"/>
      <c r="K79" s="2"/>
      <c r="L79" s="2"/>
      <c r="M79" s="2"/>
      <c r="N79" s="2"/>
      <c r="O79" s="2"/>
      <c r="P79" s="2"/>
      <c r="Q79" s="2"/>
    </row>
    <row r="80" spans="2:17" ht="18">
      <c r="B80" s="1300"/>
      <c r="C80" s="2"/>
      <c r="D80" s="2"/>
      <c r="E80" s="2"/>
      <c r="F80" s="2"/>
      <c r="G80" s="2"/>
      <c r="H80" s="2"/>
      <c r="I80" s="2"/>
      <c r="J80" s="2"/>
      <c r="K80" s="2"/>
      <c r="L80" s="2"/>
      <c r="M80" s="2"/>
      <c r="N80" s="2"/>
      <c r="O80" s="2"/>
      <c r="P80" s="2"/>
      <c r="Q80" s="2"/>
    </row>
    <row r="81" spans="2:17" ht="18">
      <c r="B81" s="1300" t="s">
        <v>1810</v>
      </c>
      <c r="C81" s="2"/>
      <c r="D81" s="2"/>
      <c r="E81" s="2"/>
      <c r="F81" s="2"/>
      <c r="G81" s="2"/>
      <c r="H81" s="2"/>
      <c r="I81" s="2"/>
      <c r="J81" s="2"/>
      <c r="K81" s="2"/>
      <c r="L81" s="2"/>
      <c r="M81" s="2"/>
      <c r="N81" s="2"/>
      <c r="O81" s="2"/>
      <c r="P81" s="2"/>
      <c r="Q81" s="2"/>
    </row>
    <row r="82" spans="2:17" ht="18">
      <c r="B82" s="1300" t="s">
        <v>1832</v>
      </c>
      <c r="C82" s="2"/>
      <c r="D82" s="2"/>
      <c r="E82" s="2"/>
      <c r="F82" s="2"/>
      <c r="G82" s="2"/>
      <c r="H82" s="2"/>
      <c r="I82" s="2"/>
      <c r="J82" s="2"/>
      <c r="K82" s="2"/>
      <c r="L82" s="2"/>
      <c r="M82" s="2"/>
      <c r="N82" s="2"/>
      <c r="O82" s="2"/>
      <c r="P82" s="2"/>
      <c r="Q82" s="2"/>
    </row>
    <row r="83" spans="2:17" ht="18">
      <c r="B83" s="1300" t="s">
        <v>1830</v>
      </c>
      <c r="C83" s="2"/>
      <c r="D83" s="2"/>
      <c r="E83" s="2"/>
      <c r="F83" s="2"/>
      <c r="G83" s="2"/>
      <c r="H83" s="2"/>
      <c r="I83" s="2"/>
      <c r="J83" s="2"/>
      <c r="K83" s="2"/>
      <c r="L83" s="2"/>
      <c r="M83" s="2"/>
      <c r="N83" s="2"/>
      <c r="O83" s="2"/>
      <c r="P83" s="2"/>
      <c r="Q83" s="2"/>
    </row>
    <row r="84" spans="2:17" ht="18">
      <c r="B84" s="1300" t="s">
        <v>1831</v>
      </c>
      <c r="C84" s="2"/>
      <c r="D84" s="2"/>
      <c r="E84" s="2"/>
      <c r="F84" s="2"/>
      <c r="G84" s="2"/>
      <c r="H84" s="2"/>
      <c r="I84" s="2"/>
      <c r="J84" s="2"/>
      <c r="K84" s="2"/>
      <c r="L84" s="2"/>
      <c r="M84" s="2"/>
      <c r="N84" s="2"/>
      <c r="O84" s="2"/>
      <c r="P84" s="2"/>
      <c r="Q84" s="2"/>
    </row>
    <row r="85" spans="2:17" ht="18">
      <c r="B85" s="1300"/>
      <c r="C85" s="2"/>
      <c r="D85" s="2"/>
      <c r="E85" s="2"/>
      <c r="F85" s="2"/>
      <c r="G85" s="2"/>
      <c r="H85" s="2"/>
      <c r="I85" s="2"/>
      <c r="J85" s="2"/>
      <c r="K85" s="2"/>
      <c r="L85" s="2"/>
      <c r="M85" s="2"/>
      <c r="N85" s="2"/>
      <c r="O85" s="2"/>
      <c r="P85" s="2"/>
      <c r="Q85" s="2"/>
    </row>
    <row r="86" spans="2:17" ht="18">
      <c r="B86" s="1300" t="s">
        <v>1811</v>
      </c>
      <c r="C86" s="2"/>
      <c r="D86" s="2"/>
      <c r="E86" s="2"/>
      <c r="F86" s="2"/>
      <c r="G86" s="2"/>
      <c r="H86" s="2"/>
      <c r="I86" s="2"/>
      <c r="J86" s="2"/>
      <c r="K86" s="2"/>
      <c r="L86" s="2"/>
      <c r="M86" s="2"/>
      <c r="N86" s="2"/>
      <c r="O86" s="2"/>
      <c r="P86" s="2"/>
      <c r="Q86" s="2"/>
    </row>
    <row r="87" spans="2:17" ht="18">
      <c r="B87" s="1300"/>
      <c r="C87" s="2"/>
      <c r="D87" s="2"/>
      <c r="E87" s="2"/>
      <c r="F87" s="2"/>
      <c r="G87" s="2"/>
      <c r="H87" s="2"/>
      <c r="I87" s="2"/>
      <c r="J87" s="2"/>
      <c r="K87" s="2"/>
      <c r="L87" s="2"/>
      <c r="M87" s="2"/>
      <c r="N87" s="2"/>
      <c r="O87" s="2"/>
      <c r="P87" s="2"/>
      <c r="Q87" s="2"/>
    </row>
    <row r="88" spans="2:17">
      <c r="B88" s="2"/>
      <c r="C88" s="2"/>
      <c r="D88" s="2"/>
      <c r="E88" s="2"/>
      <c r="F88" s="2"/>
      <c r="G88" s="2"/>
      <c r="H88" s="2"/>
      <c r="I88" s="2"/>
      <c r="J88" s="2"/>
      <c r="K88" s="2"/>
      <c r="L88" s="2"/>
      <c r="M88" s="2"/>
      <c r="N88" s="2"/>
      <c r="O88" s="2"/>
      <c r="P88" s="2"/>
      <c r="Q88" s="2"/>
    </row>
    <row r="89" spans="2:17">
      <c r="B89" s="2"/>
      <c r="C89" s="2"/>
      <c r="D89" s="2"/>
      <c r="E89" s="2"/>
      <c r="F89" s="2"/>
      <c r="G89" s="2"/>
      <c r="H89" s="2"/>
      <c r="I89" s="2"/>
      <c r="J89" s="2"/>
      <c r="K89" s="2"/>
      <c r="L89" s="2"/>
      <c r="M89" s="2"/>
      <c r="N89" s="2"/>
      <c r="O89" s="2"/>
      <c r="P89" s="2"/>
      <c r="Q89" s="2"/>
    </row>
    <row r="90" spans="2:17">
      <c r="B90" s="2"/>
      <c r="C90" s="2"/>
      <c r="D90" s="2"/>
      <c r="E90" s="2"/>
      <c r="F90" s="2"/>
      <c r="G90" s="2"/>
      <c r="H90" s="2"/>
      <c r="I90" s="2"/>
      <c r="J90" s="2"/>
      <c r="K90" s="2"/>
      <c r="L90" s="2"/>
      <c r="M90" s="2"/>
      <c r="N90" s="2"/>
      <c r="O90" s="2"/>
      <c r="P90" s="2"/>
      <c r="Q90" s="2"/>
    </row>
    <row r="91" spans="2:17">
      <c r="B91" s="2"/>
      <c r="C91" s="2"/>
      <c r="D91" s="2"/>
      <c r="E91" s="2"/>
      <c r="F91" s="2"/>
      <c r="G91" s="2"/>
      <c r="H91" s="2"/>
      <c r="I91" s="2"/>
      <c r="J91" s="2"/>
      <c r="K91" s="2"/>
      <c r="L91" s="2"/>
      <c r="M91" s="2"/>
      <c r="N91" s="2"/>
      <c r="O91" s="2"/>
      <c r="P91" s="2"/>
      <c r="Q91" s="2"/>
    </row>
    <row r="92" spans="2:17">
      <c r="B92" s="2"/>
      <c r="C92" s="2"/>
      <c r="D92" s="2"/>
      <c r="E92" s="2"/>
      <c r="F92" s="2"/>
      <c r="G92" s="2"/>
      <c r="H92" s="2"/>
      <c r="I92" s="2"/>
      <c r="J92" s="2"/>
      <c r="K92" s="2"/>
      <c r="L92" s="2"/>
      <c r="M92" s="2"/>
      <c r="N92" s="2"/>
      <c r="O92" s="2"/>
      <c r="P92" s="2"/>
      <c r="Q92" s="2"/>
    </row>
    <row r="93" spans="2:17">
      <c r="B93" s="2"/>
      <c r="C93" s="2"/>
      <c r="D93" s="2"/>
      <c r="E93" s="2"/>
      <c r="F93" s="2"/>
      <c r="G93" s="2"/>
      <c r="H93" s="2"/>
      <c r="I93" s="2"/>
      <c r="J93" s="2"/>
      <c r="K93" s="2"/>
      <c r="L93" s="2"/>
      <c r="M93" s="2"/>
      <c r="N93" s="2"/>
      <c r="O93" s="2"/>
      <c r="P93" s="2"/>
      <c r="Q93" s="2"/>
    </row>
    <row r="94" spans="2:17">
      <c r="B94" s="2"/>
      <c r="C94" s="2"/>
      <c r="D94" s="2"/>
      <c r="E94" s="2"/>
      <c r="F94" s="2"/>
      <c r="G94" s="2"/>
      <c r="H94" s="2"/>
      <c r="I94" s="2"/>
      <c r="J94" s="2"/>
      <c r="K94" s="2"/>
      <c r="L94" s="2"/>
      <c r="M94" s="2"/>
      <c r="N94" s="2"/>
      <c r="O94" s="2"/>
      <c r="P94" s="2"/>
      <c r="Q94" s="2"/>
    </row>
    <row r="95" spans="2:17">
      <c r="B95" s="2"/>
      <c r="C95" s="2"/>
      <c r="D95" s="2"/>
      <c r="E95" s="2"/>
      <c r="F95" s="2"/>
      <c r="G95" s="2"/>
      <c r="H95" s="2"/>
      <c r="I95" s="2"/>
      <c r="J95" s="2"/>
      <c r="K95" s="2"/>
      <c r="L95" s="2"/>
      <c r="M95" s="2"/>
      <c r="N95" s="2"/>
      <c r="O95" s="2"/>
      <c r="P95" s="2"/>
      <c r="Q95" s="2"/>
    </row>
    <row r="96" spans="2:17">
      <c r="B96" s="2"/>
      <c r="C96" s="2"/>
      <c r="D96" s="2"/>
      <c r="E96" s="2"/>
      <c r="F96" s="2"/>
      <c r="G96" s="2"/>
      <c r="H96" s="2"/>
      <c r="I96" s="2"/>
      <c r="J96" s="2"/>
      <c r="K96" s="2"/>
      <c r="L96" s="2"/>
      <c r="M96" s="2"/>
      <c r="N96" s="2"/>
      <c r="O96" s="2"/>
      <c r="P96" s="2"/>
      <c r="Q96" s="2"/>
    </row>
    <row r="97" spans="2:17">
      <c r="B97" s="2"/>
      <c r="C97" s="2"/>
      <c r="D97" s="2"/>
      <c r="E97" s="2"/>
      <c r="F97" s="2"/>
      <c r="G97" s="2"/>
      <c r="H97" s="2"/>
      <c r="I97" s="2"/>
      <c r="J97" s="2"/>
      <c r="K97" s="2"/>
      <c r="L97" s="2"/>
      <c r="M97" s="2"/>
      <c r="N97" s="2"/>
      <c r="O97" s="2"/>
      <c r="P97" s="2"/>
      <c r="Q97" s="2"/>
    </row>
    <row r="98" spans="2:17">
      <c r="B98" s="2"/>
      <c r="C98" s="2"/>
      <c r="D98" s="2"/>
      <c r="E98" s="2"/>
      <c r="F98" s="2"/>
      <c r="G98" s="2"/>
      <c r="H98" s="2"/>
      <c r="I98" s="2"/>
      <c r="J98" s="2"/>
      <c r="K98" s="2"/>
      <c r="L98" s="2"/>
      <c r="M98" s="2"/>
      <c r="N98" s="2"/>
      <c r="O98" s="2"/>
      <c r="P98" s="2"/>
      <c r="Q98" s="2"/>
    </row>
    <row r="99" spans="2:17">
      <c r="B99" s="2"/>
      <c r="C99" s="2"/>
      <c r="D99" s="2"/>
      <c r="E99" s="2"/>
      <c r="F99" s="2"/>
      <c r="G99" s="2"/>
      <c r="H99" s="2"/>
      <c r="I99" s="2"/>
      <c r="J99" s="2"/>
      <c r="K99" s="2"/>
      <c r="L99" s="2"/>
      <c r="M99" s="2"/>
      <c r="N99" s="2"/>
      <c r="O99" s="2"/>
      <c r="P99" s="2"/>
      <c r="Q99" s="2"/>
    </row>
    <row r="100" spans="2:17">
      <c r="B100" s="2"/>
      <c r="C100" s="2"/>
      <c r="D100" s="2"/>
      <c r="E100" s="2"/>
      <c r="F100" s="2"/>
      <c r="G100" s="2"/>
      <c r="H100" s="2"/>
      <c r="I100" s="2"/>
      <c r="J100" s="2"/>
      <c r="K100" s="2"/>
      <c r="L100" s="2"/>
      <c r="M100" s="2"/>
      <c r="N100" s="2"/>
      <c r="O100" s="2"/>
      <c r="P100" s="2"/>
      <c r="Q100" s="2"/>
    </row>
    <row r="101" spans="2:17">
      <c r="B101" s="2"/>
      <c r="C101" s="2"/>
      <c r="D101" s="2"/>
      <c r="E101" s="2"/>
      <c r="F101" s="2"/>
      <c r="G101" s="2"/>
      <c r="H101" s="2"/>
      <c r="I101" s="2"/>
      <c r="J101" s="2"/>
      <c r="K101" s="2"/>
      <c r="L101" s="2"/>
      <c r="M101" s="2"/>
      <c r="N101" s="2"/>
      <c r="O101" s="2"/>
      <c r="P101" s="2"/>
      <c r="Q101" s="2"/>
    </row>
    <row r="102" spans="2:17" ht="18">
      <c r="B102" s="2"/>
      <c r="C102" s="2"/>
      <c r="D102" s="2"/>
      <c r="E102" s="2"/>
      <c r="F102" s="2"/>
      <c r="G102" s="1301" t="s">
        <v>1826</v>
      </c>
      <c r="H102" s="2"/>
      <c r="I102" s="2"/>
      <c r="J102" s="2"/>
      <c r="K102" s="2"/>
      <c r="L102" s="2"/>
      <c r="M102" s="2"/>
      <c r="N102" s="2"/>
      <c r="O102" s="2"/>
      <c r="P102" s="2"/>
      <c r="Q102" s="2"/>
    </row>
    <row r="103" spans="2:17">
      <c r="B103" s="2"/>
      <c r="C103" s="2"/>
      <c r="D103" s="2"/>
      <c r="E103" s="2"/>
      <c r="F103" s="2"/>
      <c r="G103" s="2"/>
      <c r="H103" s="2"/>
      <c r="I103" s="2"/>
      <c r="J103" s="2"/>
      <c r="K103" s="2"/>
      <c r="L103" s="2"/>
      <c r="M103" s="2"/>
      <c r="N103" s="2"/>
      <c r="O103" s="2"/>
      <c r="P103" s="2"/>
      <c r="Q103" s="2"/>
    </row>
    <row r="104" spans="2:17">
      <c r="B104" s="2"/>
      <c r="C104" s="2"/>
      <c r="D104" s="2"/>
      <c r="E104" s="2"/>
      <c r="F104" s="2"/>
      <c r="G104" s="2"/>
      <c r="H104" s="2"/>
      <c r="I104" s="2"/>
      <c r="J104" s="2"/>
      <c r="K104" s="2"/>
      <c r="L104" s="2"/>
      <c r="M104" s="2"/>
      <c r="N104" s="2"/>
      <c r="O104" s="2"/>
      <c r="P104" s="2"/>
      <c r="Q104" s="2"/>
    </row>
    <row r="105" spans="2:17">
      <c r="B105" s="2"/>
      <c r="C105" s="2"/>
      <c r="D105" s="2"/>
      <c r="E105" s="2"/>
      <c r="F105" s="2"/>
      <c r="G105" s="2"/>
      <c r="H105" s="2"/>
      <c r="I105" s="2"/>
      <c r="J105" s="2"/>
      <c r="K105" s="2"/>
      <c r="L105" s="2"/>
      <c r="M105" s="2"/>
      <c r="N105" s="2"/>
      <c r="O105" s="2"/>
      <c r="P105" s="2"/>
      <c r="Q105" s="2"/>
    </row>
    <row r="106" spans="2:17">
      <c r="B106" s="2"/>
      <c r="C106" s="2"/>
      <c r="D106" s="2"/>
      <c r="E106" s="2"/>
      <c r="F106" s="2"/>
      <c r="G106" s="2"/>
      <c r="H106" s="2"/>
      <c r="I106" s="2"/>
      <c r="J106" s="2"/>
      <c r="K106" s="2"/>
      <c r="L106" s="2"/>
      <c r="M106" s="2"/>
      <c r="N106" s="2"/>
      <c r="O106" s="2"/>
      <c r="P106" s="2"/>
      <c r="Q106" s="2"/>
    </row>
    <row r="107" spans="2:17">
      <c r="B107" s="2"/>
      <c r="C107" s="2"/>
      <c r="D107" s="2"/>
      <c r="E107" s="2"/>
      <c r="F107" s="2"/>
      <c r="G107" s="2"/>
      <c r="H107" s="2"/>
      <c r="I107" s="2"/>
      <c r="J107" s="2"/>
      <c r="K107" s="2"/>
      <c r="L107" s="2"/>
      <c r="M107" s="2"/>
      <c r="N107" s="2"/>
      <c r="O107" s="2"/>
      <c r="P107" s="2"/>
      <c r="Q107" s="2"/>
    </row>
    <row r="108" spans="2:17">
      <c r="B108" s="2"/>
      <c r="C108" s="2"/>
      <c r="D108" s="2"/>
      <c r="E108" s="2"/>
      <c r="F108" s="2"/>
      <c r="G108" s="2"/>
      <c r="H108" s="2"/>
      <c r="I108" s="2"/>
      <c r="J108" s="2"/>
      <c r="K108" s="2"/>
      <c r="L108" s="2"/>
      <c r="M108" s="2"/>
      <c r="N108" s="2"/>
      <c r="O108" s="2"/>
      <c r="P108" s="2"/>
      <c r="Q108" s="2"/>
    </row>
    <row r="109" spans="2:17">
      <c r="B109" s="2"/>
      <c r="C109" s="2"/>
      <c r="D109" s="2"/>
      <c r="E109" s="2"/>
      <c r="F109" s="2"/>
      <c r="G109" s="2"/>
      <c r="H109" s="2"/>
      <c r="I109" s="2"/>
      <c r="J109" s="2"/>
      <c r="K109" s="2"/>
      <c r="L109" s="2"/>
      <c r="M109" s="2"/>
      <c r="N109" s="2"/>
      <c r="O109" s="2"/>
      <c r="P109" s="2"/>
      <c r="Q109" s="2"/>
    </row>
    <row r="110" spans="2:17">
      <c r="B110" s="2"/>
      <c r="C110" s="2"/>
      <c r="D110" s="2"/>
      <c r="E110" s="2"/>
      <c r="F110" s="2"/>
      <c r="G110" s="2"/>
      <c r="H110" s="2"/>
      <c r="I110" s="2"/>
      <c r="J110" s="2"/>
      <c r="K110" s="2"/>
      <c r="L110" s="2"/>
      <c r="M110" s="2"/>
      <c r="N110" s="2"/>
      <c r="O110" s="2"/>
      <c r="P110" s="2"/>
      <c r="Q110" s="2"/>
    </row>
    <row r="111" spans="2:17">
      <c r="B111" s="2"/>
      <c r="C111" s="2"/>
      <c r="D111" s="2"/>
      <c r="E111" s="2"/>
      <c r="F111" s="2"/>
      <c r="G111" s="2"/>
      <c r="H111" s="2"/>
      <c r="I111" s="2"/>
      <c r="J111" s="2"/>
      <c r="K111" s="2"/>
      <c r="L111" s="2"/>
      <c r="M111" s="2"/>
      <c r="N111" s="2"/>
      <c r="O111" s="2"/>
      <c r="P111" s="2"/>
      <c r="Q111" s="2"/>
    </row>
    <row r="112" spans="2:17">
      <c r="B112" s="2"/>
      <c r="C112" s="2"/>
      <c r="D112" s="2"/>
      <c r="E112" s="2"/>
      <c r="F112" s="2"/>
      <c r="G112" s="2"/>
      <c r="H112" s="2"/>
      <c r="I112" s="2"/>
      <c r="J112" s="2"/>
      <c r="K112" s="2"/>
      <c r="L112" s="2"/>
      <c r="M112" s="2"/>
      <c r="N112" s="2"/>
      <c r="O112" s="2"/>
      <c r="P112" s="2"/>
      <c r="Q112" s="2"/>
    </row>
    <row r="113" spans="1:17">
      <c r="B113" s="2"/>
      <c r="C113" s="2"/>
      <c r="D113" s="2"/>
      <c r="E113" s="2"/>
      <c r="F113" s="2"/>
      <c r="G113" s="2"/>
      <c r="H113" s="2"/>
      <c r="I113" s="2"/>
      <c r="J113" s="2"/>
      <c r="K113" s="2"/>
      <c r="L113" s="2"/>
      <c r="M113" s="2"/>
      <c r="N113" s="2"/>
      <c r="O113" s="2"/>
      <c r="P113" s="2"/>
      <c r="Q113" s="2"/>
    </row>
    <row r="114" spans="1:17">
      <c r="B114" s="2"/>
      <c r="C114" s="2"/>
      <c r="D114" s="2"/>
      <c r="E114" s="2"/>
      <c r="F114" s="2"/>
      <c r="G114" s="2"/>
      <c r="H114" s="2"/>
      <c r="I114" s="2"/>
      <c r="J114" s="2"/>
      <c r="K114" s="2"/>
      <c r="L114" s="2"/>
      <c r="M114" s="2"/>
      <c r="N114" s="2"/>
      <c r="O114" s="2"/>
      <c r="P114" s="2"/>
      <c r="Q114" s="2"/>
    </row>
    <row r="115" spans="1:17">
      <c r="B115" s="2"/>
      <c r="C115" s="2"/>
      <c r="D115" s="2"/>
      <c r="E115" s="2"/>
      <c r="F115" s="2"/>
      <c r="G115" s="2"/>
      <c r="H115" s="2"/>
      <c r="I115" s="2"/>
      <c r="J115" s="2"/>
      <c r="K115" s="2"/>
      <c r="L115" s="2"/>
      <c r="M115" s="2"/>
      <c r="N115" s="2"/>
      <c r="O115" s="2"/>
      <c r="P115" s="2"/>
      <c r="Q115" s="2"/>
    </row>
    <row r="116" spans="1:17" ht="18">
      <c r="B116" s="2"/>
      <c r="C116" s="2"/>
      <c r="D116" s="2"/>
      <c r="E116" s="2"/>
      <c r="F116" s="2"/>
      <c r="G116" s="1300" t="s">
        <v>1812</v>
      </c>
      <c r="H116" s="2"/>
      <c r="I116" s="2"/>
      <c r="J116" s="2"/>
      <c r="K116" s="2"/>
      <c r="L116" s="2"/>
      <c r="M116" s="2"/>
      <c r="N116" s="2"/>
      <c r="O116" s="2"/>
      <c r="P116" s="2"/>
      <c r="Q116" s="2"/>
    </row>
    <row r="117" spans="1:17">
      <c r="B117" s="2"/>
      <c r="C117" s="2"/>
      <c r="D117" s="2"/>
      <c r="E117" s="2"/>
      <c r="F117" s="2"/>
      <c r="G117" s="2"/>
      <c r="H117" s="2"/>
      <c r="I117" s="2"/>
      <c r="J117" s="2"/>
      <c r="K117" s="2"/>
      <c r="L117" s="2"/>
      <c r="M117" s="2"/>
      <c r="N117" s="2"/>
      <c r="O117" s="2"/>
      <c r="P117" s="2"/>
      <c r="Q117" s="2"/>
    </row>
    <row r="118" spans="1:17">
      <c r="B118" s="2"/>
      <c r="C118" s="2"/>
      <c r="D118" s="2"/>
      <c r="E118" s="2"/>
      <c r="F118" s="2"/>
      <c r="G118" s="2"/>
      <c r="H118" s="2"/>
      <c r="I118" s="2"/>
      <c r="J118" s="2"/>
      <c r="K118" s="2"/>
      <c r="L118" s="2"/>
      <c r="M118" s="2"/>
      <c r="N118" s="2"/>
      <c r="O118" s="2"/>
      <c r="P118" s="2"/>
      <c r="Q118" s="2"/>
    </row>
    <row r="119" spans="1:17">
      <c r="B119" s="2"/>
      <c r="C119" s="2"/>
      <c r="D119" s="2"/>
      <c r="E119" s="2"/>
      <c r="F119" s="2"/>
      <c r="G119" s="2"/>
      <c r="H119" s="2"/>
      <c r="I119" s="2"/>
      <c r="J119" s="2"/>
      <c r="K119" s="2"/>
      <c r="L119" s="2"/>
      <c r="M119" s="2"/>
      <c r="N119" s="2"/>
      <c r="O119" s="2"/>
      <c r="P119" s="2"/>
      <c r="Q119" s="2"/>
    </row>
    <row r="120" spans="1:17">
      <c r="B120" s="2"/>
      <c r="C120" s="2"/>
      <c r="D120" s="2"/>
      <c r="E120" s="2"/>
      <c r="F120" s="2"/>
      <c r="G120" s="2"/>
      <c r="H120" s="2"/>
      <c r="I120" s="2"/>
      <c r="J120" s="2"/>
      <c r="K120" s="2"/>
      <c r="L120" s="2"/>
      <c r="M120" s="2"/>
      <c r="N120" s="2"/>
      <c r="O120" s="2"/>
      <c r="P120" s="2"/>
      <c r="Q120" s="2"/>
    </row>
    <row r="121" spans="1:17" ht="18">
      <c r="A121" s="1298"/>
      <c r="B121" s="1301" t="s">
        <v>1827</v>
      </c>
      <c r="C121" s="1300"/>
      <c r="D121" s="2"/>
      <c r="E121" s="2"/>
      <c r="F121" s="2"/>
      <c r="G121" s="2"/>
      <c r="H121" s="2"/>
      <c r="I121" s="2"/>
      <c r="J121" s="2"/>
      <c r="K121" s="2"/>
      <c r="L121" s="2"/>
      <c r="M121" s="2"/>
      <c r="N121" s="2"/>
      <c r="O121" s="2"/>
      <c r="P121" s="2"/>
      <c r="Q121" s="2"/>
    </row>
    <row r="122" spans="1:17">
      <c r="B122" s="2"/>
      <c r="C122" s="2"/>
      <c r="D122" s="2"/>
      <c r="E122" s="2"/>
      <c r="F122" s="2"/>
      <c r="G122" s="2"/>
      <c r="H122" s="2"/>
      <c r="I122" s="2"/>
      <c r="J122" s="2"/>
      <c r="K122" s="2"/>
      <c r="L122" s="2"/>
      <c r="M122" s="2"/>
      <c r="N122" s="2"/>
      <c r="O122" s="2"/>
      <c r="P122" s="2"/>
      <c r="Q122" s="2"/>
    </row>
    <row r="123" spans="1:17" ht="18">
      <c r="A123" s="1298"/>
      <c r="B123" s="1302" t="s">
        <v>1784</v>
      </c>
      <c r="C123" s="1300"/>
      <c r="D123" s="1300"/>
      <c r="E123" s="1300"/>
      <c r="F123" s="1300"/>
      <c r="G123" s="1300"/>
      <c r="H123" s="1300"/>
      <c r="I123" s="2"/>
      <c r="J123" s="2"/>
      <c r="K123" s="2"/>
      <c r="L123" s="2"/>
      <c r="M123" s="2"/>
      <c r="N123" s="2"/>
      <c r="O123" s="2"/>
      <c r="P123" s="2"/>
      <c r="Q123" s="2"/>
    </row>
    <row r="124" spans="1:17" ht="18">
      <c r="A124" s="1298"/>
      <c r="B124" s="1300"/>
      <c r="C124" s="1300"/>
      <c r="D124" s="1300"/>
      <c r="E124" s="1300"/>
      <c r="F124" s="1300"/>
      <c r="G124" s="1300"/>
      <c r="H124" s="1300"/>
      <c r="I124" s="2"/>
      <c r="J124" s="2"/>
      <c r="K124" s="2"/>
      <c r="L124" s="2"/>
      <c r="M124" s="2"/>
      <c r="N124" s="2"/>
      <c r="O124" s="2"/>
      <c r="P124" s="2"/>
      <c r="Q124" s="2"/>
    </row>
    <row r="125" spans="1:17" ht="18.75">
      <c r="A125" s="1298"/>
      <c r="B125" s="1303" t="s">
        <v>1786</v>
      </c>
      <c r="C125" s="1300"/>
      <c r="D125" s="1300"/>
      <c r="E125" s="1300"/>
      <c r="F125" s="1300"/>
      <c r="G125" s="1300"/>
      <c r="H125" s="1300"/>
      <c r="I125" s="2"/>
      <c r="J125" s="2"/>
      <c r="K125" s="2"/>
      <c r="L125" s="2"/>
      <c r="M125" s="2"/>
      <c r="N125" s="2"/>
      <c r="O125" s="2"/>
      <c r="P125" s="2"/>
      <c r="Q125" s="2"/>
    </row>
    <row r="126" spans="1:17" ht="18.75">
      <c r="A126" s="1298"/>
      <c r="B126" s="1303" t="s">
        <v>1828</v>
      </c>
      <c r="C126" s="1300"/>
      <c r="D126" s="1300"/>
      <c r="E126" s="1300"/>
      <c r="F126" s="1300"/>
      <c r="G126" s="1300"/>
      <c r="H126" s="1300"/>
      <c r="I126" s="2"/>
      <c r="J126" s="2"/>
      <c r="K126" s="2"/>
      <c r="L126" s="2"/>
      <c r="M126" s="2"/>
      <c r="N126" s="2"/>
      <c r="O126" s="2"/>
      <c r="P126" s="2"/>
      <c r="Q126" s="2"/>
    </row>
    <row r="127" spans="1:17" ht="18.75">
      <c r="A127" s="1298"/>
      <c r="B127" s="1303" t="s">
        <v>1829</v>
      </c>
      <c r="C127" s="1300"/>
      <c r="D127" s="1300"/>
      <c r="E127" s="1300"/>
      <c r="F127" s="1300"/>
      <c r="G127" s="1300"/>
      <c r="H127" s="1300"/>
      <c r="I127" s="2"/>
      <c r="J127" s="2"/>
      <c r="K127" s="2"/>
      <c r="L127" s="2"/>
      <c r="M127" s="2"/>
      <c r="N127" s="2"/>
      <c r="O127" s="2"/>
      <c r="P127" s="2"/>
      <c r="Q127" s="2"/>
    </row>
    <row r="128" spans="1:17">
      <c r="B128" s="2"/>
      <c r="C128" s="2"/>
      <c r="D128" s="2"/>
      <c r="E128" s="2"/>
      <c r="F128" s="2"/>
      <c r="G128" s="2"/>
      <c r="H128" s="2"/>
      <c r="I128" s="2"/>
      <c r="J128" s="2"/>
      <c r="K128" s="2"/>
      <c r="L128" s="2"/>
      <c r="M128" s="2"/>
      <c r="N128" s="2"/>
      <c r="O128" s="2"/>
      <c r="P128" s="2"/>
      <c r="Q128" s="2"/>
    </row>
    <row r="129" spans="2:17">
      <c r="B129" s="2"/>
      <c r="C129" s="2"/>
      <c r="D129" s="2"/>
      <c r="E129" s="2"/>
      <c r="F129" s="2"/>
      <c r="G129" s="2"/>
      <c r="H129" s="2"/>
      <c r="I129" s="2"/>
      <c r="J129" s="2"/>
      <c r="K129" s="2"/>
      <c r="L129" s="2"/>
      <c r="M129" s="2"/>
      <c r="N129" s="2"/>
      <c r="O129" s="2"/>
      <c r="P129" s="2"/>
      <c r="Q129" s="2"/>
    </row>
  </sheetData>
  <hyperlinks>
    <hyperlink ref="B4" r:id="rId1" location=".WeTkxGdtNcM"/>
    <hyperlink ref="B121" r:id="rId2"/>
    <hyperlink ref="B125" r:id="rId3"/>
    <hyperlink ref="B126" r:id="rId4"/>
    <hyperlink ref="B127" r:id="rId5"/>
    <hyperlink ref="G102" r:id="rId6"/>
  </hyperlinks>
  <pageMargins left="0.7" right="0.7" top="0.75" bottom="0.75" header="0.3" footer="0.3"/>
  <pageSetup paperSize="9" orientation="portrait" r:id="rId7"/>
  <drawing r:id="rId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4"/>
  <sheetViews>
    <sheetView zoomScaleNormal="100" workbookViewId="0">
      <selection activeCell="N91" sqref="N91"/>
    </sheetView>
  </sheetViews>
  <sheetFormatPr baseColWidth="10" defaultRowHeight="15"/>
  <cols>
    <col min="1" max="1" width="3.7109375" customWidth="1"/>
    <col min="6" max="6" width="13.5703125" customWidth="1"/>
    <col min="7" max="7" width="13.42578125" customWidth="1"/>
  </cols>
  <sheetData>
    <row r="1" spans="1:17" ht="15.75" thickBot="1">
      <c r="A1" s="388">
        <f t="shared" ref="A1:Q1" ca="1" si="0">CELL("largeur",A1)</f>
        <v>3</v>
      </c>
      <c r="B1" s="388">
        <f t="shared" ca="1" si="0"/>
        <v>11</v>
      </c>
      <c r="C1" s="388">
        <f t="shared" ca="1" si="0"/>
        <v>11</v>
      </c>
      <c r="D1" s="388">
        <f t="shared" ca="1" si="0"/>
        <v>11</v>
      </c>
      <c r="E1" s="388">
        <f t="shared" ca="1" si="0"/>
        <v>11</v>
      </c>
      <c r="F1" s="388">
        <f t="shared" ca="1" si="0"/>
        <v>13</v>
      </c>
      <c r="G1" s="388">
        <f t="shared" ca="1" si="0"/>
        <v>13</v>
      </c>
      <c r="H1" s="388">
        <f t="shared" ca="1" si="0"/>
        <v>11</v>
      </c>
      <c r="I1" s="388">
        <f t="shared" ca="1" si="0"/>
        <v>11</v>
      </c>
      <c r="J1" s="388">
        <f t="shared" ca="1" si="0"/>
        <v>11</v>
      </c>
      <c r="K1" s="388">
        <f t="shared" ca="1" si="0"/>
        <v>11</v>
      </c>
      <c r="L1" s="388">
        <f t="shared" ca="1" si="0"/>
        <v>11</v>
      </c>
      <c r="M1" s="388">
        <f t="shared" ca="1" si="0"/>
        <v>11</v>
      </c>
      <c r="N1" s="388">
        <f t="shared" ca="1" si="0"/>
        <v>11</v>
      </c>
      <c r="O1" s="388">
        <f t="shared" ca="1" si="0"/>
        <v>11</v>
      </c>
      <c r="P1" s="388">
        <f t="shared" ca="1" si="0"/>
        <v>11</v>
      </c>
      <c r="Q1" s="388">
        <f t="shared" ca="1" si="0"/>
        <v>11</v>
      </c>
    </row>
    <row r="2" spans="1:17" ht="26.25">
      <c r="A2" s="389"/>
      <c r="B2" s="2111" t="s">
        <v>416</v>
      </c>
      <c r="C2" s="2112"/>
      <c r="D2" s="2112"/>
      <c r="E2" s="2112"/>
      <c r="F2" s="2112"/>
      <c r="G2" s="2112"/>
      <c r="H2" s="2112"/>
      <c r="I2" s="2112"/>
      <c r="J2" s="2112"/>
      <c r="K2" s="2112"/>
      <c r="L2" s="2112"/>
      <c r="M2" s="2112"/>
      <c r="N2" s="2112"/>
      <c r="O2" s="2112"/>
      <c r="P2" s="2112"/>
      <c r="Q2" s="2113"/>
    </row>
    <row r="3" spans="1:17" ht="15.75">
      <c r="A3" s="389"/>
      <c r="B3" s="2114" t="s">
        <v>417</v>
      </c>
      <c r="C3" s="2115"/>
      <c r="D3" s="2115"/>
      <c r="E3" s="2115"/>
      <c r="F3" s="2115"/>
      <c r="G3" s="2115"/>
      <c r="H3" s="2115"/>
      <c r="I3" s="2115"/>
      <c r="J3" s="2115"/>
      <c r="K3" s="2115"/>
      <c r="L3" s="2115"/>
      <c r="M3" s="2115"/>
      <c r="N3" s="2115"/>
      <c r="O3" s="2115"/>
      <c r="P3" s="2115"/>
      <c r="Q3" s="2116"/>
    </row>
    <row r="4" spans="1:17" ht="15.75">
      <c r="A4" s="389"/>
      <c r="B4" s="2114" t="s">
        <v>418</v>
      </c>
      <c r="C4" s="2115"/>
      <c r="D4" s="2115"/>
      <c r="E4" s="2115"/>
      <c r="F4" s="2115"/>
      <c r="G4" s="2115"/>
      <c r="H4" s="2115"/>
      <c r="I4" s="2115"/>
      <c r="J4" s="2115"/>
      <c r="K4" s="2115"/>
      <c r="L4" s="2115"/>
      <c r="M4" s="2115"/>
      <c r="N4" s="2115"/>
      <c r="O4" s="2115"/>
      <c r="P4" s="2115"/>
      <c r="Q4" s="2116"/>
    </row>
    <row r="5" spans="1:17" ht="15.75">
      <c r="A5" s="389"/>
      <c r="B5" s="2114" t="s">
        <v>419</v>
      </c>
      <c r="C5" s="2115"/>
      <c r="D5" s="2115"/>
      <c r="E5" s="2115"/>
      <c r="F5" s="2115"/>
      <c r="G5" s="2115"/>
      <c r="H5" s="2115"/>
      <c r="I5" s="2115"/>
      <c r="J5" s="2115"/>
      <c r="K5" s="2115"/>
      <c r="L5" s="2115"/>
      <c r="M5" s="2115"/>
      <c r="N5" s="2115"/>
      <c r="O5" s="2115"/>
      <c r="P5" s="2115"/>
      <c r="Q5" s="2116"/>
    </row>
    <row r="6" spans="1:17" ht="27" thickBot="1">
      <c r="A6" s="389"/>
      <c r="B6" s="2117" t="s">
        <v>420</v>
      </c>
      <c r="C6" s="2118"/>
      <c r="D6" s="2118"/>
      <c r="E6" s="2118"/>
      <c r="F6" s="2118"/>
      <c r="G6" s="2118"/>
      <c r="H6" s="2118"/>
      <c r="I6" s="2118"/>
      <c r="J6" s="2118"/>
      <c r="K6" s="2118"/>
      <c r="L6" s="2118"/>
      <c r="M6" s="2118"/>
      <c r="N6" s="2118"/>
      <c r="O6" s="2118"/>
      <c r="P6" s="2118"/>
      <c r="Q6" s="2119"/>
    </row>
    <row r="7" spans="1:17" ht="15.75">
      <c r="A7" s="390"/>
      <c r="B7" s="389"/>
      <c r="C7" s="391"/>
      <c r="D7" s="389"/>
      <c r="E7" s="389"/>
      <c r="F7" s="389"/>
      <c r="G7" s="389"/>
      <c r="H7" s="389"/>
      <c r="I7" s="389"/>
      <c r="J7" s="389"/>
      <c r="K7" s="389"/>
      <c r="L7" s="389"/>
      <c r="M7" s="390"/>
      <c r="N7" s="390"/>
      <c r="O7" s="390"/>
      <c r="P7" s="390"/>
      <c r="Q7" s="390"/>
    </row>
    <row r="8" spans="1:17" ht="15.75" thickBot="1">
      <c r="A8" s="390"/>
      <c r="B8" s="389"/>
      <c r="C8" s="392"/>
      <c r="D8" s="389"/>
      <c r="E8" s="389"/>
      <c r="F8" s="389"/>
      <c r="G8" s="389"/>
      <c r="H8" s="389"/>
      <c r="I8" s="389"/>
      <c r="J8" s="389"/>
      <c r="K8" s="389"/>
      <c r="L8" s="389"/>
      <c r="M8" s="390"/>
      <c r="N8" s="390"/>
      <c r="O8" s="390"/>
      <c r="P8" s="390"/>
      <c r="Q8" s="390"/>
    </row>
    <row r="9" spans="1:17" ht="16.5" thickBot="1">
      <c r="A9" s="390"/>
      <c r="B9" s="2120" t="s">
        <v>421</v>
      </c>
      <c r="C9" s="2121"/>
      <c r="D9" s="2121"/>
      <c r="E9" s="2121"/>
      <c r="F9" s="2121"/>
      <c r="G9" s="2121"/>
      <c r="H9" s="2121"/>
      <c r="I9" s="2121"/>
      <c r="J9" s="2121"/>
      <c r="K9" s="2121"/>
      <c r="L9" s="2121"/>
      <c r="M9" s="2121"/>
      <c r="N9" s="2121"/>
      <c r="O9" s="2121"/>
      <c r="P9" s="2121"/>
      <c r="Q9" s="2122"/>
    </row>
    <row r="10" spans="1:17">
      <c r="A10" s="390"/>
      <c r="B10" s="393"/>
      <c r="C10" s="389"/>
      <c r="D10" s="389"/>
      <c r="E10" s="389"/>
      <c r="F10" s="389"/>
      <c r="G10" s="389"/>
      <c r="H10" s="389"/>
      <c r="I10" s="389"/>
      <c r="J10" s="389"/>
      <c r="K10" s="389"/>
      <c r="L10" s="389"/>
      <c r="M10" s="390"/>
      <c r="N10" s="390"/>
      <c r="O10" s="390"/>
      <c r="P10" s="390"/>
      <c r="Q10" s="390"/>
    </row>
    <row r="11" spans="1:17">
      <c r="A11" s="390"/>
      <c r="B11" s="393"/>
      <c r="C11" s="394" t="s">
        <v>422</v>
      </c>
      <c r="D11" s="389"/>
      <c r="E11" s="389"/>
      <c r="F11" s="389"/>
      <c r="G11" s="389"/>
      <c r="H11" s="389"/>
      <c r="I11" s="389"/>
      <c r="J11" s="389"/>
      <c r="K11" s="389"/>
      <c r="L11" s="389"/>
      <c r="M11" s="390"/>
      <c r="N11" s="390"/>
      <c r="O11" s="390"/>
      <c r="P11" s="390"/>
      <c r="Q11" s="390"/>
    </row>
    <row r="12" spans="1:17">
      <c r="A12" s="390"/>
      <c r="B12" s="393"/>
      <c r="C12" s="389"/>
      <c r="D12" s="389"/>
      <c r="E12" s="389"/>
      <c r="F12" s="389"/>
      <c r="G12" s="389"/>
      <c r="H12" s="389"/>
      <c r="I12" s="389"/>
      <c r="J12" s="389"/>
      <c r="K12" s="389"/>
      <c r="L12" s="389"/>
      <c r="M12" s="390"/>
      <c r="N12" s="390"/>
      <c r="O12" s="390"/>
      <c r="P12" s="390"/>
      <c r="Q12" s="390"/>
    </row>
    <row r="13" spans="1:17">
      <c r="A13" s="390"/>
      <c r="B13" s="393"/>
      <c r="C13" s="79" t="s">
        <v>60</v>
      </c>
      <c r="D13" s="80" t="s">
        <v>35</v>
      </c>
      <c r="E13" s="81" t="s">
        <v>61</v>
      </c>
      <c r="F13" s="81" t="s">
        <v>62</v>
      </c>
      <c r="G13" s="389"/>
      <c r="H13" s="389"/>
      <c r="I13" s="389"/>
      <c r="J13" s="389"/>
      <c r="K13" s="389"/>
      <c r="L13" s="389"/>
      <c r="M13" s="390"/>
      <c r="N13" s="395" t="s">
        <v>423</v>
      </c>
      <c r="O13" s="390"/>
      <c r="P13" s="390"/>
      <c r="Q13" s="390"/>
    </row>
    <row r="14" spans="1:17">
      <c r="A14" s="390"/>
      <c r="B14" s="393"/>
      <c r="C14" s="389"/>
      <c r="D14" s="389"/>
      <c r="E14" s="389"/>
      <c r="F14" s="389"/>
      <c r="G14" s="389"/>
      <c r="H14" s="389"/>
      <c r="I14" s="389"/>
      <c r="J14" s="389"/>
      <c r="K14" s="389"/>
      <c r="L14" s="389"/>
      <c r="M14" s="390"/>
      <c r="N14" s="390"/>
      <c r="O14" s="390"/>
      <c r="P14" s="390"/>
      <c r="Q14" s="390"/>
    </row>
    <row r="15" spans="1:17" ht="15.75">
      <c r="A15" s="390"/>
      <c r="B15" s="389"/>
      <c r="C15" s="396" t="s">
        <v>110</v>
      </c>
      <c r="D15" s="397"/>
      <c r="E15" s="397"/>
      <c r="F15" s="389"/>
      <c r="G15" s="389"/>
      <c r="H15" s="389"/>
      <c r="I15" s="389"/>
      <c r="J15" s="389"/>
      <c r="K15" s="389"/>
      <c r="L15" s="389"/>
      <c r="M15" s="390"/>
      <c r="N15" s="398" t="s">
        <v>51</v>
      </c>
      <c r="O15" s="390"/>
      <c r="P15" s="390"/>
      <c r="Q15" s="390"/>
    </row>
    <row r="16" spans="1:17" ht="15.75">
      <c r="A16" s="390"/>
      <c r="B16" s="389"/>
      <c r="C16" s="89"/>
      <c r="D16" s="147"/>
      <c r="E16" s="91">
        <v>1050</v>
      </c>
      <c r="F16" s="399" t="s">
        <v>424</v>
      </c>
      <c r="G16" s="2"/>
      <c r="H16" s="389"/>
      <c r="I16" s="389"/>
      <c r="J16" s="389"/>
      <c r="K16" s="389"/>
      <c r="L16" s="389"/>
      <c r="M16" s="390"/>
      <c r="N16" s="398" t="s">
        <v>55</v>
      </c>
      <c r="O16" s="390"/>
      <c r="P16" s="390"/>
      <c r="Q16" s="390"/>
    </row>
    <row r="17" spans="1:17" ht="15.75">
      <c r="A17" s="390"/>
      <c r="B17" s="389"/>
      <c r="C17" s="89"/>
      <c r="D17" s="147"/>
      <c r="E17" s="91">
        <v>400</v>
      </c>
      <c r="F17" s="399" t="s">
        <v>425</v>
      </c>
      <c r="G17" s="2"/>
      <c r="H17" s="389"/>
      <c r="I17" s="389"/>
      <c r="J17" s="389"/>
      <c r="K17" s="389"/>
      <c r="L17" s="389"/>
      <c r="M17" s="390"/>
      <c r="N17" s="398" t="s">
        <v>426</v>
      </c>
      <c r="O17" s="390"/>
      <c r="P17" s="390"/>
      <c r="Q17" s="390"/>
    </row>
    <row r="18" spans="1:17" ht="15.75">
      <c r="A18" s="390"/>
      <c r="B18" s="389"/>
      <c r="C18" s="400"/>
      <c r="D18" s="400"/>
      <c r="E18" s="400"/>
      <c r="F18" s="389"/>
      <c r="G18" s="389"/>
      <c r="H18" s="389"/>
      <c r="I18" s="389"/>
      <c r="J18" s="389"/>
      <c r="K18" s="389"/>
      <c r="L18" s="389"/>
      <c r="M18" s="390"/>
      <c r="N18" s="398" t="s">
        <v>427</v>
      </c>
      <c r="O18" s="390"/>
      <c r="P18" s="390"/>
      <c r="Q18" s="390"/>
    </row>
    <row r="19" spans="1:17" ht="20.25">
      <c r="A19" s="390"/>
      <c r="B19" s="389"/>
      <c r="C19" s="401" t="s">
        <v>428</v>
      </c>
      <c r="D19" s="402"/>
      <c r="E19" s="402"/>
      <c r="F19" s="403"/>
      <c r="G19" s="403"/>
      <c r="H19" s="403"/>
      <c r="I19" s="403"/>
      <c r="J19" s="389"/>
      <c r="K19" s="389"/>
      <c r="L19" s="389"/>
      <c r="M19" s="390"/>
      <c r="N19" s="398" t="s">
        <v>429</v>
      </c>
      <c r="O19" s="390"/>
      <c r="P19" s="390"/>
      <c r="Q19" s="390"/>
    </row>
    <row r="20" spans="1:17" ht="15.75">
      <c r="A20" s="390"/>
      <c r="B20" s="389"/>
      <c r="C20" s="402" t="s">
        <v>430</v>
      </c>
      <c r="D20" s="397"/>
      <c r="E20" s="397"/>
      <c r="F20" s="389"/>
      <c r="G20" s="389"/>
      <c r="H20" s="389"/>
      <c r="I20" s="389"/>
      <c r="J20" s="389"/>
      <c r="K20" s="389"/>
      <c r="L20" s="389"/>
      <c r="M20" s="390"/>
      <c r="N20" s="398" t="s">
        <v>79</v>
      </c>
      <c r="O20" s="390"/>
      <c r="P20" s="390"/>
      <c r="Q20" s="390"/>
    </row>
    <row r="21" spans="1:17" ht="15.75">
      <c r="A21" s="390"/>
      <c r="B21" s="389"/>
      <c r="C21" s="397"/>
      <c r="D21" s="397"/>
      <c r="E21" s="397"/>
      <c r="F21" s="389"/>
      <c r="G21" s="389"/>
      <c r="H21" s="389"/>
      <c r="I21" s="389"/>
      <c r="J21" s="389"/>
      <c r="K21" s="389"/>
      <c r="L21" s="389"/>
      <c r="M21" s="390"/>
      <c r="N21" s="398" t="s">
        <v>431</v>
      </c>
      <c r="O21" s="390"/>
      <c r="P21" s="390"/>
      <c r="Q21" s="390"/>
    </row>
    <row r="22" spans="1:17" ht="15.75">
      <c r="A22" s="390"/>
      <c r="B22" s="389"/>
      <c r="C22" s="79" t="s">
        <v>60</v>
      </c>
      <c r="D22" s="80" t="s">
        <v>35</v>
      </c>
      <c r="E22" s="81" t="s">
        <v>61</v>
      </c>
      <c r="F22" s="81" t="s">
        <v>62</v>
      </c>
      <c r="G22" s="389"/>
      <c r="H22" s="389"/>
      <c r="I22" s="389"/>
      <c r="J22" s="389"/>
      <c r="K22" s="389"/>
      <c r="L22" s="389"/>
      <c r="M22" s="390"/>
      <c r="N22" s="398" t="s">
        <v>432</v>
      </c>
      <c r="O22" s="390"/>
      <c r="P22" s="390"/>
      <c r="Q22" s="390"/>
    </row>
    <row r="23" spans="1:17" ht="15.75">
      <c r="A23" s="390"/>
      <c r="B23" s="389"/>
      <c r="C23" s="89">
        <v>2</v>
      </c>
      <c r="D23" s="404" t="s">
        <v>66</v>
      </c>
      <c r="E23" s="91">
        <v>50</v>
      </c>
      <c r="F23" s="86" t="s">
        <v>433</v>
      </c>
      <c r="G23" s="389"/>
      <c r="H23" s="389"/>
      <c r="I23" s="389"/>
      <c r="J23" s="389"/>
      <c r="K23" s="389"/>
      <c r="L23" s="389"/>
      <c r="M23" s="390"/>
      <c r="N23" s="398" t="s">
        <v>434</v>
      </c>
      <c r="O23" s="390"/>
      <c r="P23" s="390"/>
      <c r="Q23" s="390"/>
    </row>
    <row r="24" spans="1:17" ht="15.75">
      <c r="A24" s="390"/>
      <c r="B24" s="389"/>
      <c r="C24" s="405" t="s">
        <v>435</v>
      </c>
      <c r="D24" s="402"/>
      <c r="E24" s="86"/>
      <c r="F24" s="86"/>
      <c r="G24" s="389"/>
      <c r="H24" s="389"/>
      <c r="I24" s="389"/>
      <c r="J24" s="389"/>
      <c r="K24" s="389"/>
      <c r="L24" s="389"/>
      <c r="M24" s="390"/>
      <c r="N24" s="398" t="s">
        <v>436</v>
      </c>
      <c r="O24" s="390"/>
      <c r="P24" s="390"/>
      <c r="Q24" s="390"/>
    </row>
    <row r="25" spans="1:17" ht="15.75">
      <c r="A25" s="390"/>
      <c r="B25" s="389"/>
      <c r="C25" s="402" t="s">
        <v>437</v>
      </c>
      <c r="D25" s="2"/>
      <c r="E25" s="399"/>
      <c r="F25" s="86"/>
      <c r="G25" s="389"/>
      <c r="H25" s="389"/>
      <c r="I25" s="389"/>
      <c r="J25" s="389"/>
      <c r="K25" s="389"/>
      <c r="L25" s="389"/>
      <c r="M25" s="390"/>
      <c r="N25" s="398" t="s">
        <v>438</v>
      </c>
      <c r="O25" s="390"/>
      <c r="P25" s="390"/>
      <c r="Q25" s="390"/>
    </row>
    <row r="26" spans="1:17" ht="15.75">
      <c r="A26" s="390"/>
      <c r="B26" s="389"/>
      <c r="C26" s="402"/>
      <c r="D26" s="86"/>
      <c r="E26" s="86"/>
      <c r="F26" s="86"/>
      <c r="G26" s="389"/>
      <c r="H26" s="389"/>
      <c r="I26" s="389"/>
      <c r="J26" s="389"/>
      <c r="K26" s="389"/>
      <c r="L26" s="389"/>
      <c r="M26" s="390"/>
      <c r="N26" s="398" t="s">
        <v>439</v>
      </c>
      <c r="O26" s="390"/>
      <c r="P26" s="390"/>
      <c r="Q26" s="390"/>
    </row>
    <row r="27" spans="1:17" ht="20.25">
      <c r="A27" s="390"/>
      <c r="B27" s="389"/>
      <c r="C27" s="401" t="s">
        <v>440</v>
      </c>
      <c r="E27" s="86"/>
      <c r="F27" s="86"/>
      <c r="G27" s="389"/>
      <c r="H27" s="389"/>
      <c r="I27" s="389"/>
      <c r="J27" s="389"/>
      <c r="K27" s="389"/>
      <c r="L27" s="389"/>
      <c r="M27" s="390"/>
      <c r="N27" s="398" t="s">
        <v>441</v>
      </c>
      <c r="O27" s="390"/>
      <c r="P27" s="390"/>
      <c r="Q27" s="390"/>
    </row>
    <row r="28" spans="1:17" ht="15.75">
      <c r="A28" s="390"/>
      <c r="B28" s="389"/>
      <c r="C28" s="402" t="s">
        <v>442</v>
      </c>
      <c r="D28" s="2"/>
      <c r="E28" s="399"/>
      <c r="F28" s="86"/>
      <c r="G28" s="389"/>
      <c r="H28" s="389"/>
      <c r="I28" s="389"/>
      <c r="J28" s="389"/>
      <c r="K28" s="389"/>
      <c r="L28" s="389"/>
      <c r="M28" s="390"/>
      <c r="N28" s="398" t="s">
        <v>443</v>
      </c>
      <c r="O28" s="390"/>
      <c r="P28" s="390"/>
      <c r="Q28" s="390"/>
    </row>
    <row r="29" spans="1:17" ht="15.75">
      <c r="A29" s="390"/>
      <c r="B29" s="389"/>
      <c r="C29" s="402" t="s">
        <v>444</v>
      </c>
      <c r="D29" s="2"/>
      <c r="E29" s="399"/>
      <c r="F29" s="86"/>
      <c r="G29" s="389"/>
      <c r="H29" s="389"/>
      <c r="I29" s="389"/>
      <c r="J29" s="389"/>
      <c r="K29" s="389"/>
      <c r="L29" s="389"/>
      <c r="M29" s="390"/>
      <c r="N29" s="398" t="s">
        <v>445</v>
      </c>
      <c r="O29" s="390"/>
      <c r="P29" s="390"/>
      <c r="Q29" s="390"/>
    </row>
    <row r="30" spans="1:17" ht="15.75">
      <c r="A30" s="390"/>
      <c r="B30" s="389"/>
      <c r="C30" s="397" t="s">
        <v>446</v>
      </c>
      <c r="D30" s="2"/>
      <c r="E30" s="399"/>
      <c r="F30" s="86"/>
      <c r="G30" s="389"/>
      <c r="H30" s="389"/>
      <c r="I30" s="389"/>
      <c r="J30" s="389"/>
      <c r="K30" s="389"/>
      <c r="L30" s="389"/>
      <c r="M30" s="390"/>
      <c r="N30" s="398" t="s">
        <v>447</v>
      </c>
      <c r="O30" s="390"/>
      <c r="P30" s="390"/>
      <c r="Q30" s="390"/>
    </row>
    <row r="31" spans="1:17" ht="15.75">
      <c r="A31" s="390"/>
      <c r="B31" s="389"/>
      <c r="C31" s="397" t="s">
        <v>448</v>
      </c>
      <c r="D31" s="2"/>
      <c r="E31" s="399"/>
      <c r="F31" s="86"/>
      <c r="G31" s="389"/>
      <c r="H31" s="389"/>
      <c r="I31" s="389"/>
      <c r="J31" s="389"/>
      <c r="K31" s="389"/>
      <c r="L31" s="389"/>
      <c r="M31" s="390"/>
      <c r="N31" s="398" t="s">
        <v>449</v>
      </c>
      <c r="O31" s="390"/>
      <c r="P31" s="390"/>
      <c r="Q31" s="390"/>
    </row>
    <row r="32" spans="1:17" ht="15.75">
      <c r="A32" s="390"/>
      <c r="B32" s="389"/>
      <c r="C32" s="402"/>
      <c r="E32" s="86"/>
      <c r="F32" s="86"/>
      <c r="G32" s="389"/>
      <c r="H32" s="389"/>
      <c r="I32" s="389"/>
      <c r="J32" s="389"/>
      <c r="K32" s="389"/>
      <c r="L32" s="389"/>
      <c r="M32" s="390"/>
      <c r="N32" s="398" t="s">
        <v>450</v>
      </c>
      <c r="O32" s="390"/>
      <c r="P32" s="390"/>
      <c r="Q32" s="390"/>
    </row>
    <row r="33" spans="1:17" ht="15.75">
      <c r="A33" s="390"/>
      <c r="B33" s="389"/>
      <c r="C33" s="79" t="s">
        <v>60</v>
      </c>
      <c r="D33" s="80" t="s">
        <v>35</v>
      </c>
      <c r="E33" s="81" t="s">
        <v>61</v>
      </c>
      <c r="F33" s="81" t="s">
        <v>62</v>
      </c>
      <c r="G33" s="389"/>
      <c r="H33" s="389"/>
      <c r="I33" s="389"/>
      <c r="J33" s="389"/>
      <c r="K33" s="389"/>
      <c r="L33" s="389"/>
      <c r="M33" s="390"/>
      <c r="N33" s="398" t="s">
        <v>451</v>
      </c>
      <c r="O33" s="390"/>
      <c r="P33" s="390"/>
      <c r="Q33" s="390"/>
    </row>
    <row r="34" spans="1:17" ht="15.75">
      <c r="A34" s="390"/>
      <c r="B34" s="389"/>
      <c r="C34" s="89">
        <v>2</v>
      </c>
      <c r="D34" s="404" t="s">
        <v>66</v>
      </c>
      <c r="E34" s="91"/>
      <c r="F34" s="86" t="s">
        <v>433</v>
      </c>
      <c r="G34" s="389"/>
      <c r="H34" s="389"/>
      <c r="I34" s="389"/>
      <c r="J34" s="389"/>
      <c r="K34" s="389"/>
      <c r="L34" s="389"/>
      <c r="M34" s="390"/>
      <c r="N34" s="398" t="s">
        <v>452</v>
      </c>
      <c r="O34" s="390"/>
      <c r="P34" s="390"/>
      <c r="Q34" s="390"/>
    </row>
    <row r="35" spans="1:17" ht="15.75">
      <c r="A35" s="390"/>
      <c r="B35" s="389"/>
      <c r="C35" s="89">
        <v>5</v>
      </c>
      <c r="D35" s="147" t="s">
        <v>74</v>
      </c>
      <c r="E35" s="91"/>
      <c r="F35" s="86" t="s">
        <v>75</v>
      </c>
      <c r="G35" s="389"/>
      <c r="H35" s="389"/>
      <c r="I35" s="389"/>
      <c r="J35" s="389"/>
      <c r="K35" s="389"/>
      <c r="L35" s="389"/>
      <c r="M35" s="390"/>
      <c r="N35" s="390"/>
      <c r="O35" s="390"/>
      <c r="P35" s="390"/>
      <c r="Q35" s="390"/>
    </row>
    <row r="36" spans="1:17" ht="15.75">
      <c r="A36" s="390"/>
      <c r="B36" s="389"/>
      <c r="C36" s="83">
        <v>1</v>
      </c>
      <c r="D36" s="406" t="s">
        <v>453</v>
      </c>
      <c r="E36" s="85"/>
      <c r="F36" s="86" t="s">
        <v>454</v>
      </c>
      <c r="G36" s="389"/>
      <c r="H36" s="389"/>
      <c r="I36" s="389"/>
      <c r="J36" s="389"/>
      <c r="K36" s="389"/>
      <c r="L36" s="389"/>
      <c r="M36" s="390"/>
      <c r="N36" s="390"/>
      <c r="O36" s="390"/>
      <c r="P36" s="390"/>
      <c r="Q36" s="390"/>
    </row>
    <row r="37" spans="1:17" ht="18.75">
      <c r="A37" s="390"/>
      <c r="B37" s="389"/>
      <c r="C37" s="89">
        <v>1</v>
      </c>
      <c r="D37" s="147" t="s">
        <v>455</v>
      </c>
      <c r="E37" s="91"/>
      <c r="F37" s="86" t="s">
        <v>456</v>
      </c>
      <c r="G37" s="389"/>
      <c r="H37" s="389"/>
      <c r="I37" s="389"/>
      <c r="J37" s="389"/>
      <c r="K37" s="389"/>
      <c r="L37" s="389"/>
      <c r="M37" s="407" t="s">
        <v>457</v>
      </c>
      <c r="N37" s="390"/>
      <c r="O37" s="390"/>
      <c r="P37" s="390"/>
      <c r="Q37" s="390"/>
    </row>
    <row r="38" spans="1:17" ht="18.75">
      <c r="A38" s="390"/>
      <c r="B38" s="389"/>
      <c r="C38" s="89">
        <v>1</v>
      </c>
      <c r="D38" s="147" t="s">
        <v>458</v>
      </c>
      <c r="E38" s="91"/>
      <c r="F38" s="86" t="s">
        <v>459</v>
      </c>
      <c r="G38" s="389"/>
      <c r="H38" s="389"/>
      <c r="I38" s="389"/>
      <c r="J38" s="389"/>
      <c r="K38" s="389"/>
      <c r="L38" s="389"/>
      <c r="M38" s="390"/>
      <c r="N38" s="408" t="s">
        <v>460</v>
      </c>
      <c r="O38" s="390"/>
      <c r="P38" s="390"/>
      <c r="Q38" s="390"/>
    </row>
    <row r="39" spans="1:17">
      <c r="A39" s="390"/>
      <c r="B39" s="389"/>
      <c r="C39" s="397"/>
      <c r="D39" s="86"/>
      <c r="E39" s="86"/>
      <c r="F39" s="86"/>
      <c r="G39" s="389"/>
      <c r="H39" s="389"/>
      <c r="I39" s="389"/>
      <c r="J39" s="389"/>
      <c r="K39" s="389"/>
      <c r="L39" s="389"/>
      <c r="M39" s="390"/>
      <c r="N39" s="390"/>
      <c r="O39" s="390"/>
      <c r="P39" s="390"/>
      <c r="Q39" s="390"/>
    </row>
    <row r="40" spans="1:17">
      <c r="A40" s="390"/>
      <c r="B40" s="389"/>
      <c r="C40" s="394" t="s">
        <v>461</v>
      </c>
      <c r="D40" s="86"/>
      <c r="E40" s="86"/>
      <c r="F40" s="86"/>
      <c r="G40" s="389"/>
      <c r="H40" s="389"/>
      <c r="I40" s="389"/>
      <c r="J40" s="389"/>
      <c r="K40" s="389"/>
      <c r="L40" s="389"/>
      <c r="M40" s="390"/>
      <c r="N40" s="147" t="s">
        <v>74</v>
      </c>
      <c r="O40" s="86" t="s">
        <v>462</v>
      </c>
      <c r="P40" s="390"/>
      <c r="Q40" s="390"/>
    </row>
    <row r="41" spans="1:17">
      <c r="A41" s="390"/>
      <c r="B41" s="389"/>
      <c r="C41" s="397" t="s">
        <v>463</v>
      </c>
      <c r="D41" s="86"/>
      <c r="E41" s="86"/>
      <c r="F41" s="86"/>
      <c r="G41" s="389"/>
      <c r="H41" s="389"/>
      <c r="I41" s="389"/>
      <c r="J41" s="389"/>
      <c r="K41" s="389"/>
      <c r="L41" s="389"/>
      <c r="M41" s="390"/>
      <c r="N41" s="147" t="s">
        <v>108</v>
      </c>
      <c r="O41" s="86" t="s">
        <v>464</v>
      </c>
      <c r="P41" s="390"/>
      <c r="Q41" s="390"/>
    </row>
    <row r="42" spans="1:17" ht="15.75">
      <c r="A42" s="390"/>
      <c r="B42" s="389"/>
      <c r="C42" s="89">
        <v>0.5</v>
      </c>
      <c r="D42" s="147" t="s">
        <v>465</v>
      </c>
      <c r="E42" s="91"/>
      <c r="F42" s="86" t="s">
        <v>466</v>
      </c>
      <c r="G42" s="389"/>
      <c r="H42" s="389"/>
      <c r="I42" s="389"/>
      <c r="J42" s="389"/>
      <c r="K42" s="389"/>
      <c r="L42" s="389"/>
      <c r="M42" s="390"/>
      <c r="N42" s="390"/>
      <c r="O42" s="390"/>
      <c r="P42" s="390"/>
      <c r="Q42" s="390"/>
    </row>
    <row r="43" spans="1:17" ht="15.75">
      <c r="A43" s="390"/>
      <c r="B43" s="389"/>
      <c r="C43" s="89">
        <v>0.25</v>
      </c>
      <c r="D43" s="147" t="s">
        <v>467</v>
      </c>
      <c r="E43" s="91"/>
      <c r="F43" s="86" t="s">
        <v>468</v>
      </c>
      <c r="G43" s="389"/>
      <c r="H43" s="389"/>
      <c r="I43" s="389"/>
      <c r="J43" s="389"/>
      <c r="K43" s="389"/>
      <c r="L43" s="389"/>
      <c r="M43" s="390"/>
      <c r="N43" s="390"/>
      <c r="O43" s="390"/>
      <c r="P43" s="390"/>
      <c r="Q43" s="390"/>
    </row>
    <row r="44" spans="1:17">
      <c r="A44" s="390"/>
      <c r="B44" s="389"/>
      <c r="C44" s="397"/>
      <c r="D44" s="397"/>
      <c r="E44" s="397"/>
      <c r="F44" s="389"/>
      <c r="G44" s="389"/>
      <c r="H44" s="389"/>
      <c r="I44" s="389"/>
      <c r="J44" s="389"/>
      <c r="K44" s="389"/>
      <c r="L44" s="389"/>
      <c r="M44" s="390"/>
      <c r="N44" s="390"/>
      <c r="O44" s="390"/>
      <c r="P44" s="390"/>
      <c r="Q44" s="390"/>
    </row>
    <row r="45" spans="1:17">
      <c r="A45" s="390"/>
      <c r="B45" s="389"/>
      <c r="C45" s="394" t="s">
        <v>469</v>
      </c>
      <c r="D45" s="397"/>
      <c r="E45" s="397"/>
      <c r="F45" s="389"/>
      <c r="G45" s="389"/>
      <c r="H45" s="389"/>
      <c r="I45" s="389"/>
      <c r="J45" s="389"/>
      <c r="K45" s="389"/>
      <c r="L45" s="389"/>
      <c r="M45" s="390"/>
      <c r="N45" s="390"/>
      <c r="O45" s="390"/>
      <c r="P45" s="390"/>
      <c r="Q45" s="390"/>
    </row>
    <row r="46" spans="1:17">
      <c r="A46" s="390"/>
      <c r="B46" s="389"/>
      <c r="C46" s="394" t="s">
        <v>470</v>
      </c>
      <c r="D46" s="397"/>
      <c r="E46" s="397"/>
      <c r="F46" s="389"/>
      <c r="G46" s="389"/>
      <c r="H46" s="389"/>
      <c r="I46" s="389"/>
      <c r="J46" s="389"/>
      <c r="K46" s="389"/>
      <c r="L46" s="389"/>
      <c r="M46" s="390"/>
      <c r="N46" s="390"/>
      <c r="O46" s="390"/>
      <c r="P46" s="390"/>
      <c r="Q46" s="390"/>
    </row>
    <row r="47" spans="1:17">
      <c r="A47" s="390"/>
      <c r="B47" s="389"/>
      <c r="C47" s="402" t="s">
        <v>471</v>
      </c>
      <c r="D47" s="402"/>
      <c r="E47" s="402"/>
      <c r="F47" s="402"/>
      <c r="G47" s="402"/>
      <c r="H47" s="402"/>
      <c r="I47" s="402"/>
      <c r="J47" s="389"/>
      <c r="K47" s="389"/>
      <c r="L47" s="389"/>
      <c r="M47" s="390"/>
      <c r="N47" s="390"/>
      <c r="O47" s="390"/>
      <c r="P47" s="390"/>
      <c r="Q47" s="390"/>
    </row>
    <row r="48" spans="1:17">
      <c r="A48" s="390"/>
      <c r="B48" s="389"/>
      <c r="C48" s="402"/>
      <c r="D48" s="402" t="s">
        <v>472</v>
      </c>
      <c r="E48" s="402"/>
      <c r="F48" s="402"/>
      <c r="G48" s="402"/>
      <c r="H48" s="402"/>
      <c r="I48" s="402"/>
      <c r="J48" s="389"/>
      <c r="K48" s="389"/>
      <c r="L48" s="389"/>
      <c r="M48" s="390"/>
      <c r="N48" s="390"/>
      <c r="O48" s="390"/>
      <c r="P48" s="390"/>
      <c r="Q48" s="390"/>
    </row>
    <row r="49" spans="1:17">
      <c r="A49" s="390"/>
      <c r="B49" s="389"/>
      <c r="C49" s="402"/>
      <c r="D49" s="402" t="s">
        <v>473</v>
      </c>
      <c r="E49" s="402"/>
      <c r="F49" s="402"/>
      <c r="G49" s="402"/>
      <c r="H49" s="402"/>
      <c r="I49" s="402"/>
      <c r="J49" s="389"/>
      <c r="K49" s="389"/>
      <c r="L49" s="389"/>
      <c r="M49" s="390"/>
      <c r="N49" s="390"/>
      <c r="O49" s="390"/>
      <c r="P49" s="390"/>
      <c r="Q49" s="390"/>
    </row>
    <row r="50" spans="1:17">
      <c r="A50" s="390"/>
      <c r="B50" s="389"/>
      <c r="C50" s="402"/>
      <c r="D50" s="402" t="s">
        <v>474</v>
      </c>
      <c r="E50" s="402"/>
      <c r="F50" s="402"/>
      <c r="G50" s="402"/>
      <c r="H50" s="402"/>
      <c r="I50" s="402"/>
      <c r="J50" s="389"/>
      <c r="K50" s="389"/>
      <c r="L50" s="389"/>
      <c r="M50" s="390"/>
      <c r="N50" s="390"/>
      <c r="O50" s="390"/>
      <c r="P50" s="390"/>
      <c r="Q50" s="390"/>
    </row>
    <row r="51" spans="1:17">
      <c r="A51" s="390"/>
      <c r="B51" s="389"/>
      <c r="C51" s="402"/>
      <c r="D51" s="402" t="s">
        <v>475</v>
      </c>
      <c r="E51" s="402"/>
      <c r="F51" s="402"/>
      <c r="G51" s="402"/>
      <c r="H51" s="402"/>
      <c r="I51" s="402"/>
      <c r="J51" s="389"/>
      <c r="K51" s="389"/>
      <c r="L51" s="389"/>
      <c r="M51" s="390"/>
      <c r="N51" s="390"/>
      <c r="O51" s="390"/>
      <c r="P51" s="390"/>
      <c r="Q51" s="390"/>
    </row>
    <row r="52" spans="1:17">
      <c r="A52" s="390"/>
      <c r="B52" s="389"/>
      <c r="C52" s="402"/>
      <c r="D52" s="402"/>
      <c r="E52" s="402"/>
      <c r="F52" s="402"/>
      <c r="G52" s="402"/>
      <c r="H52" s="402"/>
      <c r="I52" s="402"/>
      <c r="J52" s="389"/>
      <c r="K52" s="389"/>
      <c r="L52" s="389"/>
      <c r="M52" s="390"/>
      <c r="N52" s="390"/>
      <c r="O52" s="390"/>
      <c r="P52" s="390"/>
      <c r="Q52" s="390"/>
    </row>
    <row r="53" spans="1:17" ht="15.75">
      <c r="A53" s="390"/>
      <c r="B53" s="389"/>
      <c r="C53" s="409"/>
      <c r="D53" s="410" t="s">
        <v>476</v>
      </c>
      <c r="E53" s="411"/>
      <c r="F53" s="402"/>
      <c r="G53" s="402"/>
      <c r="H53" s="402"/>
      <c r="I53" s="402"/>
      <c r="J53" s="389"/>
      <c r="K53" s="389"/>
      <c r="L53" s="389"/>
      <c r="M53" s="390"/>
      <c r="N53" s="390"/>
      <c r="O53" s="390"/>
      <c r="P53" s="390"/>
      <c r="Q53" s="390"/>
    </row>
    <row r="54" spans="1:17">
      <c r="A54" s="390"/>
      <c r="B54" s="389"/>
      <c r="C54" s="402"/>
      <c r="D54" s="412"/>
      <c r="E54" s="402"/>
      <c r="F54" s="402"/>
      <c r="G54" s="402"/>
      <c r="H54" s="402"/>
      <c r="I54" s="402"/>
      <c r="J54" s="389"/>
      <c r="K54" s="389"/>
      <c r="L54" s="389"/>
      <c r="M54" s="390"/>
      <c r="N54" s="390"/>
      <c r="O54" s="390"/>
      <c r="P54" s="390"/>
      <c r="Q54" s="390"/>
    </row>
    <row r="55" spans="1:17">
      <c r="A55" s="390"/>
      <c r="B55" s="389"/>
      <c r="C55" s="402"/>
      <c r="D55" s="402" t="s">
        <v>477</v>
      </c>
      <c r="E55" s="402"/>
      <c r="F55" s="402"/>
      <c r="G55" s="402"/>
      <c r="H55" s="402"/>
      <c r="I55" s="402"/>
      <c r="J55" s="389"/>
      <c r="K55" s="389"/>
      <c r="L55" s="389"/>
      <c r="M55" s="390"/>
      <c r="N55" s="390"/>
      <c r="O55" s="390"/>
      <c r="P55" s="390"/>
      <c r="Q55" s="390"/>
    </row>
    <row r="56" spans="1:17">
      <c r="A56" s="390"/>
      <c r="B56" s="389"/>
      <c r="C56" s="402"/>
      <c r="D56" s="402" t="s">
        <v>478</v>
      </c>
      <c r="E56" s="402"/>
      <c r="F56" s="402"/>
      <c r="G56" s="402"/>
      <c r="H56" s="402"/>
      <c r="I56" s="402"/>
      <c r="J56" s="389"/>
      <c r="K56" s="389"/>
      <c r="L56" s="389"/>
      <c r="M56" s="390"/>
      <c r="N56" s="390"/>
      <c r="O56" s="390"/>
      <c r="P56" s="390"/>
      <c r="Q56" s="390"/>
    </row>
    <row r="57" spans="1:17" ht="15.75">
      <c r="A57" s="390"/>
      <c r="B57" s="389"/>
      <c r="C57" s="409"/>
      <c r="D57" s="410" t="s">
        <v>479</v>
      </c>
      <c r="E57" s="411"/>
      <c r="F57" s="402"/>
      <c r="G57" s="402"/>
      <c r="H57" s="402"/>
      <c r="I57" s="402"/>
      <c r="J57" s="389"/>
      <c r="K57" s="389"/>
      <c r="L57" s="389"/>
      <c r="M57" s="390"/>
      <c r="N57" s="390"/>
      <c r="O57" s="390"/>
      <c r="P57" s="390"/>
      <c r="Q57" s="390"/>
    </row>
    <row r="58" spans="1:17">
      <c r="A58" s="390"/>
      <c r="B58" s="389"/>
      <c r="C58" s="402"/>
      <c r="D58" s="402"/>
      <c r="E58" s="402"/>
      <c r="F58" s="402"/>
      <c r="G58" s="402"/>
      <c r="H58" s="402"/>
      <c r="I58" s="402"/>
      <c r="J58" s="389"/>
      <c r="K58" s="389"/>
      <c r="L58" s="389"/>
      <c r="M58" s="390"/>
      <c r="N58" s="390"/>
      <c r="O58" s="390"/>
      <c r="P58" s="390"/>
      <c r="Q58" s="390"/>
    </row>
    <row r="59" spans="1:17">
      <c r="A59" s="390"/>
      <c r="B59" s="389"/>
      <c r="C59" s="402"/>
      <c r="D59" s="405" t="s">
        <v>480</v>
      </c>
      <c r="E59" s="402"/>
      <c r="F59" s="402"/>
      <c r="G59" s="402"/>
      <c r="H59" s="402"/>
      <c r="I59" s="402"/>
      <c r="J59" s="389"/>
      <c r="K59" s="389"/>
      <c r="L59" s="389"/>
      <c r="M59" s="390"/>
      <c r="N59" s="413"/>
      <c r="O59" s="413"/>
      <c r="P59" s="390"/>
      <c r="Q59" s="390"/>
    </row>
    <row r="60" spans="1:17" ht="15.75">
      <c r="A60" s="390"/>
      <c r="B60" s="413"/>
      <c r="C60" s="409"/>
      <c r="D60" s="414" t="s">
        <v>481</v>
      </c>
      <c r="E60" s="414"/>
      <c r="F60" s="415"/>
      <c r="G60" s="402"/>
      <c r="H60" s="415"/>
      <c r="I60" s="402"/>
      <c r="J60" s="389"/>
      <c r="K60" s="389"/>
      <c r="L60" s="389"/>
      <c r="M60" s="390"/>
      <c r="N60" s="390"/>
      <c r="O60" s="390"/>
      <c r="P60" s="390"/>
      <c r="Q60" s="390"/>
    </row>
    <row r="61" spans="1:17">
      <c r="A61" s="390"/>
      <c r="B61" s="413"/>
      <c r="C61" s="416"/>
      <c r="D61" s="416"/>
      <c r="E61" s="415"/>
      <c r="F61" s="415"/>
      <c r="G61" s="402"/>
      <c r="H61" s="415"/>
      <c r="I61" s="402"/>
      <c r="J61" s="389"/>
      <c r="K61" s="389"/>
      <c r="L61" s="389"/>
      <c r="M61" s="390"/>
      <c r="N61" s="390"/>
      <c r="O61" s="390"/>
      <c r="P61" s="390"/>
      <c r="Q61" s="390"/>
    </row>
    <row r="62" spans="1:17" ht="20.25">
      <c r="A62" s="390"/>
      <c r="B62" s="413"/>
      <c r="C62" s="417"/>
      <c r="D62" s="418" t="s">
        <v>482</v>
      </c>
      <c r="E62" s="414"/>
      <c r="F62" s="415"/>
      <c r="G62" s="402"/>
      <c r="H62" s="415"/>
      <c r="I62" s="402"/>
      <c r="J62" s="389"/>
      <c r="K62" s="389"/>
      <c r="L62" s="389"/>
      <c r="M62" s="390"/>
      <c r="N62" s="390"/>
      <c r="O62" s="390"/>
      <c r="P62" s="390"/>
      <c r="Q62" s="390"/>
    </row>
    <row r="63" spans="1:17">
      <c r="A63" s="390"/>
      <c r="B63" s="389"/>
      <c r="C63" s="402"/>
      <c r="D63" s="402"/>
      <c r="E63" s="402"/>
      <c r="F63" s="402"/>
      <c r="G63" s="402"/>
      <c r="H63" s="402"/>
      <c r="I63" s="402"/>
      <c r="J63" s="389"/>
      <c r="K63" s="389"/>
      <c r="L63" s="389"/>
      <c r="M63" s="390"/>
      <c r="N63" s="390"/>
      <c r="O63" s="390"/>
      <c r="P63" s="390"/>
      <c r="Q63" s="390"/>
    </row>
    <row r="64" spans="1:17">
      <c r="A64" s="390"/>
      <c r="B64" s="389"/>
      <c r="C64" s="402"/>
      <c r="D64" s="405" t="s">
        <v>483</v>
      </c>
      <c r="E64" s="402"/>
      <c r="F64" s="402"/>
      <c r="G64" s="402"/>
      <c r="H64" s="402"/>
      <c r="I64" s="402"/>
      <c r="J64" s="389"/>
      <c r="K64" s="389"/>
      <c r="L64" s="389"/>
      <c r="M64" s="390"/>
      <c r="N64" s="390"/>
      <c r="O64" s="390"/>
      <c r="P64" s="390"/>
      <c r="Q64" s="390"/>
    </row>
    <row r="65" spans="1:17" ht="20.25">
      <c r="A65" s="390"/>
      <c r="B65" s="413"/>
      <c r="C65" s="419"/>
      <c r="D65" s="420" t="s">
        <v>484</v>
      </c>
      <c r="E65" s="414"/>
      <c r="F65" s="415"/>
      <c r="G65" s="402"/>
      <c r="H65" s="415"/>
      <c r="I65" s="402"/>
      <c r="J65" s="389"/>
      <c r="K65" s="389"/>
      <c r="L65" s="389"/>
      <c r="M65" s="390"/>
      <c r="N65" s="390"/>
      <c r="O65" s="390"/>
      <c r="P65" s="390"/>
      <c r="Q65" s="390"/>
    </row>
    <row r="66" spans="1:17" ht="15.75" thickBot="1">
      <c r="A66" s="390"/>
      <c r="B66" s="389"/>
      <c r="C66" s="402"/>
      <c r="D66" s="402"/>
      <c r="E66" s="402"/>
      <c r="F66" s="402"/>
      <c r="G66" s="402"/>
      <c r="H66" s="402"/>
      <c r="I66" s="402"/>
      <c r="J66" s="389"/>
      <c r="K66" s="389"/>
      <c r="L66" s="389"/>
      <c r="M66" s="390"/>
      <c r="N66" s="390"/>
      <c r="O66" s="390"/>
      <c r="P66" s="390"/>
      <c r="Q66" s="390"/>
    </row>
    <row r="67" spans="1:17">
      <c r="A67" s="390"/>
      <c r="B67" s="389"/>
      <c r="C67" s="389"/>
      <c r="D67" s="389"/>
      <c r="E67" s="389"/>
      <c r="F67" s="389"/>
      <c r="G67" s="402"/>
      <c r="H67" s="402"/>
      <c r="I67" s="2089" t="s">
        <v>485</v>
      </c>
      <c r="J67" s="2090"/>
      <c r="K67" s="2090"/>
      <c r="L67" s="2090"/>
      <c r="M67" s="2090"/>
      <c r="N67" s="2090"/>
      <c r="O67" s="2090"/>
      <c r="P67" s="2091"/>
      <c r="Q67" s="390"/>
    </row>
    <row r="68" spans="1:17" ht="15.75" thickBot="1">
      <c r="A68" s="390"/>
      <c r="B68" s="389"/>
      <c r="C68" s="389"/>
      <c r="D68" s="389"/>
      <c r="E68" s="389"/>
      <c r="F68" s="389"/>
      <c r="G68" s="402"/>
      <c r="H68" s="402"/>
      <c r="I68" s="2102" t="s">
        <v>253</v>
      </c>
      <c r="J68" s="2103"/>
      <c r="K68" s="2103"/>
      <c r="L68" s="2104"/>
      <c r="M68" s="1523" t="s">
        <v>254</v>
      </c>
      <c r="N68" s="1524"/>
      <c r="O68" s="1524"/>
      <c r="P68" s="1525"/>
      <c r="Q68" s="390"/>
    </row>
    <row r="69" spans="1:17" ht="15.75">
      <c r="A69" s="390"/>
      <c r="B69" s="389"/>
      <c r="C69" s="389"/>
      <c r="D69" s="389"/>
      <c r="E69" s="389"/>
      <c r="F69" s="389"/>
      <c r="G69" s="402"/>
      <c r="H69" s="402"/>
      <c r="I69" s="2105" t="s">
        <v>255</v>
      </c>
      <c r="J69" s="2107" t="s">
        <v>256</v>
      </c>
      <c r="K69" s="2107" t="s">
        <v>257</v>
      </c>
      <c r="L69" s="2109" t="s">
        <v>258</v>
      </c>
      <c r="M69" s="421" t="s">
        <v>32</v>
      </c>
      <c r="N69" s="422" t="s">
        <v>259</v>
      </c>
      <c r="O69" s="422" t="s">
        <v>260</v>
      </c>
      <c r="P69" s="423" t="s">
        <v>261</v>
      </c>
      <c r="Q69" s="390"/>
    </row>
    <row r="70" spans="1:17" ht="15.75">
      <c r="A70" s="390"/>
      <c r="B70" s="389"/>
      <c r="C70" s="389"/>
      <c r="D70" s="389"/>
      <c r="E70" s="389"/>
      <c r="F70" s="389"/>
      <c r="G70" s="402"/>
      <c r="H70" s="402"/>
      <c r="I70" s="2106"/>
      <c r="J70" s="2108"/>
      <c r="K70" s="2108"/>
      <c r="L70" s="2110"/>
      <c r="M70" s="424" t="s">
        <v>264</v>
      </c>
      <c r="N70" s="425" t="s">
        <v>265</v>
      </c>
      <c r="O70" s="425" t="s">
        <v>262</v>
      </c>
      <c r="P70" s="426" t="s">
        <v>263</v>
      </c>
      <c r="Q70" s="390"/>
    </row>
    <row r="71" spans="1:17" ht="15.75">
      <c r="A71" s="390"/>
      <c r="B71" s="389"/>
      <c r="C71" s="389"/>
      <c r="D71" s="389"/>
      <c r="E71" s="389"/>
      <c r="F71" s="389"/>
      <c r="G71" s="402"/>
      <c r="H71" s="402"/>
      <c r="I71" s="427" t="s">
        <v>266</v>
      </c>
      <c r="J71" s="428" t="s">
        <v>267</v>
      </c>
      <c r="K71" s="428" t="s">
        <v>268</v>
      </c>
      <c r="L71" s="429" t="s">
        <v>269</v>
      </c>
      <c r="M71" s="430">
        <v>1</v>
      </c>
      <c r="N71" s="431" t="s">
        <v>273</v>
      </c>
      <c r="O71" s="431" t="s">
        <v>273</v>
      </c>
      <c r="P71" s="432">
        <v>0</v>
      </c>
      <c r="Q71" s="390"/>
    </row>
    <row r="72" spans="1:17" ht="15.75">
      <c r="A72" s="390"/>
      <c r="B72" s="389"/>
      <c r="C72" s="389"/>
      <c r="D72" s="389"/>
      <c r="E72" s="389"/>
      <c r="F72" s="389"/>
      <c r="G72" s="402"/>
      <c r="H72" s="402"/>
      <c r="I72" s="427" t="s">
        <v>277</v>
      </c>
      <c r="J72" s="428" t="s">
        <v>278</v>
      </c>
      <c r="K72" s="428" t="s">
        <v>279</v>
      </c>
      <c r="L72" s="429" t="s">
        <v>280</v>
      </c>
      <c r="M72" s="430">
        <v>0</v>
      </c>
      <c r="N72" s="431">
        <v>5</v>
      </c>
      <c r="O72" s="431" t="s">
        <v>273</v>
      </c>
      <c r="P72" s="432">
        <v>0</v>
      </c>
      <c r="Q72" s="390"/>
    </row>
    <row r="73" spans="1:17" ht="15.75">
      <c r="A73" s="390"/>
      <c r="B73" s="389"/>
      <c r="C73" s="389"/>
      <c r="D73" s="389"/>
      <c r="E73" s="389"/>
      <c r="F73" s="389"/>
      <c r="G73" s="402"/>
      <c r="H73" s="402"/>
      <c r="I73" s="427" t="s">
        <v>285</v>
      </c>
      <c r="J73" s="428" t="s">
        <v>286</v>
      </c>
      <c r="K73" s="428" t="s">
        <v>287</v>
      </c>
      <c r="L73" s="429" t="s">
        <v>288</v>
      </c>
      <c r="M73" s="430">
        <v>0</v>
      </c>
      <c r="N73" s="431">
        <v>2</v>
      </c>
      <c r="O73" s="431">
        <v>5</v>
      </c>
      <c r="P73" s="432">
        <v>0</v>
      </c>
      <c r="Q73" s="390"/>
    </row>
    <row r="74" spans="1:17" ht="15.75">
      <c r="A74" s="390"/>
      <c r="B74" s="389"/>
      <c r="C74" s="389"/>
      <c r="D74" s="389"/>
      <c r="E74" s="389"/>
      <c r="F74" s="389"/>
      <c r="G74" s="402"/>
      <c r="H74" s="402"/>
      <c r="I74" s="433" t="s">
        <v>293</v>
      </c>
      <c r="J74" s="434" t="s">
        <v>294</v>
      </c>
      <c r="K74" s="434" t="s">
        <v>295</v>
      </c>
      <c r="L74" s="435" t="s">
        <v>296</v>
      </c>
      <c r="M74" s="436">
        <v>0</v>
      </c>
      <c r="N74" s="437">
        <v>1</v>
      </c>
      <c r="O74" s="437">
        <v>2</v>
      </c>
      <c r="P74" s="438">
        <v>5</v>
      </c>
      <c r="Q74" s="390"/>
    </row>
    <row r="75" spans="1:17">
      <c r="A75" s="390"/>
      <c r="B75" s="389"/>
      <c r="C75" s="389"/>
      <c r="D75" s="389"/>
      <c r="E75" s="389"/>
      <c r="F75" s="389"/>
      <c r="G75" s="402"/>
      <c r="H75" s="402"/>
      <c r="I75" s="1494" t="s">
        <v>303</v>
      </c>
      <c r="J75" s="1495"/>
      <c r="K75" s="1495"/>
      <c r="L75" s="1495"/>
      <c r="M75" s="1495"/>
      <c r="N75" s="1495"/>
      <c r="O75" s="1495"/>
      <c r="P75" s="1496"/>
      <c r="Q75" s="390"/>
    </row>
    <row r="76" spans="1:17" ht="15.75" thickBot="1">
      <c r="A76" s="390"/>
      <c r="B76" s="389"/>
      <c r="C76" s="389"/>
      <c r="D76" s="389"/>
      <c r="E76" s="389"/>
      <c r="F76" s="389"/>
      <c r="G76" s="389"/>
      <c r="H76" s="389"/>
      <c r="I76" s="1497"/>
      <c r="J76" s="1498"/>
      <c r="K76" s="1498"/>
      <c r="L76" s="1498"/>
      <c r="M76" s="1498"/>
      <c r="N76" s="1498"/>
      <c r="O76" s="1498"/>
      <c r="P76" s="1499"/>
      <c r="Q76" s="390"/>
    </row>
    <row r="77" spans="1:17">
      <c r="A77" s="390"/>
      <c r="B77" s="389"/>
      <c r="C77" s="389"/>
      <c r="D77" s="389"/>
      <c r="E77" s="389"/>
      <c r="F77" s="389"/>
      <c r="G77" s="389"/>
      <c r="H77" s="389"/>
      <c r="I77" s="389"/>
      <c r="J77" s="389"/>
      <c r="K77" s="389"/>
      <c r="L77" s="389"/>
      <c r="M77" s="389"/>
      <c r="N77" s="389"/>
      <c r="O77" s="389"/>
      <c r="P77" s="389"/>
      <c r="Q77" s="389"/>
    </row>
    <row r="78" spans="1:17">
      <c r="A78" s="390"/>
      <c r="B78" s="389"/>
      <c r="C78" s="389"/>
      <c r="D78" s="389"/>
      <c r="E78" s="389"/>
      <c r="F78" s="389"/>
      <c r="G78" s="389"/>
      <c r="H78" s="389"/>
      <c r="I78" s="389"/>
      <c r="J78" s="389"/>
      <c r="K78" s="389"/>
      <c r="L78" s="389"/>
      <c r="M78" s="389"/>
      <c r="N78" s="389"/>
      <c r="O78" s="389"/>
      <c r="P78" s="389"/>
      <c r="Q78" s="389"/>
    </row>
    <row r="79" spans="1:17">
      <c r="A79" s="390"/>
      <c r="B79" s="389"/>
      <c r="C79" s="389"/>
      <c r="D79" s="389"/>
      <c r="E79" s="389"/>
      <c r="F79" s="389"/>
      <c r="G79" s="389"/>
      <c r="H79" s="389"/>
      <c r="I79" s="389"/>
      <c r="J79" s="389"/>
      <c r="K79" s="389"/>
      <c r="L79" s="389"/>
      <c r="M79" s="389"/>
      <c r="N79" s="389"/>
      <c r="O79" s="389"/>
      <c r="P79" s="389"/>
      <c r="Q79" s="389"/>
    </row>
    <row r="80" spans="1:17" ht="18.75">
      <c r="A80" s="390"/>
      <c r="B80" s="389"/>
      <c r="C80" s="1674" t="s">
        <v>1910</v>
      </c>
      <c r="D80" s="1675"/>
      <c r="E80" s="1675"/>
      <c r="F80" s="1675"/>
      <c r="G80" s="1675"/>
      <c r="H80" s="1675"/>
      <c r="I80" s="1675"/>
      <c r="J80" s="1675"/>
      <c r="K80" s="1676"/>
      <c r="L80" s="389"/>
      <c r="M80" s="389"/>
      <c r="N80" s="389"/>
      <c r="O80" s="389"/>
      <c r="P80" s="389"/>
      <c r="Q80" s="389"/>
    </row>
    <row r="81" spans="1:17" ht="15" customHeight="1">
      <c r="A81" s="390"/>
      <c r="B81" s="389"/>
      <c r="C81" s="1665" t="s">
        <v>1903</v>
      </c>
      <c r="D81" s="1666"/>
      <c r="E81" s="1666"/>
      <c r="F81" s="1666"/>
      <c r="G81" s="1666"/>
      <c r="H81" s="1666"/>
      <c r="I81" s="1666"/>
      <c r="J81" s="1666"/>
      <c r="K81" s="1677"/>
      <c r="L81" s="389"/>
      <c r="M81" s="389"/>
      <c r="N81" s="389"/>
      <c r="O81" s="389"/>
      <c r="P81" s="389"/>
      <c r="Q81" s="389"/>
    </row>
    <row r="82" spans="1:17" ht="15" customHeight="1">
      <c r="A82" s="390"/>
      <c r="B82" s="389"/>
      <c r="C82" s="1665"/>
      <c r="D82" s="1666"/>
      <c r="E82" s="1666"/>
      <c r="F82" s="1666"/>
      <c r="G82" s="1666"/>
      <c r="H82" s="1666"/>
      <c r="I82" s="1666"/>
      <c r="J82" s="1666"/>
      <c r="K82" s="1677"/>
      <c r="L82" s="389"/>
      <c r="M82" s="389"/>
      <c r="N82" s="389"/>
      <c r="O82" s="389"/>
      <c r="P82" s="389"/>
      <c r="Q82" s="389"/>
    </row>
    <row r="83" spans="1:17" ht="15" customHeight="1">
      <c r="A83" s="390"/>
      <c r="B83" s="389"/>
      <c r="C83" s="1665"/>
      <c r="D83" s="1666"/>
      <c r="E83" s="1666"/>
      <c r="F83" s="1666"/>
      <c r="G83" s="1666"/>
      <c r="H83" s="1666"/>
      <c r="I83" s="1666"/>
      <c r="J83" s="1666"/>
      <c r="K83" s="1677"/>
      <c r="L83" s="389"/>
      <c r="M83" s="389"/>
      <c r="N83" s="389"/>
      <c r="O83" s="389"/>
      <c r="P83" s="389"/>
      <c r="Q83" s="389"/>
    </row>
    <row r="84" spans="1:17" ht="15" customHeight="1">
      <c r="A84" s="390"/>
      <c r="B84" s="389"/>
      <c r="C84" s="1678" t="s">
        <v>1904</v>
      </c>
      <c r="D84" s="1679"/>
      <c r="E84" s="1679"/>
      <c r="F84" s="1679"/>
      <c r="G84" s="1679"/>
      <c r="H84" s="1679"/>
      <c r="I84" s="1679"/>
      <c r="J84" s="1679"/>
      <c r="K84" s="1680"/>
      <c r="L84" s="389"/>
      <c r="M84" s="389"/>
      <c r="N84" s="389"/>
      <c r="O84" s="389"/>
      <c r="P84" s="389"/>
      <c r="Q84" s="389"/>
    </row>
    <row r="85" spans="1:17" ht="15" customHeight="1">
      <c r="A85" s="390"/>
      <c r="B85" s="389"/>
      <c r="C85" s="1678"/>
      <c r="D85" s="1679"/>
      <c r="E85" s="1679"/>
      <c r="F85" s="1679"/>
      <c r="G85" s="1679"/>
      <c r="H85" s="1679"/>
      <c r="I85" s="1679"/>
      <c r="J85" s="1679"/>
      <c r="K85" s="1680"/>
      <c r="L85" s="389"/>
      <c r="M85" s="389"/>
      <c r="N85" s="389"/>
      <c r="O85" s="389"/>
      <c r="P85" s="389"/>
      <c r="Q85" s="389"/>
    </row>
    <row r="86" spans="1:17" ht="18.75">
      <c r="A86" s="390"/>
      <c r="B86" s="389"/>
      <c r="C86" s="1681" t="s">
        <v>1907</v>
      </c>
      <c r="D86" s="1682"/>
      <c r="E86" s="1682"/>
      <c r="F86" s="1682"/>
      <c r="G86" s="1682"/>
      <c r="H86" s="1682"/>
      <c r="I86" s="1682"/>
      <c r="J86" s="1682"/>
      <c r="K86" s="1683"/>
      <c r="L86" s="389"/>
      <c r="M86" s="389"/>
      <c r="N86" s="389"/>
      <c r="O86" s="389"/>
      <c r="P86" s="389"/>
      <c r="Q86" s="389"/>
    </row>
    <row r="87" spans="1:17" ht="18.75">
      <c r="A87" s="390"/>
      <c r="B87" s="389"/>
      <c r="C87" s="1365"/>
      <c r="D87" s="891"/>
      <c r="E87" s="47"/>
      <c r="F87" s="1664">
        <f>SUM(F91:G95)</f>
        <v>3.3780000000000001</v>
      </c>
      <c r="G87" s="1664"/>
      <c r="H87" s="1205" t="s">
        <v>1912</v>
      </c>
      <c r="I87" s="107"/>
      <c r="J87" s="107"/>
      <c r="K87" s="1366"/>
      <c r="L87" s="389"/>
      <c r="M87" s="389"/>
      <c r="N87" s="389"/>
      <c r="O87" s="389"/>
      <c r="P87" s="389"/>
      <c r="Q87" s="389"/>
    </row>
    <row r="88" spans="1:17" ht="18.75" customHeight="1">
      <c r="A88" s="390"/>
      <c r="B88" s="389"/>
      <c r="C88" s="1842" t="s">
        <v>1909</v>
      </c>
      <c r="D88" s="1843"/>
      <c r="E88" s="1843"/>
      <c r="F88" s="1843"/>
      <c r="G88" s="1367"/>
      <c r="H88" s="1667" t="s">
        <v>1918</v>
      </c>
      <c r="I88" s="1667"/>
      <c r="J88" s="1667"/>
      <c r="K88" s="1668"/>
      <c r="L88" s="389"/>
      <c r="M88" s="389"/>
      <c r="N88" s="389"/>
      <c r="O88" s="389"/>
      <c r="P88" s="389"/>
      <c r="Q88" s="389"/>
    </row>
    <row r="89" spans="1:17" ht="18.75">
      <c r="A89" s="390"/>
      <c r="B89" s="389"/>
      <c r="C89" s="1842"/>
      <c r="D89" s="1843"/>
      <c r="E89" s="1843"/>
      <c r="F89" s="1843"/>
      <c r="G89" s="1367"/>
      <c r="H89" s="1667"/>
      <c r="I89" s="1667"/>
      <c r="J89" s="1667"/>
      <c r="K89" s="1668"/>
      <c r="L89" s="389"/>
      <c r="M89" s="389"/>
      <c r="N89" s="389"/>
      <c r="O89" s="389"/>
      <c r="P89" s="389"/>
      <c r="Q89" s="389"/>
    </row>
    <row r="90" spans="1:17" ht="18.75">
      <c r="A90" s="390"/>
      <c r="B90" s="389"/>
      <c r="C90" s="1368"/>
      <c r="D90" s="1369"/>
      <c r="E90" s="1369"/>
      <c r="F90" s="1369"/>
      <c r="G90" s="1367"/>
      <c r="H90" s="1667"/>
      <c r="I90" s="1667"/>
      <c r="J90" s="1667"/>
      <c r="K90" s="1668"/>
      <c r="L90" s="389"/>
      <c r="M90" s="389"/>
      <c r="N90" s="389"/>
      <c r="O90" s="389"/>
      <c r="P90" s="389"/>
      <c r="Q90" s="389"/>
    </row>
    <row r="91" spans="1:17" ht="18.75">
      <c r="A91" s="390"/>
      <c r="B91" s="389"/>
      <c r="C91" s="1365"/>
      <c r="D91" s="891"/>
      <c r="E91" s="1361" t="s">
        <v>1905</v>
      </c>
      <c r="F91" s="1363">
        <v>0.3</v>
      </c>
      <c r="G91" s="1362"/>
      <c r="H91" s="1669">
        <v>0.7</v>
      </c>
      <c r="I91" s="1669"/>
      <c r="J91" s="1376" t="str">
        <f>IF(F91=H91,"Ok",IF(F91&gt;H91,"moins","plus"))</f>
        <v>plus</v>
      </c>
      <c r="K91" s="1375">
        <f>IF(F91=H91,"",IF(F91&gt;H91,F91-H91,IF(H91&gt;F91,H91-F91)))</f>
        <v>0.39999999999999997</v>
      </c>
      <c r="L91" s="389"/>
      <c r="M91" s="389"/>
      <c r="N91" s="389"/>
      <c r="O91" s="389"/>
      <c r="P91" s="389"/>
      <c r="Q91" s="389"/>
    </row>
    <row r="92" spans="1:17" ht="18.75">
      <c r="A92" s="390"/>
      <c r="B92" s="389"/>
      <c r="C92" s="1365"/>
      <c r="D92" s="891"/>
      <c r="E92" s="1361" t="s">
        <v>1914</v>
      </c>
      <c r="F92" s="1363">
        <v>1.2010000000000001</v>
      </c>
      <c r="G92" s="1362"/>
      <c r="H92" s="1669">
        <v>0.8</v>
      </c>
      <c r="I92" s="1669"/>
      <c r="J92" s="1376" t="str">
        <f>IF(F92=H92,"Ok",IF(F92&gt;H92,"moins","plus"))</f>
        <v>moins</v>
      </c>
      <c r="K92" s="1375">
        <f>IF(F92=H92,"",IF(F92&gt;H92,F92-H92,IF(H92&gt;F92,H92-F92)))</f>
        <v>0.40100000000000002</v>
      </c>
      <c r="L92" s="389"/>
      <c r="M92" s="389"/>
      <c r="N92" s="389"/>
      <c r="O92" s="389"/>
      <c r="P92" s="389"/>
      <c r="Q92" s="389"/>
    </row>
    <row r="93" spans="1:17" ht="15" customHeight="1">
      <c r="A93" s="390"/>
      <c r="B93" s="389"/>
      <c r="C93" s="1365"/>
      <c r="D93" s="891"/>
      <c r="E93" s="1370"/>
      <c r="F93" s="107"/>
      <c r="G93" s="107"/>
      <c r="H93" s="1670" t="s">
        <v>1908</v>
      </c>
      <c r="I93" s="1670"/>
      <c r="J93" s="1670"/>
      <c r="K93" s="1671"/>
      <c r="L93" s="389"/>
      <c r="M93" s="389"/>
      <c r="N93" s="389"/>
      <c r="O93" s="389"/>
      <c r="P93" s="389"/>
      <c r="Q93" s="389"/>
    </row>
    <row r="94" spans="1:17" ht="18.75">
      <c r="A94" s="390"/>
      <c r="B94" s="389"/>
      <c r="C94" s="1672"/>
      <c r="D94" s="1673"/>
      <c r="E94" s="1673"/>
      <c r="F94" s="1673"/>
      <c r="G94" s="891"/>
      <c r="H94" s="1670"/>
      <c r="I94" s="1670"/>
      <c r="J94" s="1670"/>
      <c r="K94" s="1671"/>
      <c r="L94" s="389"/>
      <c r="M94" s="389"/>
      <c r="N94" s="389"/>
      <c r="O94" s="389"/>
      <c r="P94" s="389"/>
      <c r="Q94" s="389"/>
    </row>
    <row r="95" spans="1:17" ht="18.75">
      <c r="A95" s="390"/>
      <c r="B95" s="389"/>
      <c r="C95" s="1365"/>
      <c r="D95" s="891"/>
      <c r="E95" s="1361" t="s">
        <v>1906</v>
      </c>
      <c r="F95" s="1363">
        <v>1.877</v>
      </c>
      <c r="G95" s="1362"/>
      <c r="H95" s="1664">
        <f>F87-(H91+H92)</f>
        <v>1.8780000000000001</v>
      </c>
      <c r="I95" s="1664"/>
      <c r="J95" s="1205" t="s">
        <v>1912</v>
      </c>
      <c r="K95" s="1179"/>
      <c r="L95" s="389"/>
      <c r="M95" s="389"/>
      <c r="N95" s="389"/>
      <c r="O95" s="389"/>
      <c r="P95" s="389"/>
      <c r="Q95" s="389"/>
    </row>
    <row r="96" spans="1:17" ht="18.75">
      <c r="A96" s="390"/>
      <c r="B96" s="389"/>
      <c r="C96" s="1371" t="s">
        <v>1915</v>
      </c>
      <c r="D96" s="1372"/>
      <c r="E96" s="1372"/>
      <c r="F96" s="1372"/>
      <c r="G96" s="1372"/>
      <c r="H96" s="1237"/>
      <c r="I96" s="1237"/>
      <c r="J96" s="1237"/>
      <c r="K96" s="1238"/>
      <c r="L96" s="389"/>
      <c r="M96" s="389"/>
      <c r="N96" s="389"/>
      <c r="O96" s="389"/>
      <c r="P96" s="389"/>
      <c r="Q96" s="389"/>
    </row>
    <row r="97" spans="1:17">
      <c r="A97" s="390"/>
      <c r="B97" s="389"/>
      <c r="C97" s="389"/>
      <c r="D97" s="389"/>
      <c r="E97" s="389"/>
      <c r="F97" s="389"/>
      <c r="G97" s="389"/>
      <c r="H97" s="389"/>
      <c r="I97" s="389"/>
      <c r="J97" s="389"/>
      <c r="K97" s="389"/>
      <c r="L97" s="389"/>
      <c r="M97" s="389"/>
      <c r="N97" s="389"/>
      <c r="O97" s="389"/>
      <c r="P97" s="389"/>
      <c r="Q97" s="389"/>
    </row>
    <row r="98" spans="1:17" ht="15.75" thickBot="1">
      <c r="A98" s="390"/>
      <c r="B98" s="389"/>
      <c r="C98" s="389"/>
      <c r="D98" s="389"/>
      <c r="E98" s="389"/>
      <c r="F98" s="389"/>
      <c r="G98" s="389"/>
      <c r="H98" s="389"/>
      <c r="I98" s="389"/>
      <c r="J98" s="389"/>
      <c r="K98" s="389"/>
      <c r="L98" s="389"/>
      <c r="M98" s="389"/>
      <c r="N98" s="389"/>
      <c r="O98" s="389"/>
      <c r="P98" s="389"/>
      <c r="Q98" s="389"/>
    </row>
    <row r="99" spans="1:17">
      <c r="A99" s="390"/>
      <c r="B99" s="2083" t="s">
        <v>486</v>
      </c>
      <c r="C99" s="2084"/>
      <c r="D99" s="2084"/>
      <c r="E99" s="2084"/>
      <c r="F99" s="2084"/>
      <c r="G99" s="2085"/>
      <c r="H99" s="389"/>
      <c r="I99" s="2089" t="s">
        <v>485</v>
      </c>
      <c r="J99" s="2090"/>
      <c r="K99" s="2090"/>
      <c r="L99" s="2090"/>
      <c r="M99" s="2091"/>
      <c r="N99" s="390"/>
      <c r="O99" s="392" t="s">
        <v>487</v>
      </c>
      <c r="P99" s="397"/>
      <c r="Q99" s="389"/>
    </row>
    <row r="100" spans="1:17" ht="15.75">
      <c r="A100" s="390"/>
      <c r="B100" s="2086"/>
      <c r="C100" s="2087"/>
      <c r="D100" s="2087"/>
      <c r="E100" s="2087"/>
      <c r="F100" s="2087"/>
      <c r="G100" s="2088"/>
      <c r="H100" s="389"/>
      <c r="I100" s="1523" t="s">
        <v>254</v>
      </c>
      <c r="J100" s="1524"/>
      <c r="K100" s="1524"/>
      <c r="L100" s="1524"/>
      <c r="M100" s="1525"/>
      <c r="N100" s="390"/>
      <c r="O100" s="439">
        <v>2.5</v>
      </c>
      <c r="P100" s="440" t="s">
        <v>264</v>
      </c>
      <c r="Q100" s="440" t="s">
        <v>32</v>
      </c>
    </row>
    <row r="101" spans="1:17" ht="15.75">
      <c r="A101" s="390"/>
      <c r="B101" s="2092" t="s">
        <v>488</v>
      </c>
      <c r="C101" s="2093"/>
      <c r="D101" s="2093"/>
      <c r="E101" s="2093"/>
      <c r="F101" s="2093"/>
      <c r="G101" s="2094"/>
      <c r="H101" s="389"/>
      <c r="I101" s="424" t="s">
        <v>32</v>
      </c>
      <c r="J101" s="2095" t="s">
        <v>489</v>
      </c>
      <c r="K101" s="441" t="s">
        <v>259</v>
      </c>
      <c r="L101" s="441" t="s">
        <v>260</v>
      </c>
      <c r="M101" s="442" t="s">
        <v>261</v>
      </c>
      <c r="N101" s="390"/>
      <c r="O101" s="443">
        <f>O100*10</f>
        <v>25</v>
      </c>
      <c r="P101" s="444" t="s">
        <v>265</v>
      </c>
      <c r="Q101" s="444" t="s">
        <v>259</v>
      </c>
    </row>
    <row r="102" spans="1:17" ht="15.75">
      <c r="A102" s="390"/>
      <c r="B102" s="2092"/>
      <c r="C102" s="2093"/>
      <c r="D102" s="2093"/>
      <c r="E102" s="2093"/>
      <c r="F102" s="2093"/>
      <c r="G102" s="2094"/>
      <c r="H102" s="389"/>
      <c r="I102" s="424" t="s">
        <v>264</v>
      </c>
      <c r="J102" s="2096"/>
      <c r="K102" s="441" t="s">
        <v>265</v>
      </c>
      <c r="L102" s="441" t="s">
        <v>262</v>
      </c>
      <c r="M102" s="442" t="s">
        <v>263</v>
      </c>
      <c r="N102" s="390"/>
      <c r="O102" s="443">
        <f>O101*10</f>
        <v>250</v>
      </c>
      <c r="P102" s="444" t="s">
        <v>262</v>
      </c>
      <c r="Q102" s="444" t="s">
        <v>260</v>
      </c>
    </row>
    <row r="103" spans="1:17" ht="16.5" thickBot="1">
      <c r="A103" s="390"/>
      <c r="B103" s="445" t="s">
        <v>490</v>
      </c>
      <c r="C103" s="2063" t="s">
        <v>491</v>
      </c>
      <c r="D103" s="2063"/>
      <c r="E103" s="2063"/>
      <c r="F103" s="2063"/>
      <c r="G103" s="2064"/>
      <c r="H103" s="389"/>
      <c r="I103" s="446" t="s">
        <v>273</v>
      </c>
      <c r="J103" s="2097"/>
      <c r="K103" s="447" t="s">
        <v>273</v>
      </c>
      <c r="L103" s="447" t="s">
        <v>273</v>
      </c>
      <c r="M103" s="448" t="s">
        <v>492</v>
      </c>
      <c r="N103" s="390"/>
      <c r="O103" s="449">
        <f>O102*10</f>
        <v>2500</v>
      </c>
      <c r="P103" s="450" t="s">
        <v>263</v>
      </c>
      <c r="Q103" s="450" t="s">
        <v>261</v>
      </c>
    </row>
    <row r="104" spans="1:17" ht="15.75">
      <c r="A104" s="390"/>
      <c r="B104" s="445" t="s">
        <v>490</v>
      </c>
      <c r="C104" s="2063" t="s">
        <v>493</v>
      </c>
      <c r="D104" s="2063"/>
      <c r="E104" s="2063"/>
      <c r="F104" s="2063"/>
      <c r="G104" s="2064"/>
      <c r="H104" s="389"/>
      <c r="I104" s="451" t="s">
        <v>253</v>
      </c>
      <c r="J104" s="451"/>
      <c r="K104" s="451"/>
      <c r="L104" s="451"/>
      <c r="M104" s="451"/>
      <c r="N104" s="390"/>
      <c r="O104" s="390"/>
      <c r="P104" s="389"/>
      <c r="Q104" s="389"/>
    </row>
    <row r="105" spans="1:17" ht="15.75">
      <c r="A105" s="390"/>
      <c r="B105" s="445" t="s">
        <v>490</v>
      </c>
      <c r="C105" s="2063" t="s">
        <v>494</v>
      </c>
      <c r="D105" s="2063"/>
      <c r="E105" s="2063"/>
      <c r="F105" s="2063"/>
      <c r="G105" s="2064"/>
      <c r="H105" s="389"/>
      <c r="I105" s="452" t="s">
        <v>495</v>
      </c>
      <c r="J105" s="453"/>
      <c r="K105" s="453"/>
      <c r="L105" s="453"/>
      <c r="M105" s="453"/>
      <c r="N105" s="390"/>
      <c r="O105" s="390"/>
      <c r="P105" s="389"/>
      <c r="Q105" s="389"/>
    </row>
    <row r="106" spans="1:17" ht="15.75" thickBot="1">
      <c r="A106" s="390"/>
      <c r="B106" s="445" t="s">
        <v>496</v>
      </c>
      <c r="C106" s="2063" t="s">
        <v>497</v>
      </c>
      <c r="D106" s="2063"/>
      <c r="E106" s="2063"/>
      <c r="F106" s="2063"/>
      <c r="G106" s="2064"/>
      <c r="H106" s="389"/>
      <c r="I106" s="454"/>
      <c r="J106" s="454"/>
      <c r="K106" s="454"/>
      <c r="L106" s="454"/>
      <c r="M106" s="454"/>
      <c r="N106" s="454"/>
      <c r="O106" s="389"/>
      <c r="P106" s="389"/>
      <c r="Q106" s="389"/>
    </row>
    <row r="107" spans="1:17">
      <c r="A107" s="390"/>
      <c r="B107" s="445" t="s">
        <v>498</v>
      </c>
      <c r="C107" s="2063" t="s">
        <v>499</v>
      </c>
      <c r="D107" s="2063"/>
      <c r="E107" s="2063"/>
      <c r="F107" s="2063"/>
      <c r="G107" s="2064"/>
      <c r="H107" s="389"/>
      <c r="I107" s="2077" t="s">
        <v>500</v>
      </c>
      <c r="J107" s="2078"/>
      <c r="K107" s="2081" t="s">
        <v>501</v>
      </c>
      <c r="L107" s="2081"/>
      <c r="M107" s="2098" t="s">
        <v>502</v>
      </c>
      <c r="N107" s="2100" t="s">
        <v>503</v>
      </c>
      <c r="O107" s="390"/>
      <c r="P107" s="390"/>
      <c r="Q107" s="389"/>
    </row>
    <row r="108" spans="1:17">
      <c r="A108" s="390"/>
      <c r="B108" s="445" t="s">
        <v>504</v>
      </c>
      <c r="C108" s="2063" t="s">
        <v>505</v>
      </c>
      <c r="D108" s="2063"/>
      <c r="E108" s="2063"/>
      <c r="F108" s="2063"/>
      <c r="G108" s="2064"/>
      <c r="H108" s="389"/>
      <c r="I108" s="2079"/>
      <c r="J108" s="2080"/>
      <c r="K108" s="2082"/>
      <c r="L108" s="2082"/>
      <c r="M108" s="2099"/>
      <c r="N108" s="2101"/>
      <c r="O108" s="390"/>
      <c r="P108" s="390"/>
      <c r="Q108" s="389"/>
    </row>
    <row r="109" spans="1:17">
      <c r="A109" s="390"/>
      <c r="B109" s="445" t="s">
        <v>504</v>
      </c>
      <c r="C109" s="2063" t="s">
        <v>506</v>
      </c>
      <c r="D109" s="2063"/>
      <c r="E109" s="2063"/>
      <c r="F109" s="2063"/>
      <c r="G109" s="2064"/>
      <c r="H109" s="389"/>
      <c r="I109" s="2065" t="s">
        <v>507</v>
      </c>
      <c r="J109" s="2066"/>
      <c r="K109" s="455" t="s">
        <v>508</v>
      </c>
      <c r="L109" s="455"/>
      <c r="M109" s="456"/>
      <c r="N109" s="457"/>
      <c r="O109" s="390"/>
      <c r="P109" s="390"/>
      <c r="Q109" s="389"/>
    </row>
    <row r="110" spans="1:17">
      <c r="A110" s="390"/>
      <c r="B110" s="2067" t="s">
        <v>509</v>
      </c>
      <c r="C110" s="2068" t="s">
        <v>510</v>
      </c>
      <c r="D110" s="2068"/>
      <c r="E110" s="2068"/>
      <c r="F110" s="2068"/>
      <c r="G110" s="2069"/>
      <c r="H110" s="389"/>
      <c r="I110" s="2070" t="s">
        <v>511</v>
      </c>
      <c r="J110" s="2071"/>
      <c r="K110" s="458" t="s">
        <v>512</v>
      </c>
      <c r="L110" s="458"/>
      <c r="M110" s="443" t="s">
        <v>513</v>
      </c>
      <c r="N110" s="459" t="s">
        <v>514</v>
      </c>
      <c r="O110" s="390"/>
      <c r="P110" s="390"/>
      <c r="Q110" s="389"/>
    </row>
    <row r="111" spans="1:17">
      <c r="A111" s="390"/>
      <c r="B111" s="2067"/>
      <c r="C111" s="2068"/>
      <c r="D111" s="2068"/>
      <c r="E111" s="2068"/>
      <c r="F111" s="2068"/>
      <c r="G111" s="2069"/>
      <c r="H111" s="389"/>
      <c r="I111" s="2070" t="s">
        <v>515</v>
      </c>
      <c r="J111" s="2071"/>
      <c r="K111" s="458" t="s">
        <v>516</v>
      </c>
      <c r="L111" s="458"/>
      <c r="M111" s="443" t="s">
        <v>517</v>
      </c>
      <c r="N111" s="459" t="s">
        <v>518</v>
      </c>
      <c r="O111" s="390"/>
      <c r="P111" s="390"/>
      <c r="Q111" s="389"/>
    </row>
    <row r="112" spans="1:17">
      <c r="A112" s="390"/>
      <c r="B112" s="2067" t="s">
        <v>519</v>
      </c>
      <c r="C112" s="2068" t="s">
        <v>520</v>
      </c>
      <c r="D112" s="2068"/>
      <c r="E112" s="2068"/>
      <c r="F112" s="2068"/>
      <c r="G112" s="2069"/>
      <c r="H112" s="389"/>
      <c r="I112" s="2070" t="s">
        <v>521</v>
      </c>
      <c r="J112" s="2071"/>
      <c r="K112" s="458" t="s">
        <v>522</v>
      </c>
      <c r="L112" s="458"/>
      <c r="M112" s="443" t="s">
        <v>523</v>
      </c>
      <c r="N112" s="459" t="s">
        <v>524</v>
      </c>
      <c r="O112" s="390"/>
      <c r="P112" s="390"/>
      <c r="Q112" s="389"/>
    </row>
    <row r="113" spans="1:17" ht="15.75" thickBot="1">
      <c r="A113" s="390"/>
      <c r="B113" s="2072"/>
      <c r="C113" s="2073"/>
      <c r="D113" s="2073"/>
      <c r="E113" s="2073"/>
      <c r="F113" s="2073"/>
      <c r="G113" s="2074"/>
      <c r="H113" s="389"/>
      <c r="I113" s="2075" t="s">
        <v>525</v>
      </c>
      <c r="J113" s="2076"/>
      <c r="K113" s="460" t="s">
        <v>526</v>
      </c>
      <c r="L113" s="460"/>
      <c r="M113" s="461" t="s">
        <v>527</v>
      </c>
      <c r="N113" s="462" t="s">
        <v>528</v>
      </c>
      <c r="O113" s="390"/>
      <c r="P113" s="390"/>
      <c r="Q113" s="389"/>
    </row>
    <row r="114" spans="1:17" ht="15.75" thickBot="1">
      <c r="A114" s="390"/>
      <c r="B114" s="463"/>
      <c r="C114" s="463"/>
      <c r="D114" s="463"/>
      <c r="E114" s="463"/>
      <c r="F114" s="463"/>
      <c r="G114" s="463"/>
      <c r="H114" s="389"/>
      <c r="I114" s="443"/>
      <c r="J114" s="443"/>
      <c r="K114" s="458"/>
      <c r="L114" s="458"/>
      <c r="M114" s="443"/>
      <c r="N114" s="443"/>
      <c r="O114" s="390"/>
      <c r="P114" s="390"/>
      <c r="Q114" s="389"/>
    </row>
    <row r="115" spans="1:17" ht="31.5">
      <c r="A115" s="413"/>
      <c r="B115" s="464" t="s">
        <v>529</v>
      </c>
      <c r="C115" s="465"/>
      <c r="D115" s="465"/>
      <c r="E115" s="466"/>
      <c r="F115" s="390"/>
      <c r="G115" s="390"/>
      <c r="H115" s="467" t="s">
        <v>530</v>
      </c>
      <c r="I115" s="468"/>
      <c r="J115" s="469"/>
      <c r="K115" s="469"/>
      <c r="L115" s="469"/>
      <c r="M115" s="469"/>
      <c r="N115" s="470"/>
      <c r="O115" s="390"/>
      <c r="P115" s="390"/>
      <c r="Q115" s="390"/>
    </row>
    <row r="116" spans="1:17" ht="25.5">
      <c r="A116" s="413"/>
      <c r="B116" s="2053" t="s">
        <v>531</v>
      </c>
      <c r="C116" s="2054"/>
      <c r="D116" s="2057" t="s">
        <v>532</v>
      </c>
      <c r="E116" s="2059">
        <f>(B118*B121)+(C118*C121)+(D118*D121)+(E118*E121)</f>
        <v>228.85000000000002</v>
      </c>
      <c r="F116" s="390"/>
      <c r="G116" s="390"/>
      <c r="H116" s="471" t="s">
        <v>533</v>
      </c>
      <c r="I116" s="472" t="s">
        <v>394</v>
      </c>
      <c r="J116" s="472" t="s">
        <v>534</v>
      </c>
      <c r="K116" s="472" t="s">
        <v>535</v>
      </c>
      <c r="L116" s="472" t="s">
        <v>536</v>
      </c>
      <c r="M116" s="472" t="s">
        <v>237</v>
      </c>
      <c r="N116" s="473" t="s">
        <v>537</v>
      </c>
      <c r="O116" s="390"/>
      <c r="P116" s="390"/>
      <c r="Q116" s="390"/>
    </row>
    <row r="117" spans="1:17">
      <c r="A117" s="413"/>
      <c r="B117" s="2055"/>
      <c r="C117" s="2056"/>
      <c r="D117" s="2058"/>
      <c r="E117" s="2060"/>
      <c r="F117" s="390"/>
      <c r="G117" s="390"/>
      <c r="H117" s="2061">
        <v>0.12</v>
      </c>
      <c r="I117" s="2062">
        <v>1</v>
      </c>
      <c r="J117" s="2062">
        <v>0.11</v>
      </c>
      <c r="K117" s="2062">
        <v>0</v>
      </c>
      <c r="L117" s="2062">
        <v>0.01</v>
      </c>
      <c r="M117" s="2062">
        <v>5.0000000000000001E-3</v>
      </c>
      <c r="N117" s="2043">
        <f>SUM(H117:M117)</f>
        <v>1.2450000000000001</v>
      </c>
      <c r="O117" s="390"/>
      <c r="P117" s="390"/>
      <c r="Q117" s="390"/>
    </row>
    <row r="118" spans="1:17">
      <c r="A118" s="413"/>
      <c r="B118" s="2044">
        <v>6.5000000000000002E-2</v>
      </c>
      <c r="C118" s="2046">
        <v>7.4999999999999997E-2</v>
      </c>
      <c r="D118" s="2046">
        <v>0.12</v>
      </c>
      <c r="E118" s="2048">
        <v>0.15</v>
      </c>
      <c r="F118" s="390"/>
      <c r="G118" s="390"/>
      <c r="H118" s="2061"/>
      <c r="I118" s="2062"/>
      <c r="J118" s="2062"/>
      <c r="K118" s="2062"/>
      <c r="L118" s="2062"/>
      <c r="M118" s="2062"/>
      <c r="N118" s="2043"/>
      <c r="O118" s="390"/>
      <c r="P118" s="390"/>
      <c r="Q118" s="390"/>
    </row>
    <row r="119" spans="1:17">
      <c r="A119" s="413"/>
      <c r="B119" s="2045"/>
      <c r="C119" s="2047"/>
      <c r="D119" s="2047"/>
      <c r="E119" s="2049"/>
      <c r="F119" s="390"/>
      <c r="G119" s="390"/>
      <c r="H119" s="2050">
        <f>(H117/N117)*N119</f>
        <v>2.1204819277108431</v>
      </c>
      <c r="I119" s="2051">
        <f>(I117/N117)*N119</f>
        <v>17.670682730923691</v>
      </c>
      <c r="J119" s="2051">
        <f>(J117/N117)*N119</f>
        <v>1.9437751004016062</v>
      </c>
      <c r="K119" s="2051">
        <f>(K117/N117)*N119</f>
        <v>0</v>
      </c>
      <c r="L119" s="2051">
        <f>(L117/N117)*N119</f>
        <v>0.17670682730923692</v>
      </c>
      <c r="M119" s="2051">
        <f>(M117/N117)*N119</f>
        <v>8.8353413654618462E-2</v>
      </c>
      <c r="N119" s="2052">
        <v>22</v>
      </c>
      <c r="O119" s="390"/>
      <c r="P119" s="390"/>
      <c r="Q119" s="390"/>
    </row>
    <row r="120" spans="1:17">
      <c r="A120" s="413"/>
      <c r="B120" s="474" t="s">
        <v>538</v>
      </c>
      <c r="C120" s="475" t="s">
        <v>539</v>
      </c>
      <c r="D120" s="475" t="s">
        <v>540</v>
      </c>
      <c r="E120" s="476" t="s">
        <v>541</v>
      </c>
      <c r="F120" s="390"/>
      <c r="G120" s="390"/>
      <c r="H120" s="2050"/>
      <c r="I120" s="2051"/>
      <c r="J120" s="2051"/>
      <c r="K120" s="2051"/>
      <c r="L120" s="2051"/>
      <c r="M120" s="2051"/>
      <c r="N120" s="2052"/>
      <c r="O120" s="390"/>
      <c r="P120" s="390"/>
      <c r="Q120" s="390"/>
    </row>
    <row r="121" spans="1:17">
      <c r="A121" s="413"/>
      <c r="B121" s="2026">
        <v>920</v>
      </c>
      <c r="C121" s="2028">
        <v>1700</v>
      </c>
      <c r="D121" s="2028">
        <v>240</v>
      </c>
      <c r="E121" s="2030">
        <v>85</v>
      </c>
      <c r="F121" s="390"/>
      <c r="G121" s="390"/>
      <c r="H121" s="2032" t="s">
        <v>542</v>
      </c>
      <c r="I121" s="2033"/>
      <c r="J121" s="2033"/>
      <c r="K121" s="2033"/>
      <c r="L121" s="2033"/>
      <c r="M121" s="2033"/>
      <c r="N121" s="2034"/>
      <c r="O121" s="390"/>
      <c r="P121" s="390"/>
      <c r="Q121" s="390"/>
    </row>
    <row r="122" spans="1:17">
      <c r="A122" s="413"/>
      <c r="B122" s="2027"/>
      <c r="C122" s="2029"/>
      <c r="D122" s="2029"/>
      <c r="E122" s="2031"/>
      <c r="F122" s="390"/>
      <c r="G122" s="390"/>
      <c r="H122" s="2024">
        <f t="shared" ref="H122:M122" si="1">ROUNDUP(H119,2)</f>
        <v>2.13</v>
      </c>
      <c r="I122" s="2025">
        <f t="shared" si="1"/>
        <v>17.680000000000003</v>
      </c>
      <c r="J122" s="2025">
        <f t="shared" si="1"/>
        <v>1.95</v>
      </c>
      <c r="K122" s="2025">
        <f t="shared" si="1"/>
        <v>0</v>
      </c>
      <c r="L122" s="2025">
        <f t="shared" si="1"/>
        <v>0.18000000000000002</v>
      </c>
      <c r="M122" s="2025">
        <f t="shared" si="1"/>
        <v>0.09</v>
      </c>
      <c r="N122" s="2012">
        <f>SUM(H122:M122)</f>
        <v>22.03</v>
      </c>
      <c r="O122" s="390"/>
      <c r="P122" s="390"/>
      <c r="Q122" s="390"/>
    </row>
    <row r="123" spans="1:17">
      <c r="A123" s="413"/>
      <c r="B123" s="2013" t="s">
        <v>543</v>
      </c>
      <c r="C123" s="2015">
        <f>SUM(B121:E121)</f>
        <v>2945</v>
      </c>
      <c r="D123" s="2017" t="s">
        <v>544</v>
      </c>
      <c r="E123" s="2019">
        <f>IF(E116=0,0,E116/D118)</f>
        <v>1907.0833333333335</v>
      </c>
      <c r="F123" s="390"/>
      <c r="G123" s="390"/>
      <c r="H123" s="2024"/>
      <c r="I123" s="2025"/>
      <c r="J123" s="2025"/>
      <c r="K123" s="2025"/>
      <c r="L123" s="2025"/>
      <c r="M123" s="2025"/>
      <c r="N123" s="2012"/>
      <c r="O123" s="390"/>
      <c r="P123" s="390"/>
      <c r="Q123" s="390"/>
    </row>
    <row r="124" spans="1:17" ht="15.75" thickBot="1">
      <c r="A124" s="413"/>
      <c r="B124" s="2014"/>
      <c r="C124" s="2016"/>
      <c r="D124" s="2018"/>
      <c r="E124" s="2020"/>
      <c r="F124" s="390"/>
      <c r="G124" s="390"/>
      <c r="H124" s="2021" t="s">
        <v>545</v>
      </c>
      <c r="I124" s="2022"/>
      <c r="J124" s="2022"/>
      <c r="K124" s="2022"/>
      <c r="L124" s="2022"/>
      <c r="M124" s="2022"/>
      <c r="N124" s="2023"/>
      <c r="O124" s="390"/>
      <c r="P124" s="390"/>
      <c r="Q124" s="390"/>
    </row>
    <row r="125" spans="1:17" ht="15.75" thickBot="1">
      <c r="A125" s="413"/>
      <c r="B125" s="2035" t="s">
        <v>545</v>
      </c>
      <c r="C125" s="2036"/>
      <c r="D125" s="2036"/>
      <c r="E125" s="2037"/>
      <c r="F125" s="390"/>
      <c r="G125" s="390"/>
      <c r="H125" s="390"/>
      <c r="I125" s="389"/>
      <c r="J125" s="389"/>
      <c r="K125" s="389"/>
      <c r="L125" s="389"/>
      <c r="M125" s="390"/>
      <c r="N125" s="390"/>
      <c r="O125" s="390"/>
      <c r="P125" s="390"/>
      <c r="Q125" s="390"/>
    </row>
    <row r="126" spans="1:17">
      <c r="A126" s="390"/>
      <c r="B126" s="463"/>
      <c r="C126" s="463"/>
      <c r="D126" s="463"/>
      <c r="E126" s="463"/>
      <c r="F126" s="463"/>
      <c r="G126" s="463"/>
      <c r="H126" s="389"/>
      <c r="I126" s="443"/>
      <c r="J126" s="443"/>
      <c r="K126" s="458"/>
      <c r="L126" s="458"/>
      <c r="M126" s="443"/>
      <c r="N126" s="443"/>
      <c r="O126" s="390"/>
      <c r="P126" s="390"/>
      <c r="Q126" s="389"/>
    </row>
    <row r="127" spans="1:17">
      <c r="A127" s="390"/>
      <c r="B127" s="389"/>
      <c r="C127" s="389"/>
      <c r="D127" s="389"/>
      <c r="E127" s="389"/>
      <c r="F127" s="389"/>
      <c r="G127" s="389"/>
      <c r="H127" s="389"/>
      <c r="I127" s="389"/>
      <c r="J127" s="389"/>
      <c r="K127" s="389"/>
      <c r="L127" s="389"/>
      <c r="M127" s="389"/>
      <c r="N127" s="389"/>
      <c r="O127" s="389"/>
      <c r="P127" s="389"/>
      <c r="Q127" s="389"/>
    </row>
    <row r="128" spans="1:17" ht="20.25">
      <c r="A128" s="390"/>
      <c r="B128" s="2038" t="s">
        <v>546</v>
      </c>
      <c r="C128" s="2038"/>
      <c r="D128" s="2038"/>
      <c r="E128" s="2038"/>
      <c r="F128" s="2038"/>
      <c r="G128" s="2038"/>
      <c r="H128" s="2038"/>
      <c r="I128" s="2038"/>
      <c r="J128" s="2038"/>
      <c r="K128" s="2038"/>
      <c r="L128" s="2038"/>
      <c r="M128" s="2038"/>
      <c r="N128" s="2038"/>
      <c r="O128" s="389"/>
      <c r="P128" s="389"/>
      <c r="Q128" s="389"/>
    </row>
    <row r="129" spans="1:17">
      <c r="A129" s="390"/>
      <c r="B129" s="477"/>
      <c r="C129" s="478"/>
      <c r="D129" s="478"/>
      <c r="E129" s="478"/>
      <c r="F129" s="478"/>
      <c r="G129" s="478"/>
      <c r="H129" s="478"/>
      <c r="I129" s="478"/>
      <c r="J129" s="478"/>
      <c r="K129" s="478"/>
      <c r="L129" s="478"/>
      <c r="M129" s="478"/>
      <c r="N129" s="479"/>
      <c r="O129" s="389"/>
      <c r="P129" s="389"/>
      <c r="Q129" s="389"/>
    </row>
    <row r="130" spans="1:17" ht="18">
      <c r="A130" s="390"/>
      <c r="B130" s="2039" t="s">
        <v>547</v>
      </c>
      <c r="C130" s="2040"/>
      <c r="D130" s="2040"/>
      <c r="E130" s="2040"/>
      <c r="F130" s="2040"/>
      <c r="G130" s="2040"/>
      <c r="H130" s="2040"/>
      <c r="I130" s="2040"/>
      <c r="J130" s="2040"/>
      <c r="K130" s="2040"/>
      <c r="L130" s="2040"/>
      <c r="M130" s="2040"/>
      <c r="N130" s="2041"/>
      <c r="O130" s="389"/>
      <c r="P130" s="389"/>
      <c r="Q130" s="389"/>
    </row>
    <row r="131" spans="1:17" ht="18">
      <c r="A131" s="390"/>
      <c r="B131" s="480"/>
      <c r="C131" s="481"/>
      <c r="D131" s="481"/>
      <c r="E131" s="481"/>
      <c r="F131" s="481"/>
      <c r="G131" s="481"/>
      <c r="H131" s="481"/>
      <c r="I131" s="481"/>
      <c r="J131" s="481"/>
      <c r="K131" s="481"/>
      <c r="L131" s="481"/>
      <c r="M131" s="481"/>
      <c r="N131" s="482"/>
      <c r="O131" s="389"/>
      <c r="P131" s="389"/>
      <c r="Q131" s="389"/>
    </row>
    <row r="132" spans="1:17" ht="15.75">
      <c r="A132" s="390"/>
      <c r="B132" s="483"/>
      <c r="C132" s="484"/>
      <c r="D132" s="484"/>
      <c r="E132" s="485" t="s">
        <v>548</v>
      </c>
      <c r="F132" s="486">
        <v>250</v>
      </c>
      <c r="G132" s="486">
        <v>620</v>
      </c>
      <c r="H132" s="486">
        <v>37</v>
      </c>
      <c r="I132" s="486">
        <v>14</v>
      </c>
      <c r="J132" s="487">
        <f>SUM(F132:I132)</f>
        <v>921</v>
      </c>
      <c r="K132" s="488" t="s">
        <v>549</v>
      </c>
      <c r="L132" s="489"/>
      <c r="M132" s="490"/>
      <c r="N132" s="491"/>
      <c r="O132" s="389"/>
      <c r="P132" s="389"/>
      <c r="Q132" s="389"/>
    </row>
    <row r="133" spans="1:17" ht="15.75">
      <c r="A133" s="390"/>
      <c r="B133" s="483"/>
      <c r="C133" s="484"/>
      <c r="D133" s="484"/>
      <c r="E133" s="492" t="s">
        <v>550</v>
      </c>
      <c r="F133" s="493">
        <v>4.4999999999999998E-2</v>
      </c>
      <c r="G133" s="493">
        <v>7.0000000000000007E-2</v>
      </c>
      <c r="H133" s="493">
        <v>0.11</v>
      </c>
      <c r="I133" s="494">
        <v>0.13</v>
      </c>
      <c r="J133" s="490"/>
      <c r="K133" s="495" t="s">
        <v>551</v>
      </c>
      <c r="L133" s="496">
        <v>25</v>
      </c>
      <c r="M133" s="497" t="s">
        <v>552</v>
      </c>
      <c r="N133" s="491"/>
      <c r="O133" s="389"/>
      <c r="P133" s="389"/>
      <c r="Q133" s="389"/>
    </row>
    <row r="134" spans="1:17" ht="15.75">
      <c r="A134" s="390"/>
      <c r="B134" s="483"/>
      <c r="C134" s="484"/>
      <c r="D134" s="484"/>
      <c r="E134" s="498" t="s">
        <v>553</v>
      </c>
      <c r="F134" s="499" t="s">
        <v>554</v>
      </c>
      <c r="G134" s="500" t="s">
        <v>555</v>
      </c>
      <c r="H134" s="501" t="s">
        <v>556</v>
      </c>
      <c r="I134" s="500" t="s">
        <v>541</v>
      </c>
      <c r="J134" s="2042" t="s">
        <v>557</v>
      </c>
      <c r="K134" s="2042"/>
      <c r="L134" s="2042"/>
      <c r="M134" s="490"/>
      <c r="N134" s="491"/>
      <c r="O134" s="389"/>
      <c r="P134" s="389"/>
      <c r="Q134" s="389"/>
    </row>
    <row r="135" spans="1:17">
      <c r="A135" s="390"/>
      <c r="B135" s="483"/>
      <c r="C135" s="484"/>
      <c r="D135" s="484"/>
      <c r="E135" s="502" t="s">
        <v>558</v>
      </c>
      <c r="F135" s="503">
        <f>F133*F132</f>
        <v>11.25</v>
      </c>
      <c r="G135" s="503">
        <f>G133*G132</f>
        <v>43.400000000000006</v>
      </c>
      <c r="H135" s="503">
        <f>H133*H132</f>
        <v>4.07</v>
      </c>
      <c r="I135" s="504">
        <f>I133*I132</f>
        <v>1.82</v>
      </c>
      <c r="J135" s="505">
        <f>SUM(F135:I135)</f>
        <v>60.540000000000006</v>
      </c>
      <c r="K135" s="505"/>
      <c r="L135" s="506" t="s">
        <v>559</v>
      </c>
      <c r="M135" s="490"/>
      <c r="N135" s="507"/>
      <c r="O135" s="389"/>
      <c r="P135" s="389"/>
      <c r="Q135" s="389"/>
    </row>
    <row r="136" spans="1:17" ht="18">
      <c r="A136" s="390"/>
      <c r="B136" s="483"/>
      <c r="C136" s="484"/>
      <c r="D136" s="484"/>
      <c r="E136" s="508" t="s">
        <v>560</v>
      </c>
      <c r="F136" s="509">
        <f>F135/(100-L133)*100</f>
        <v>15</v>
      </c>
      <c r="G136" s="509">
        <f>G135/(100-L133)*100</f>
        <v>57.866666666666674</v>
      </c>
      <c r="H136" s="509">
        <f>H135/(100-L133)*100</f>
        <v>5.4266666666666667</v>
      </c>
      <c r="I136" s="510">
        <f>I135/(100-L133)*100</f>
        <v>2.4266666666666667</v>
      </c>
      <c r="J136" s="511">
        <f>SUM(F136:I136)</f>
        <v>80.72</v>
      </c>
      <c r="K136" s="512"/>
      <c r="L136" s="513" t="s">
        <v>561</v>
      </c>
      <c r="M136" s="490"/>
      <c r="N136" s="507"/>
      <c r="O136" s="389"/>
      <c r="P136" s="389"/>
      <c r="Q136" s="389"/>
    </row>
    <row r="137" spans="1:17">
      <c r="A137" s="390"/>
      <c r="B137" s="483"/>
      <c r="C137" s="484"/>
      <c r="D137" s="484"/>
      <c r="E137" s="484"/>
      <c r="F137" s="484"/>
      <c r="G137" s="484"/>
      <c r="H137" s="484"/>
      <c r="I137" s="484"/>
      <c r="J137" s="514">
        <f>J136-J135</f>
        <v>20.179999999999993</v>
      </c>
      <c r="K137" s="514"/>
      <c r="L137" s="515" t="s">
        <v>562</v>
      </c>
      <c r="M137" s="516"/>
      <c r="N137" s="491"/>
      <c r="O137" s="389"/>
      <c r="P137" s="389"/>
      <c r="Q137" s="389"/>
    </row>
    <row r="138" spans="1:17">
      <c r="A138" s="390"/>
      <c r="B138" s="483"/>
      <c r="C138" s="484"/>
      <c r="D138" s="484"/>
      <c r="E138" s="484"/>
      <c r="F138" s="484"/>
      <c r="G138" s="484"/>
      <c r="H138" s="484"/>
      <c r="I138" s="484"/>
      <c r="J138" s="517">
        <f>(J137/J132)*1000</f>
        <v>21.910966340933761</v>
      </c>
      <c r="K138" s="514"/>
      <c r="L138" s="515" t="s">
        <v>563</v>
      </c>
      <c r="M138" s="516"/>
      <c r="N138" s="491"/>
      <c r="O138" s="389"/>
      <c r="P138" s="389"/>
      <c r="Q138" s="389"/>
    </row>
    <row r="139" spans="1:17">
      <c r="A139" s="390"/>
      <c r="B139" s="483"/>
      <c r="C139" s="518" t="s">
        <v>552</v>
      </c>
      <c r="D139" s="519" t="s">
        <v>564</v>
      </c>
      <c r="E139" s="484"/>
      <c r="F139" s="484"/>
      <c r="G139" s="484"/>
      <c r="H139" s="484"/>
      <c r="I139" s="484"/>
      <c r="J139" s="484"/>
      <c r="K139" s="484"/>
      <c r="L139" s="484"/>
      <c r="M139" s="484"/>
      <c r="N139" s="491"/>
      <c r="O139" s="389"/>
      <c r="P139" s="389"/>
      <c r="Q139" s="389"/>
    </row>
    <row r="140" spans="1:17">
      <c r="A140" s="390"/>
      <c r="B140" s="483"/>
      <c r="C140" s="520"/>
      <c r="D140" s="519" t="s">
        <v>565</v>
      </c>
      <c r="E140" s="484"/>
      <c r="F140" s="484"/>
      <c r="G140" s="484"/>
      <c r="H140" s="484"/>
      <c r="I140" s="484"/>
      <c r="J140" s="484"/>
      <c r="K140" s="484"/>
      <c r="L140" s="484"/>
      <c r="M140" s="484"/>
      <c r="N140" s="491"/>
      <c r="O140" s="389"/>
      <c r="P140" s="389"/>
      <c r="Q140" s="389"/>
    </row>
    <row r="141" spans="1:17">
      <c r="A141" s="390"/>
      <c r="B141" s="521"/>
      <c r="C141" s="522"/>
      <c r="D141" s="522"/>
      <c r="E141" s="522"/>
      <c r="F141" s="522"/>
      <c r="G141" s="522"/>
      <c r="H141" s="522"/>
      <c r="I141" s="522"/>
      <c r="J141" s="522"/>
      <c r="K141" s="522"/>
      <c r="L141" s="522"/>
      <c r="M141" s="522"/>
      <c r="N141" s="523"/>
      <c r="O141" s="389"/>
      <c r="P141" s="389"/>
      <c r="Q141" s="389"/>
    </row>
    <row r="142" spans="1:17">
      <c r="A142" s="390"/>
      <c r="B142" s="389"/>
      <c r="C142" s="389"/>
      <c r="D142" s="389"/>
      <c r="E142" s="389"/>
      <c r="F142" s="389"/>
      <c r="G142" s="389"/>
      <c r="H142" s="389"/>
      <c r="I142" s="389"/>
      <c r="J142" s="389"/>
      <c r="K142" s="389"/>
      <c r="L142" s="389"/>
      <c r="M142" s="389"/>
      <c r="N142" s="389"/>
      <c r="O142" s="389"/>
      <c r="P142" s="389"/>
      <c r="Q142" s="389"/>
    </row>
    <row r="143" spans="1:17" ht="15.75">
      <c r="A143" s="390"/>
      <c r="B143" s="389"/>
      <c r="C143" s="389"/>
      <c r="D143" s="389"/>
      <c r="E143" s="389"/>
      <c r="F143" s="389"/>
      <c r="G143" s="524" t="str">
        <f>SUBSTITUTE(ADDRESS(1,COLUMN(),4),"1","")</f>
        <v>G</v>
      </c>
      <c r="H143" s="389" t="s">
        <v>566</v>
      </c>
      <c r="I143" s="389"/>
      <c r="J143" s="389"/>
      <c r="K143" s="389"/>
      <c r="L143" s="389"/>
      <c r="M143" s="389"/>
      <c r="N143" s="389"/>
      <c r="O143" s="389"/>
      <c r="P143" s="389"/>
      <c r="Q143" s="389"/>
    </row>
    <row r="144" spans="1:17" ht="15.75">
      <c r="A144" s="390"/>
      <c r="B144" s="389"/>
      <c r="C144" s="2004" t="s">
        <v>567</v>
      </c>
      <c r="D144" s="2005"/>
      <c r="E144" s="2005"/>
      <c r="F144" s="2005"/>
      <c r="G144" s="2005"/>
      <c r="H144" s="2005"/>
      <c r="I144" s="2005"/>
      <c r="J144" s="2005"/>
      <c r="K144" s="2005"/>
      <c r="L144" s="2006"/>
      <c r="M144" s="390"/>
      <c r="N144" s="390"/>
      <c r="O144" s="390"/>
      <c r="P144" s="390"/>
      <c r="Q144" s="390"/>
    </row>
    <row r="145" spans="1:17" ht="22.5">
      <c r="A145" s="390"/>
      <c r="B145" s="389"/>
      <c r="C145" s="2007" t="s">
        <v>568</v>
      </c>
      <c r="D145" s="2008"/>
      <c r="E145" s="2008"/>
      <c r="F145" s="525">
        <v>1</v>
      </c>
      <c r="G145" s="526">
        <f>F145</f>
        <v>1</v>
      </c>
      <c r="H145" s="2009" t="s">
        <v>569</v>
      </c>
      <c r="I145" s="2009"/>
      <c r="J145" s="527" t="s">
        <v>570</v>
      </c>
      <c r="K145" s="2010" t="s">
        <v>571</v>
      </c>
      <c r="L145" s="2011"/>
      <c r="M145" s="390"/>
      <c r="N145" s="390"/>
      <c r="O145" s="390"/>
      <c r="P145" s="390"/>
      <c r="Q145" s="390"/>
    </row>
    <row r="146" spans="1:17">
      <c r="A146" s="390"/>
      <c r="B146" s="389"/>
      <c r="C146" s="1991" t="s">
        <v>572</v>
      </c>
      <c r="D146" s="1992"/>
      <c r="E146" s="1992"/>
      <c r="F146" s="528">
        <v>25</v>
      </c>
      <c r="G146" s="526">
        <f>G145</f>
        <v>1</v>
      </c>
      <c r="H146" s="1993">
        <f t="shared" ref="H146:H152" si="2">(G146*F146)/100</f>
        <v>0.25</v>
      </c>
      <c r="I146" s="1993"/>
      <c r="J146" s="529">
        <v>20</v>
      </c>
      <c r="K146" s="1994">
        <f t="shared" ref="K146:K152" si="3">H146/(100-J146)*100</f>
        <v>0.3125</v>
      </c>
      <c r="L146" s="1995"/>
      <c r="M146" s="390"/>
      <c r="N146" s="390"/>
      <c r="O146" s="390"/>
      <c r="P146" s="390"/>
      <c r="Q146" s="390"/>
    </row>
    <row r="147" spans="1:17">
      <c r="A147" s="390"/>
      <c r="B147" s="389"/>
      <c r="C147" s="1991" t="s">
        <v>573</v>
      </c>
      <c r="D147" s="1992"/>
      <c r="E147" s="1992"/>
      <c r="F147" s="528">
        <v>20</v>
      </c>
      <c r="G147" s="526">
        <f>G145</f>
        <v>1</v>
      </c>
      <c r="H147" s="1993">
        <f t="shared" si="2"/>
        <v>0.2</v>
      </c>
      <c r="I147" s="1993"/>
      <c r="J147" s="529">
        <v>25</v>
      </c>
      <c r="K147" s="1994">
        <f t="shared" si="3"/>
        <v>0.26666666666666672</v>
      </c>
      <c r="L147" s="1995"/>
      <c r="M147" s="390"/>
      <c r="N147" s="390"/>
      <c r="O147" s="390"/>
      <c r="P147" s="390"/>
      <c r="Q147" s="390"/>
    </row>
    <row r="148" spans="1:17">
      <c r="A148" s="390"/>
      <c r="B148" s="389"/>
      <c r="C148" s="1991" t="s">
        <v>574</v>
      </c>
      <c r="D148" s="1992"/>
      <c r="E148" s="1992"/>
      <c r="F148" s="528">
        <v>15</v>
      </c>
      <c r="G148" s="526">
        <f>G145</f>
        <v>1</v>
      </c>
      <c r="H148" s="1993">
        <f t="shared" si="2"/>
        <v>0.15</v>
      </c>
      <c r="I148" s="1993"/>
      <c r="J148" s="529">
        <v>20</v>
      </c>
      <c r="K148" s="1994">
        <f t="shared" si="3"/>
        <v>0.1875</v>
      </c>
      <c r="L148" s="1995"/>
      <c r="M148" s="390"/>
      <c r="N148" s="390"/>
      <c r="O148" s="390"/>
      <c r="P148" s="390"/>
      <c r="Q148" s="390"/>
    </row>
    <row r="149" spans="1:17">
      <c r="A149" s="390"/>
      <c r="B149" s="389"/>
      <c r="C149" s="1991" t="s">
        <v>575</v>
      </c>
      <c r="D149" s="1992"/>
      <c r="E149" s="1992"/>
      <c r="F149" s="528">
        <v>15</v>
      </c>
      <c r="G149" s="526">
        <f>G145</f>
        <v>1</v>
      </c>
      <c r="H149" s="1993">
        <f t="shared" si="2"/>
        <v>0.15</v>
      </c>
      <c r="I149" s="1993"/>
      <c r="J149" s="529">
        <v>0</v>
      </c>
      <c r="K149" s="1994">
        <f t="shared" si="3"/>
        <v>0.15</v>
      </c>
      <c r="L149" s="1995"/>
      <c r="M149" s="390"/>
      <c r="N149" s="390"/>
      <c r="O149" s="390"/>
      <c r="P149" s="390"/>
      <c r="Q149" s="390"/>
    </row>
    <row r="150" spans="1:17">
      <c r="A150" s="390"/>
      <c r="B150" s="389"/>
      <c r="C150" s="1991" t="s">
        <v>576</v>
      </c>
      <c r="D150" s="1992"/>
      <c r="E150" s="1992"/>
      <c r="F150" s="528">
        <v>10</v>
      </c>
      <c r="G150" s="526">
        <f>G145</f>
        <v>1</v>
      </c>
      <c r="H150" s="1993">
        <f t="shared" si="2"/>
        <v>0.1</v>
      </c>
      <c r="I150" s="1993"/>
      <c r="J150" s="529">
        <v>20</v>
      </c>
      <c r="K150" s="1994">
        <f t="shared" si="3"/>
        <v>0.125</v>
      </c>
      <c r="L150" s="1995"/>
      <c r="M150" s="390"/>
      <c r="N150" s="390"/>
      <c r="O150" s="390"/>
      <c r="P150" s="390"/>
      <c r="Q150" s="390"/>
    </row>
    <row r="151" spans="1:17">
      <c r="A151" s="390"/>
      <c r="B151" s="389"/>
      <c r="C151" s="1991" t="s">
        <v>577</v>
      </c>
      <c r="D151" s="1992"/>
      <c r="E151" s="1992"/>
      <c r="F151" s="528">
        <v>7.5</v>
      </c>
      <c r="G151" s="526">
        <f>G145</f>
        <v>1</v>
      </c>
      <c r="H151" s="1993">
        <f t="shared" si="2"/>
        <v>7.4999999999999997E-2</v>
      </c>
      <c r="I151" s="1993"/>
      <c r="J151" s="529">
        <v>20</v>
      </c>
      <c r="K151" s="1994">
        <f t="shared" si="3"/>
        <v>9.375E-2</v>
      </c>
      <c r="L151" s="1995"/>
      <c r="M151" s="390"/>
      <c r="N151" s="390"/>
      <c r="O151" s="390"/>
      <c r="P151" s="390"/>
      <c r="Q151" s="390"/>
    </row>
    <row r="152" spans="1:17">
      <c r="A152" s="390"/>
      <c r="B152" s="389"/>
      <c r="C152" s="1991" t="s">
        <v>578</v>
      </c>
      <c r="D152" s="1992"/>
      <c r="E152" s="1992"/>
      <c r="F152" s="528">
        <v>7.5</v>
      </c>
      <c r="G152" s="526">
        <f>G145</f>
        <v>1</v>
      </c>
      <c r="H152" s="1993">
        <f t="shared" si="2"/>
        <v>7.4999999999999997E-2</v>
      </c>
      <c r="I152" s="1993"/>
      <c r="J152" s="529">
        <v>20</v>
      </c>
      <c r="K152" s="1994">
        <f t="shared" si="3"/>
        <v>9.375E-2</v>
      </c>
      <c r="L152" s="1995"/>
      <c r="M152" s="390"/>
      <c r="N152" s="390"/>
      <c r="O152" s="390"/>
      <c r="P152" s="390"/>
      <c r="Q152" s="390"/>
    </row>
    <row r="153" spans="1:17">
      <c r="A153" s="390"/>
      <c r="B153" s="389"/>
      <c r="C153" s="1996" t="s">
        <v>579</v>
      </c>
      <c r="D153" s="1997"/>
      <c r="E153" s="1997"/>
      <c r="F153" s="530">
        <f>SUM(F146:F152)</f>
        <v>100</v>
      </c>
      <c r="G153" s="531"/>
      <c r="H153" s="532"/>
      <c r="I153" s="533"/>
      <c r="J153" s="532"/>
      <c r="K153" s="532"/>
      <c r="L153" s="534"/>
      <c r="M153" s="390"/>
      <c r="N153" s="390"/>
      <c r="O153" s="390"/>
      <c r="P153" s="390"/>
      <c r="Q153" s="390"/>
    </row>
    <row r="154" spans="1:17">
      <c r="A154" s="390"/>
      <c r="B154" s="389"/>
      <c r="C154" s="535"/>
      <c r="D154" s="536"/>
      <c r="E154" s="536"/>
      <c r="F154" s="537"/>
      <c r="G154" s="538"/>
      <c r="H154" s="538"/>
      <c r="I154" s="522"/>
      <c r="J154" s="538"/>
      <c r="K154" s="538"/>
      <c r="L154" s="523"/>
      <c r="M154" s="390"/>
      <c r="N154" s="390"/>
      <c r="O154" s="390"/>
      <c r="P154" s="390"/>
      <c r="Q154" s="390"/>
    </row>
    <row r="155" spans="1:17">
      <c r="A155" s="390"/>
      <c r="B155" s="389"/>
      <c r="C155" s="389"/>
      <c r="D155" s="389"/>
      <c r="E155" s="389"/>
      <c r="F155" s="389"/>
      <c r="G155" s="389"/>
      <c r="H155" s="389"/>
      <c r="I155" s="389"/>
      <c r="J155" s="389"/>
      <c r="K155" s="389"/>
      <c r="L155" s="389"/>
      <c r="M155" s="390"/>
      <c r="N155" s="390"/>
      <c r="O155" s="390"/>
      <c r="P155" s="390"/>
      <c r="Q155" s="390"/>
    </row>
    <row r="156" spans="1:17" ht="15.75" thickBot="1">
      <c r="A156" s="390"/>
      <c r="B156" s="389"/>
      <c r="C156" s="389"/>
      <c r="D156" s="389"/>
      <c r="E156" s="389"/>
      <c r="F156" s="389"/>
      <c r="G156" s="389"/>
      <c r="H156" s="389"/>
      <c r="I156" s="389"/>
      <c r="J156" s="389"/>
      <c r="K156" s="389"/>
      <c r="L156" s="389"/>
      <c r="M156" s="390"/>
      <c r="N156" s="390"/>
      <c r="O156" s="390"/>
      <c r="P156" s="390"/>
      <c r="Q156" s="390"/>
    </row>
    <row r="157" spans="1:17" ht="18.75">
      <c r="A157" s="390"/>
      <c r="B157" s="389"/>
      <c r="C157" s="1998" t="s">
        <v>580</v>
      </c>
      <c r="D157" s="1999"/>
      <c r="E157" s="1999"/>
      <c r="F157" s="1999"/>
      <c r="G157" s="1999"/>
      <c r="H157" s="1999"/>
      <c r="I157" s="1999"/>
      <c r="J157" s="1999"/>
      <c r="K157" s="1999"/>
      <c r="L157" s="2000"/>
      <c r="M157" s="390"/>
      <c r="N157" s="390"/>
      <c r="O157" s="390"/>
      <c r="P157" s="390"/>
      <c r="Q157" s="390"/>
    </row>
    <row r="158" spans="1:17">
      <c r="A158" s="390"/>
      <c r="B158" s="389"/>
      <c r="C158" s="2001" t="s">
        <v>581</v>
      </c>
      <c r="D158" s="2002"/>
      <c r="E158" s="2002"/>
      <c r="F158" s="2002"/>
      <c r="G158" s="2002"/>
      <c r="H158" s="2002"/>
      <c r="I158" s="2002"/>
      <c r="J158" s="2002"/>
      <c r="K158" s="2002"/>
      <c r="L158" s="2003"/>
      <c r="M158" s="390"/>
      <c r="N158" s="390"/>
      <c r="O158" s="390"/>
      <c r="P158" s="390"/>
      <c r="Q158" s="390"/>
    </row>
    <row r="159" spans="1:17" ht="18">
      <c r="A159" s="390"/>
      <c r="B159" s="389"/>
      <c r="C159" s="1981" t="s">
        <v>582</v>
      </c>
      <c r="D159" s="1982"/>
      <c r="E159" s="1982"/>
      <c r="F159" s="1982"/>
      <c r="G159" s="1982"/>
      <c r="H159" s="1982"/>
      <c r="I159" s="1982"/>
      <c r="J159" s="1982"/>
      <c r="K159" s="1982"/>
      <c r="L159" s="1983"/>
      <c r="M159" s="390"/>
      <c r="N159" s="390"/>
      <c r="O159" s="390"/>
      <c r="P159" s="390"/>
      <c r="Q159" s="390"/>
    </row>
    <row r="160" spans="1:17">
      <c r="A160" s="390"/>
      <c r="B160" s="389"/>
      <c r="C160" s="1984" t="str">
        <f ca="1">CELL("nomfichier")</f>
        <v>D:\1 UPRT SITE WEB\uprt.fr\re-recettes-jean-marc-catteau\re-catteau-galettes\[PC-les-galettes-repertoire.xlsx]Récap</v>
      </c>
      <c r="D160" s="1985"/>
      <c r="E160" s="1985"/>
      <c r="F160" s="1985"/>
      <c r="G160" s="1985"/>
      <c r="H160" s="1985"/>
      <c r="I160" s="1985"/>
      <c r="J160" s="1985"/>
      <c r="K160" s="1985"/>
      <c r="L160" s="1986"/>
      <c r="M160" s="390"/>
      <c r="N160" s="390"/>
      <c r="O160" s="390"/>
      <c r="P160" s="390"/>
      <c r="Q160" s="390"/>
    </row>
    <row r="161" spans="1:17" ht="26.25">
      <c r="A161" s="390"/>
      <c r="B161" s="389"/>
      <c r="C161" s="1987" t="s">
        <v>583</v>
      </c>
      <c r="D161" s="1988"/>
      <c r="E161" s="1988"/>
      <c r="F161" s="1988"/>
      <c r="G161" s="1988"/>
      <c r="H161" s="1988"/>
      <c r="I161" s="1988"/>
      <c r="J161" s="1988"/>
      <c r="K161" s="1988"/>
      <c r="L161" s="1989"/>
      <c r="M161" s="390"/>
      <c r="N161" s="390"/>
      <c r="O161" s="390"/>
      <c r="P161" s="390"/>
      <c r="Q161" s="390"/>
    </row>
    <row r="162" spans="1:17" ht="26.25">
      <c r="A162" s="390"/>
      <c r="B162" s="389"/>
      <c r="C162" s="539"/>
      <c r="D162" s="540"/>
      <c r="E162" s="540" t="s">
        <v>584</v>
      </c>
      <c r="F162" s="533"/>
      <c r="G162" s="541">
        <f ca="1">TODAY()</f>
        <v>43029</v>
      </c>
      <c r="H162" s="542"/>
      <c r="I162" s="543"/>
      <c r="J162" s="544">
        <f ca="1">NOW()</f>
        <v>43029.407312268515</v>
      </c>
      <c r="K162" s="544"/>
      <c r="L162" s="545"/>
      <c r="M162" s="390"/>
      <c r="N162" s="390"/>
      <c r="O162" s="390"/>
      <c r="P162" s="390"/>
      <c r="Q162" s="390"/>
    </row>
    <row r="163" spans="1:17" ht="15.75">
      <c r="A163" s="390"/>
      <c r="B163" s="389"/>
      <c r="C163" s="1971">
        <v>1</v>
      </c>
      <c r="D163" s="546" t="s">
        <v>585</v>
      </c>
      <c r="E163" s="490"/>
      <c r="F163" s="533"/>
      <c r="G163" s="547"/>
      <c r="H163" s="547"/>
      <c r="I163" s="547"/>
      <c r="J163" s="547"/>
      <c r="K163" s="547"/>
      <c r="L163" s="548"/>
      <c r="M163" s="390"/>
      <c r="N163" s="390"/>
      <c r="O163" s="390"/>
      <c r="P163" s="390"/>
      <c r="Q163" s="390"/>
    </row>
    <row r="164" spans="1:17">
      <c r="A164" s="390"/>
      <c r="B164" s="389"/>
      <c r="C164" s="1971"/>
      <c r="D164" s="1990" t="s">
        <v>586</v>
      </c>
      <c r="E164" s="1990"/>
      <c r="F164" s="1990"/>
      <c r="G164" s="549"/>
      <c r="H164" s="550" t="s">
        <v>554</v>
      </c>
      <c r="I164" s="551" t="s">
        <v>555</v>
      </c>
      <c r="J164" s="551" t="s">
        <v>556</v>
      </c>
      <c r="K164" s="551" t="s">
        <v>541</v>
      </c>
      <c r="L164" s="552" t="s">
        <v>587</v>
      </c>
      <c r="M164" s="390"/>
      <c r="N164" s="390"/>
      <c r="O164" s="390"/>
      <c r="P164" s="390"/>
      <c r="Q164" s="390"/>
    </row>
    <row r="165" spans="1:17" ht="15.75">
      <c r="A165" s="390"/>
      <c r="B165" s="389"/>
      <c r="C165" s="1971"/>
      <c r="D165" s="1990" t="s">
        <v>588</v>
      </c>
      <c r="E165" s="1990"/>
      <c r="F165" s="1990"/>
      <c r="G165" s="553">
        <f>SUM(H165:L165)</f>
        <v>2170</v>
      </c>
      <c r="H165" s="554">
        <v>550</v>
      </c>
      <c r="I165" s="554">
        <v>920</v>
      </c>
      <c r="J165" s="554">
        <v>340</v>
      </c>
      <c r="K165" s="554">
        <v>150</v>
      </c>
      <c r="L165" s="555">
        <v>210</v>
      </c>
      <c r="M165" s="390"/>
      <c r="N165" s="390"/>
      <c r="O165" s="390"/>
      <c r="P165" s="390"/>
      <c r="Q165" s="390"/>
    </row>
    <row r="166" spans="1:17" ht="15.75">
      <c r="A166" s="390"/>
      <c r="B166" s="389"/>
      <c r="C166" s="556"/>
      <c r="D166" s="557"/>
      <c r="E166" s="557"/>
      <c r="F166" s="557"/>
      <c r="G166" s="553"/>
      <c r="H166" s="558"/>
      <c r="I166" s="558"/>
      <c r="J166" s="558"/>
      <c r="K166" s="558"/>
      <c r="L166" s="559"/>
      <c r="M166" s="390"/>
      <c r="N166" s="390"/>
      <c r="O166" s="390"/>
      <c r="P166" s="390"/>
      <c r="Q166" s="390"/>
    </row>
    <row r="167" spans="1:17" ht="15.75">
      <c r="A167" s="390"/>
      <c r="B167" s="389"/>
      <c r="C167" s="1971">
        <v>2</v>
      </c>
      <c r="D167" s="546" t="s">
        <v>589</v>
      </c>
      <c r="E167" s="490"/>
      <c r="F167" s="533"/>
      <c r="G167" s="490"/>
      <c r="H167" s="490"/>
      <c r="I167" s="490"/>
      <c r="J167" s="490"/>
      <c r="K167" s="490"/>
      <c r="L167" s="560"/>
      <c r="M167" s="390"/>
      <c r="N167" s="390"/>
      <c r="O167" s="390"/>
      <c r="P167" s="390"/>
      <c r="Q167" s="390"/>
    </row>
    <row r="168" spans="1:17">
      <c r="A168" s="390"/>
      <c r="B168" s="389"/>
      <c r="C168" s="1971"/>
      <c r="D168" s="1961" t="s">
        <v>590</v>
      </c>
      <c r="E168" s="1961"/>
      <c r="F168" s="1961"/>
      <c r="G168" s="561">
        <f>(H168*H165)+(I168*I165)+(J168*J165)+(K168*K165)+(L168*L165)</f>
        <v>1470</v>
      </c>
      <c r="H168" s="562">
        <v>0</v>
      </c>
      <c r="I168" s="562">
        <v>1</v>
      </c>
      <c r="J168" s="562">
        <v>1</v>
      </c>
      <c r="K168" s="562">
        <v>0</v>
      </c>
      <c r="L168" s="563">
        <v>1</v>
      </c>
      <c r="M168" s="390"/>
      <c r="N168" s="390"/>
      <c r="O168" s="390"/>
      <c r="P168" s="390"/>
      <c r="Q168" s="390"/>
    </row>
    <row r="169" spans="1:17">
      <c r="A169" s="390"/>
      <c r="B169" s="389"/>
      <c r="C169" s="1971"/>
      <c r="D169" s="1961" t="s">
        <v>591</v>
      </c>
      <c r="E169" s="1961"/>
      <c r="F169" s="1961"/>
      <c r="G169" s="561">
        <f>(H169*H165)+(I169*I165)+(J169*J165)+(K169*K165)+(L169*L165)</f>
        <v>850</v>
      </c>
      <c r="H169" s="562">
        <v>1</v>
      </c>
      <c r="I169" s="562">
        <v>0</v>
      </c>
      <c r="J169" s="562">
        <v>0</v>
      </c>
      <c r="K169" s="562">
        <v>2</v>
      </c>
      <c r="L169" s="563">
        <v>0</v>
      </c>
      <c r="M169" s="390"/>
      <c r="N169" s="390"/>
      <c r="O169" s="390"/>
      <c r="P169" s="390"/>
      <c r="Q169" s="390"/>
    </row>
    <row r="170" spans="1:17">
      <c r="A170" s="390"/>
      <c r="B170" s="389"/>
      <c r="C170" s="1971"/>
      <c r="D170" s="1961" t="s">
        <v>592</v>
      </c>
      <c r="E170" s="1961"/>
      <c r="F170" s="1961"/>
      <c r="G170" s="561">
        <f>(H170*H165)+(I170*I165)+(J170*J165)+(K170*K165)+(L170*L165)</f>
        <v>1895</v>
      </c>
      <c r="H170" s="564">
        <v>0.5</v>
      </c>
      <c r="I170" s="562">
        <v>1</v>
      </c>
      <c r="J170" s="562">
        <v>1</v>
      </c>
      <c r="K170" s="562">
        <v>1</v>
      </c>
      <c r="L170" s="563">
        <v>1</v>
      </c>
      <c r="M170" s="390"/>
      <c r="N170" s="390"/>
      <c r="O170" s="390"/>
      <c r="P170" s="390"/>
      <c r="Q170" s="390"/>
    </row>
    <row r="171" spans="1:17">
      <c r="A171" s="390"/>
      <c r="B171" s="389"/>
      <c r="C171" s="1971"/>
      <c r="D171" s="1961" t="s">
        <v>593</v>
      </c>
      <c r="E171" s="1961"/>
      <c r="F171" s="1961"/>
      <c r="G171" s="561">
        <f>(H171*H165)+(I171*I165)+(J171*J165)+(K171*K165)+(L171*L165)</f>
        <v>1190</v>
      </c>
      <c r="H171" s="562">
        <v>0</v>
      </c>
      <c r="I171" s="562">
        <v>0</v>
      </c>
      <c r="J171" s="562">
        <v>2</v>
      </c>
      <c r="K171" s="562">
        <v>2</v>
      </c>
      <c r="L171" s="563">
        <v>1</v>
      </c>
      <c r="M171" s="390"/>
      <c r="N171" s="390"/>
      <c r="O171" s="390"/>
      <c r="P171" s="390"/>
      <c r="Q171" s="390"/>
    </row>
    <row r="172" spans="1:17">
      <c r="A172" s="390"/>
      <c r="B172" s="389"/>
      <c r="C172" s="1971"/>
      <c r="D172" s="1961" t="s">
        <v>594</v>
      </c>
      <c r="E172" s="1961"/>
      <c r="F172" s="1961"/>
      <c r="G172" s="561">
        <f>(H172*H165)+(I172*I165)+(J172*J165)+(K172*K165)+(L172*L165)</f>
        <v>2540</v>
      </c>
      <c r="H172" s="562">
        <v>1</v>
      </c>
      <c r="I172" s="562">
        <v>2</v>
      </c>
      <c r="J172" s="562">
        <v>0</v>
      </c>
      <c r="K172" s="562">
        <v>1</v>
      </c>
      <c r="L172" s="563">
        <v>0</v>
      </c>
      <c r="M172" s="390"/>
      <c r="N172" s="390"/>
      <c r="O172" s="390"/>
      <c r="P172" s="390"/>
      <c r="Q172" s="390"/>
    </row>
    <row r="173" spans="1:17" ht="15.75">
      <c r="A173" s="390"/>
      <c r="B173" s="389"/>
      <c r="C173" s="556"/>
      <c r="D173" s="565"/>
      <c r="E173" s="490"/>
      <c r="F173" s="533"/>
      <c r="G173" s="561"/>
      <c r="H173" s="550" t="s">
        <v>554</v>
      </c>
      <c r="I173" s="551" t="s">
        <v>555</v>
      </c>
      <c r="J173" s="551" t="s">
        <v>556</v>
      </c>
      <c r="K173" s="551" t="s">
        <v>541</v>
      </c>
      <c r="L173" s="552" t="s">
        <v>587</v>
      </c>
      <c r="M173" s="390"/>
      <c r="N173" s="390"/>
      <c r="O173" s="390"/>
      <c r="P173" s="390"/>
      <c r="Q173" s="390"/>
    </row>
    <row r="174" spans="1:17" ht="15.75">
      <c r="A174" s="390"/>
      <c r="B174" s="389"/>
      <c r="C174" s="556"/>
      <c r="D174" s="565"/>
      <c r="E174" s="490"/>
      <c r="F174" s="533"/>
      <c r="G174" s="566" t="s">
        <v>595</v>
      </c>
      <c r="H174" s="567">
        <f>SUM(H168:H173)</f>
        <v>2.5</v>
      </c>
      <c r="I174" s="567">
        <f>SUM(I168:I173)</f>
        <v>4</v>
      </c>
      <c r="J174" s="567">
        <f>SUM(J168:J173)</f>
        <v>4</v>
      </c>
      <c r="K174" s="567">
        <f>SUM(K168:K173)</f>
        <v>6</v>
      </c>
      <c r="L174" s="568">
        <f>SUM(L168:L173)</f>
        <v>3</v>
      </c>
      <c r="M174" s="390"/>
      <c r="N174" s="390"/>
      <c r="O174" s="390"/>
      <c r="P174" s="390"/>
      <c r="Q174" s="390"/>
    </row>
    <row r="175" spans="1:17">
      <c r="A175" s="390"/>
      <c r="B175" s="389"/>
      <c r="C175" s="569"/>
      <c r="D175" s="565"/>
      <c r="E175" s="490"/>
      <c r="F175" s="533"/>
      <c r="G175" s="570"/>
      <c r="H175" s="571"/>
      <c r="I175" s="571"/>
      <c r="J175" s="571"/>
      <c r="K175" s="571"/>
      <c r="L175" s="572"/>
      <c r="M175" s="390"/>
      <c r="N175" s="390"/>
      <c r="O175" s="390"/>
      <c r="P175" s="390"/>
      <c r="Q175" s="390"/>
    </row>
    <row r="176" spans="1:17" ht="15.75">
      <c r="A176" s="390"/>
      <c r="B176" s="389"/>
      <c r="C176" s="573">
        <v>3</v>
      </c>
      <c r="D176" s="1961" t="s">
        <v>596</v>
      </c>
      <c r="E176" s="1961"/>
      <c r="F176" s="1961"/>
      <c r="G176" s="574">
        <f>(H176*H165)+(I176*I165)+(J176*J165)+(K176*K165)+(L176*L165)</f>
        <v>208.60000000000002</v>
      </c>
      <c r="H176" s="575">
        <v>0.06</v>
      </c>
      <c r="I176" s="575">
        <v>0.08</v>
      </c>
      <c r="J176" s="575">
        <v>0.15</v>
      </c>
      <c r="K176" s="575">
        <v>0.2</v>
      </c>
      <c r="L176" s="576">
        <v>0.1</v>
      </c>
      <c r="M176" s="390"/>
      <c r="N176" s="390"/>
      <c r="O176" s="390"/>
      <c r="P176" s="390"/>
      <c r="Q176" s="390"/>
    </row>
    <row r="177" spans="1:17">
      <c r="A177" s="390"/>
      <c r="B177" s="389"/>
      <c r="C177" s="569"/>
      <c r="D177" s="577"/>
      <c r="E177" s="578"/>
      <c r="F177" s="579"/>
      <c r="G177" s="561"/>
      <c r="H177" s="571"/>
      <c r="I177" s="571"/>
      <c r="J177" s="571"/>
      <c r="K177" s="571"/>
      <c r="L177" s="572"/>
      <c r="M177" s="390"/>
      <c r="N177" s="390"/>
      <c r="O177" s="390"/>
      <c r="P177" s="390"/>
      <c r="Q177" s="390"/>
    </row>
    <row r="178" spans="1:17" ht="15.75">
      <c r="A178" s="390"/>
      <c r="B178" s="389"/>
      <c r="C178" s="573">
        <v>4</v>
      </c>
      <c r="D178" s="1961" t="s">
        <v>597</v>
      </c>
      <c r="E178" s="1961"/>
      <c r="F178" s="1961"/>
      <c r="G178" s="574">
        <f>(H178*H165)+(I178*I165)+(J178*J165)+(K178*K165)+(L178*L165)</f>
        <v>213.5</v>
      </c>
      <c r="H178" s="575">
        <v>0.06</v>
      </c>
      <c r="I178" s="575">
        <v>0.1</v>
      </c>
      <c r="J178" s="575">
        <v>0.12</v>
      </c>
      <c r="K178" s="575">
        <v>0.15</v>
      </c>
      <c r="L178" s="576">
        <v>0.12</v>
      </c>
      <c r="M178" s="390"/>
      <c r="N178" s="390"/>
      <c r="O178" s="390"/>
      <c r="P178" s="390"/>
      <c r="Q178" s="390"/>
    </row>
    <row r="179" spans="1:17">
      <c r="A179" s="390"/>
      <c r="B179" s="389"/>
      <c r="C179" s="569"/>
      <c r="D179" s="577"/>
      <c r="E179" s="578"/>
      <c r="F179" s="579"/>
      <c r="G179" s="561"/>
      <c r="H179" s="571"/>
      <c r="I179" s="571"/>
      <c r="J179" s="571"/>
      <c r="K179" s="571"/>
      <c r="L179" s="572"/>
      <c r="M179" s="390"/>
      <c r="N179" s="390"/>
      <c r="O179" s="390"/>
      <c r="P179" s="390"/>
      <c r="Q179" s="390"/>
    </row>
    <row r="180" spans="1:17" ht="15.75">
      <c r="A180" s="390"/>
      <c r="B180" s="389"/>
      <c r="C180" s="573">
        <v>5</v>
      </c>
      <c r="D180" s="1961" t="s">
        <v>525</v>
      </c>
      <c r="E180" s="1961"/>
      <c r="F180" s="1961"/>
      <c r="G180" s="574">
        <f>(H180*H165)+(I180*I165)+(J180*J165)+(K180*K165)+(L180*L165)</f>
        <v>237.5</v>
      </c>
      <c r="H180" s="575">
        <v>0.06</v>
      </c>
      <c r="I180" s="575">
        <v>0.1</v>
      </c>
      <c r="J180" s="575">
        <v>0.15</v>
      </c>
      <c r="K180" s="575">
        <v>0.2</v>
      </c>
      <c r="L180" s="576">
        <v>0.15</v>
      </c>
      <c r="M180" s="390"/>
      <c r="N180" s="390"/>
      <c r="O180" s="390"/>
      <c r="P180" s="390"/>
      <c r="Q180" s="390"/>
    </row>
    <row r="181" spans="1:17" ht="15.75" thickBot="1">
      <c r="A181" s="390"/>
      <c r="B181" s="389"/>
      <c r="C181" s="580"/>
      <c r="D181" s="581"/>
      <c r="E181" s="582"/>
      <c r="F181" s="583"/>
      <c r="G181" s="584"/>
      <c r="H181" s="585"/>
      <c r="I181" s="585"/>
      <c r="J181" s="582"/>
      <c r="K181" s="582"/>
      <c r="L181" s="586"/>
      <c r="M181" s="390"/>
      <c r="N181" s="390"/>
      <c r="O181" s="390"/>
      <c r="P181" s="390"/>
      <c r="Q181" s="390"/>
    </row>
    <row r="182" spans="1:17">
      <c r="A182" s="390"/>
      <c r="B182" s="389"/>
      <c r="C182" s="389"/>
      <c r="D182" s="389"/>
      <c r="E182" s="389"/>
      <c r="F182" s="389"/>
      <c r="G182" s="389"/>
      <c r="H182" s="389"/>
      <c r="I182" s="389"/>
      <c r="J182" s="389"/>
      <c r="K182" s="389"/>
      <c r="L182" s="389"/>
      <c r="M182" s="390"/>
      <c r="N182" s="390"/>
      <c r="O182" s="390"/>
      <c r="P182" s="390"/>
      <c r="Q182" s="390"/>
    </row>
    <row r="183" spans="1:17" ht="15.75" thickBot="1">
      <c r="A183" s="390"/>
      <c r="B183" s="389"/>
      <c r="C183" s="389"/>
      <c r="D183" s="389"/>
      <c r="E183" s="389"/>
      <c r="F183" s="389"/>
      <c r="G183" s="389"/>
      <c r="H183" s="389"/>
      <c r="I183" s="389"/>
      <c r="J183" s="389"/>
      <c r="K183" s="389"/>
      <c r="L183" s="389"/>
      <c r="M183" s="390"/>
      <c r="N183" s="390"/>
      <c r="O183" s="390"/>
      <c r="P183" s="390"/>
      <c r="Q183" s="390"/>
    </row>
    <row r="184" spans="1:17" ht="18">
      <c r="A184" s="390"/>
      <c r="B184" s="389"/>
      <c r="C184" s="1962" t="s">
        <v>598</v>
      </c>
      <c r="D184" s="1963"/>
      <c r="E184" s="1963"/>
      <c r="F184" s="1963"/>
      <c r="G184" s="1963"/>
      <c r="H184" s="1963"/>
      <c r="I184" s="1963"/>
      <c r="J184" s="1963"/>
      <c r="K184" s="1963"/>
      <c r="L184" s="1964"/>
      <c r="M184" s="390"/>
      <c r="N184" s="390"/>
      <c r="O184" s="390"/>
      <c r="P184" s="390"/>
      <c r="Q184" s="390"/>
    </row>
    <row r="185" spans="1:17">
      <c r="A185" s="390"/>
      <c r="B185" s="389"/>
      <c r="C185" s="587" t="s">
        <v>599</v>
      </c>
      <c r="D185" s="588"/>
      <c r="E185" s="588"/>
      <c r="F185" s="588"/>
      <c r="G185" s="588"/>
      <c r="H185" s="588"/>
      <c r="I185" s="588"/>
      <c r="J185" s="589"/>
      <c r="K185" s="589"/>
      <c r="L185" s="590"/>
      <c r="M185" s="390"/>
      <c r="N185" s="390"/>
      <c r="O185" s="390"/>
      <c r="P185" s="390"/>
      <c r="Q185" s="390"/>
    </row>
    <row r="186" spans="1:17">
      <c r="A186" s="390"/>
      <c r="B186" s="389"/>
      <c r="C186" s="1965" t="s">
        <v>600</v>
      </c>
      <c r="D186" s="1966"/>
      <c r="E186" s="1966"/>
      <c r="F186" s="1966"/>
      <c r="G186" s="1966"/>
      <c r="H186" s="1966"/>
      <c r="I186" s="1966"/>
      <c r="J186" s="1966"/>
      <c r="K186" s="1966"/>
      <c r="L186" s="1967"/>
      <c r="M186" s="390"/>
      <c r="N186" s="390"/>
      <c r="O186" s="390"/>
      <c r="P186" s="390"/>
      <c r="Q186" s="390"/>
    </row>
    <row r="187" spans="1:17">
      <c r="A187" s="390"/>
      <c r="B187" s="389"/>
      <c r="C187" s="1965"/>
      <c r="D187" s="1966"/>
      <c r="E187" s="1966"/>
      <c r="F187" s="1966"/>
      <c r="G187" s="1966"/>
      <c r="H187" s="1966"/>
      <c r="I187" s="1966"/>
      <c r="J187" s="1966"/>
      <c r="K187" s="1966"/>
      <c r="L187" s="1967"/>
      <c r="M187" s="390"/>
      <c r="N187" s="390"/>
      <c r="O187" s="390"/>
      <c r="P187" s="390"/>
      <c r="Q187" s="390"/>
    </row>
    <row r="188" spans="1:17">
      <c r="A188" s="390"/>
      <c r="B188" s="389"/>
      <c r="C188" s="1965"/>
      <c r="D188" s="1966"/>
      <c r="E188" s="1966"/>
      <c r="F188" s="1966"/>
      <c r="G188" s="1966"/>
      <c r="H188" s="1966"/>
      <c r="I188" s="1966"/>
      <c r="J188" s="1966"/>
      <c r="K188" s="1966"/>
      <c r="L188" s="1967"/>
      <c r="M188" s="390"/>
      <c r="N188" s="390"/>
      <c r="O188" s="390"/>
      <c r="P188" s="390"/>
      <c r="Q188" s="390"/>
    </row>
    <row r="189" spans="1:17">
      <c r="A189" s="390"/>
      <c r="B189" s="389"/>
      <c r="C189" s="1965"/>
      <c r="D189" s="1966"/>
      <c r="E189" s="1966"/>
      <c r="F189" s="1966"/>
      <c r="G189" s="1966"/>
      <c r="H189" s="1966"/>
      <c r="I189" s="1966"/>
      <c r="J189" s="1966"/>
      <c r="K189" s="1966"/>
      <c r="L189" s="1967"/>
      <c r="M189" s="390"/>
      <c r="N189" s="390"/>
      <c r="O189" s="390"/>
      <c r="P189" s="390"/>
      <c r="Q189" s="390"/>
    </row>
    <row r="190" spans="1:17">
      <c r="A190" s="390"/>
      <c r="B190" s="389"/>
      <c r="C190" s="1965" t="s">
        <v>601</v>
      </c>
      <c r="D190" s="1966"/>
      <c r="E190" s="1966"/>
      <c r="F190" s="1966"/>
      <c r="G190" s="1966"/>
      <c r="H190" s="1966"/>
      <c r="I190" s="1966"/>
      <c r="J190" s="1966"/>
      <c r="K190" s="1966"/>
      <c r="L190" s="1967"/>
      <c r="M190" s="390"/>
      <c r="N190" s="390"/>
      <c r="O190" s="390"/>
      <c r="P190" s="390"/>
      <c r="Q190" s="390"/>
    </row>
    <row r="191" spans="1:17">
      <c r="A191" s="390"/>
      <c r="B191" s="389"/>
      <c r="C191" s="1965"/>
      <c r="D191" s="1966"/>
      <c r="E191" s="1966"/>
      <c r="F191" s="1966"/>
      <c r="G191" s="1966"/>
      <c r="H191" s="1966"/>
      <c r="I191" s="1966"/>
      <c r="J191" s="1966"/>
      <c r="K191" s="1966"/>
      <c r="L191" s="1967"/>
      <c r="M191" s="390"/>
      <c r="N191" s="390"/>
      <c r="O191" s="390"/>
      <c r="P191" s="390"/>
      <c r="Q191" s="390"/>
    </row>
    <row r="192" spans="1:17">
      <c r="A192" s="390"/>
      <c r="B192" s="389"/>
      <c r="C192" s="1965"/>
      <c r="D192" s="1966"/>
      <c r="E192" s="1966"/>
      <c r="F192" s="1966"/>
      <c r="G192" s="1966"/>
      <c r="H192" s="1966"/>
      <c r="I192" s="1966"/>
      <c r="J192" s="1966"/>
      <c r="K192" s="1966"/>
      <c r="L192" s="1967"/>
      <c r="M192" s="390"/>
      <c r="N192" s="390"/>
      <c r="O192" s="390"/>
      <c r="P192" s="390"/>
      <c r="Q192" s="390"/>
    </row>
    <row r="193" spans="1:17">
      <c r="A193" s="390"/>
      <c r="B193" s="389"/>
      <c r="C193" s="1968"/>
      <c r="D193" s="1969"/>
      <c r="E193" s="1969"/>
      <c r="F193" s="1969"/>
      <c r="G193" s="1969"/>
      <c r="H193" s="1969"/>
      <c r="I193" s="1969"/>
      <c r="J193" s="1969"/>
      <c r="K193" s="1969"/>
      <c r="L193" s="1970"/>
      <c r="M193" s="390"/>
      <c r="N193" s="390"/>
      <c r="O193" s="390"/>
      <c r="P193" s="390"/>
      <c r="Q193" s="390"/>
    </row>
    <row r="194" spans="1:17">
      <c r="A194" s="390"/>
      <c r="B194" s="389"/>
      <c r="C194" s="1972" t="s">
        <v>602</v>
      </c>
      <c r="D194" s="1973"/>
      <c r="E194" s="1973"/>
      <c r="F194" s="1973"/>
      <c r="G194" s="1974" t="s">
        <v>603</v>
      </c>
      <c r="H194" s="1974"/>
      <c r="I194" s="1975">
        <v>0.09</v>
      </c>
      <c r="J194" s="1976" t="s">
        <v>604</v>
      </c>
      <c r="K194" s="1976"/>
      <c r="L194" s="1977">
        <v>0.12</v>
      </c>
      <c r="M194" s="390"/>
      <c r="N194" s="390"/>
      <c r="O194" s="390"/>
      <c r="P194" s="390"/>
      <c r="Q194" s="390"/>
    </row>
    <row r="195" spans="1:17">
      <c r="A195" s="390"/>
      <c r="B195" s="389"/>
      <c r="C195" s="1972"/>
      <c r="D195" s="1973"/>
      <c r="E195" s="1973"/>
      <c r="F195" s="1973"/>
      <c r="G195" s="1974"/>
      <c r="H195" s="1974"/>
      <c r="I195" s="1975"/>
      <c r="J195" s="1976"/>
      <c r="K195" s="1976"/>
      <c r="L195" s="1977"/>
      <c r="M195" s="390"/>
      <c r="N195" s="390"/>
      <c r="O195" s="390"/>
      <c r="P195" s="390"/>
      <c r="Q195" s="390"/>
    </row>
    <row r="196" spans="1:17" ht="18">
      <c r="A196" s="390"/>
      <c r="B196" s="389"/>
      <c r="C196" s="591"/>
      <c r="D196" s="592"/>
      <c r="E196" s="592"/>
      <c r="F196" s="592"/>
      <c r="G196" s="593"/>
      <c r="H196" s="593"/>
      <c r="I196" s="594"/>
      <c r="J196" s="595"/>
      <c r="K196" s="595"/>
      <c r="L196" s="596"/>
      <c r="M196" s="390"/>
      <c r="N196" s="390"/>
      <c r="O196" s="390"/>
      <c r="P196" s="390"/>
      <c r="Q196" s="390"/>
    </row>
    <row r="197" spans="1:17">
      <c r="A197" s="390"/>
      <c r="B197" s="389"/>
      <c r="C197" s="1978" t="str">
        <f>IF(E197="","produit à servir","produits entiers à couper en ")</f>
        <v xml:space="preserve">produits entiers à couper en </v>
      </c>
      <c r="D197" s="1979"/>
      <c r="E197" s="1980">
        <f>IF(K204=1,"",K204)</f>
        <v>1.5</v>
      </c>
      <c r="F197" s="1958">
        <f>LARGE(F205:F209,1)</f>
        <v>3</v>
      </c>
      <c r="G197" s="1958" t="s">
        <v>605</v>
      </c>
      <c r="H197" s="1958" t="s">
        <v>606</v>
      </c>
      <c r="I197" s="1958">
        <f>LARGE(G205:G209,1)</f>
        <v>2</v>
      </c>
      <c r="J197" s="1958" t="s">
        <v>607</v>
      </c>
      <c r="K197" s="597"/>
      <c r="L197" s="598"/>
      <c r="M197" s="390"/>
      <c r="N197" s="390"/>
      <c r="O197" s="390"/>
      <c r="P197" s="390"/>
      <c r="Q197" s="390"/>
    </row>
    <row r="198" spans="1:17">
      <c r="A198" s="390"/>
      <c r="B198" s="389"/>
      <c r="C198" s="1978"/>
      <c r="D198" s="1979"/>
      <c r="E198" s="1980"/>
      <c r="F198" s="1958"/>
      <c r="G198" s="1958"/>
      <c r="H198" s="1958"/>
      <c r="I198" s="1958"/>
      <c r="J198" s="1958"/>
      <c r="K198" s="597"/>
      <c r="L198" s="598"/>
      <c r="M198" s="390"/>
      <c r="N198" s="390"/>
      <c r="O198" s="390"/>
      <c r="P198" s="390"/>
      <c r="Q198" s="390"/>
    </row>
    <row r="199" spans="1:17" ht="15.75">
      <c r="A199" s="390"/>
      <c r="B199" s="389"/>
      <c r="C199" s="599"/>
      <c r="D199" s="600"/>
      <c r="E199" s="601"/>
      <c r="F199" s="487"/>
      <c r="G199" s="487"/>
      <c r="H199" s="487"/>
      <c r="I199" s="487"/>
      <c r="J199" s="602"/>
      <c r="K199" s="603"/>
      <c r="L199" s="604"/>
      <c r="M199" s="390"/>
      <c r="N199" s="390"/>
      <c r="O199" s="390"/>
      <c r="P199" s="390"/>
      <c r="Q199" s="390"/>
    </row>
    <row r="200" spans="1:17">
      <c r="A200" s="390"/>
      <c r="B200" s="389"/>
      <c r="C200" s="1955" t="str">
        <f>IF(D200="","MOINS","Servir ")</f>
        <v xml:space="preserve">Servir </v>
      </c>
      <c r="D200" s="1960">
        <f>IF(F197-1=0,"",F197-1)</f>
        <v>2</v>
      </c>
      <c r="E200" s="1957" t="str">
        <f>IF(D200="","",IF(G200=1,"produits entiers de","produits coupés en "))</f>
        <v>produits entiers de</v>
      </c>
      <c r="F200" s="1957"/>
      <c r="G200" s="1960">
        <f>IF(D200="","",I197/D200)</f>
        <v>1</v>
      </c>
      <c r="H200" s="1958" t="str">
        <f>IF(D200="","","parts")</f>
        <v>parts</v>
      </c>
      <c r="I200" s="1957" t="str">
        <f>IF(D200="","","grammage unitaire")</f>
        <v>grammage unitaire</v>
      </c>
      <c r="J200" s="1957"/>
      <c r="K200" s="1953">
        <f>IF(D200="","",I194/G200)</f>
        <v>0.09</v>
      </c>
      <c r="L200" s="1954"/>
      <c r="M200" s="390"/>
      <c r="N200" s="390"/>
      <c r="O200" s="390"/>
      <c r="P200" s="390"/>
      <c r="Q200" s="390"/>
    </row>
    <row r="201" spans="1:17">
      <c r="A201" s="390"/>
      <c r="B201" s="389"/>
      <c r="C201" s="1955"/>
      <c r="D201" s="1960"/>
      <c r="E201" s="1957"/>
      <c r="F201" s="1957"/>
      <c r="G201" s="1960"/>
      <c r="H201" s="1958"/>
      <c r="I201" s="1957"/>
      <c r="J201" s="1957"/>
      <c r="K201" s="1953"/>
      <c r="L201" s="1954"/>
      <c r="M201" s="390"/>
      <c r="N201" s="390"/>
      <c r="O201" s="390"/>
      <c r="P201" s="390"/>
      <c r="Q201" s="390"/>
    </row>
    <row r="202" spans="1:17">
      <c r="A202" s="390"/>
      <c r="B202" s="389"/>
      <c r="C202" s="1955" t="str">
        <f>IF(D200="","","plus")</f>
        <v>plus</v>
      </c>
      <c r="D202" s="1956">
        <f>IF(D200="","",F197-D200)</f>
        <v>1</v>
      </c>
      <c r="E202" s="1957" t="str">
        <f>IF(D202="","","produit coupé en ")</f>
        <v xml:space="preserve">produit coupé en </v>
      </c>
      <c r="F202" s="1957"/>
      <c r="G202" s="1956">
        <f>IF(E202="","",I197)</f>
        <v>2</v>
      </c>
      <c r="H202" s="1958" t="str">
        <f>IF(E202="","","parts")</f>
        <v>parts</v>
      </c>
      <c r="I202" s="605"/>
      <c r="J202" s="1959" t="str">
        <f>IF(D202="","moins"," de")</f>
        <v xml:space="preserve"> de</v>
      </c>
      <c r="K202" s="1953">
        <f>IF(E202="",I194-L194,I194/G202)</f>
        <v>4.4999999999999998E-2</v>
      </c>
      <c r="L202" s="1954"/>
      <c r="M202" s="390"/>
      <c r="N202" s="390"/>
      <c r="O202" s="390"/>
      <c r="P202" s="390"/>
      <c r="Q202" s="390"/>
    </row>
    <row r="203" spans="1:17">
      <c r="A203" s="390"/>
      <c r="B203" s="389"/>
      <c r="C203" s="1955"/>
      <c r="D203" s="1956"/>
      <c r="E203" s="1957"/>
      <c r="F203" s="1957"/>
      <c r="G203" s="1956"/>
      <c r="H203" s="1958"/>
      <c r="I203" s="605"/>
      <c r="J203" s="1959"/>
      <c r="K203" s="1953"/>
      <c r="L203" s="1954"/>
      <c r="M203" s="390"/>
      <c r="N203" s="390"/>
      <c r="O203" s="390"/>
      <c r="P203" s="390"/>
      <c r="Q203" s="390"/>
    </row>
    <row r="204" spans="1:17" ht="22.5">
      <c r="A204" s="390"/>
      <c r="B204" s="389"/>
      <c r="C204" s="606" t="s">
        <v>608</v>
      </c>
      <c r="D204" s="607" t="s">
        <v>609</v>
      </c>
      <c r="E204" s="607" t="s">
        <v>610</v>
      </c>
      <c r="F204" s="608" t="s">
        <v>611</v>
      </c>
      <c r="G204" s="608"/>
      <c r="H204" s="609" t="s">
        <v>612</v>
      </c>
      <c r="I204" s="610" t="s">
        <v>606</v>
      </c>
      <c r="J204" s="610"/>
      <c r="K204" s="611">
        <f>LARGE(L205:L209,1)</f>
        <v>1.5</v>
      </c>
      <c r="L204" s="612">
        <f>SMALL(E205:E209,COUNTIF(E205:E209,0)+1)</f>
        <v>3.0000000000000027E-2</v>
      </c>
      <c r="M204" s="390"/>
      <c r="N204" s="390"/>
      <c r="O204" s="390"/>
      <c r="P204" s="390"/>
      <c r="Q204" s="390"/>
    </row>
    <row r="205" spans="1:17">
      <c r="A205" s="390"/>
      <c r="B205" s="389"/>
      <c r="C205" s="613">
        <f>L194*I205</f>
        <v>0</v>
      </c>
      <c r="D205" s="614">
        <f>I194*H205</f>
        <v>0.09</v>
      </c>
      <c r="E205" s="614">
        <f>D205-C205</f>
        <v>0.09</v>
      </c>
      <c r="F205" s="615">
        <f>IF(E205=L204,H205,0)</f>
        <v>0</v>
      </c>
      <c r="G205" s="615">
        <f>IF(F205&gt;0,I205,0)</f>
        <v>0</v>
      </c>
      <c r="H205" s="611">
        <v>1</v>
      </c>
      <c r="I205" s="616">
        <f>INT(J205)</f>
        <v>0</v>
      </c>
      <c r="J205" s="616">
        <f>D205/L194</f>
        <v>0.75</v>
      </c>
      <c r="K205" s="611">
        <f>IF(F205=0,0,F205/G205)</f>
        <v>0</v>
      </c>
      <c r="L205" s="617">
        <f>ROUNDDOWN(K205,1)</f>
        <v>0</v>
      </c>
      <c r="M205" s="390"/>
      <c r="N205" s="390"/>
      <c r="O205" s="390"/>
      <c r="P205" s="390"/>
      <c r="Q205" s="390"/>
    </row>
    <row r="206" spans="1:17">
      <c r="A206" s="390"/>
      <c r="B206" s="389"/>
      <c r="C206" s="613">
        <f>L194*I206</f>
        <v>0.12</v>
      </c>
      <c r="D206" s="614">
        <f>I194*H206</f>
        <v>0.18</v>
      </c>
      <c r="E206" s="614">
        <f>D206-C206</f>
        <v>0.06</v>
      </c>
      <c r="F206" s="615">
        <f>IF(E206=L204,H206,0)</f>
        <v>0</v>
      </c>
      <c r="G206" s="615">
        <f>IF(F206&gt;0,I206,0)</f>
        <v>0</v>
      </c>
      <c r="H206" s="611">
        <v>2</v>
      </c>
      <c r="I206" s="616">
        <f>INT(J206)</f>
        <v>1</v>
      </c>
      <c r="J206" s="616">
        <f>D206/L194</f>
        <v>1.5</v>
      </c>
      <c r="K206" s="611">
        <f>IF(F206=0,0,F206/G206)</f>
        <v>0</v>
      </c>
      <c r="L206" s="617">
        <f>ROUNDDOWN(K206,1)</f>
        <v>0</v>
      </c>
      <c r="M206" s="390"/>
      <c r="N206" s="390"/>
      <c r="O206" s="390"/>
      <c r="P206" s="390"/>
      <c r="Q206" s="390"/>
    </row>
    <row r="207" spans="1:17">
      <c r="A207" s="390"/>
      <c r="B207" s="389"/>
      <c r="C207" s="613">
        <f>L194*I207</f>
        <v>0.24</v>
      </c>
      <c r="D207" s="614">
        <f>I194*H207</f>
        <v>0.27</v>
      </c>
      <c r="E207" s="614">
        <f>D207-C207</f>
        <v>3.0000000000000027E-2</v>
      </c>
      <c r="F207" s="615">
        <f>IF(E207=L204,H207,0)</f>
        <v>3</v>
      </c>
      <c r="G207" s="615">
        <f>IF(F207&gt;0,I207,0)</f>
        <v>2</v>
      </c>
      <c r="H207" s="611">
        <v>3</v>
      </c>
      <c r="I207" s="616">
        <f>INT(J207)</f>
        <v>2</v>
      </c>
      <c r="J207" s="616">
        <f>D207/L194</f>
        <v>2.2500000000000004</v>
      </c>
      <c r="K207" s="611">
        <f>IF(F207=0,0,F207/G207)</f>
        <v>1.5</v>
      </c>
      <c r="L207" s="617">
        <f>ROUNDDOWN(K207,1)</f>
        <v>1.5</v>
      </c>
      <c r="M207" s="390"/>
      <c r="N207" s="390"/>
      <c r="O207" s="390"/>
      <c r="P207" s="390"/>
      <c r="Q207" s="390"/>
    </row>
    <row r="208" spans="1:17">
      <c r="A208" s="390"/>
      <c r="B208" s="389"/>
      <c r="C208" s="613">
        <f>L194*I208</f>
        <v>0.36</v>
      </c>
      <c r="D208" s="614">
        <f>I194*H208</f>
        <v>0.36</v>
      </c>
      <c r="E208" s="614">
        <f>D208-C208</f>
        <v>0</v>
      </c>
      <c r="F208" s="615">
        <f>IF(E208=L204,H208,0)</f>
        <v>0</v>
      </c>
      <c r="G208" s="615">
        <f>IF(F208&gt;0,I208,0)</f>
        <v>0</v>
      </c>
      <c r="H208" s="611">
        <v>4</v>
      </c>
      <c r="I208" s="616">
        <f>INT(J208)</f>
        <v>3</v>
      </c>
      <c r="J208" s="616">
        <f>D208/L194</f>
        <v>3</v>
      </c>
      <c r="K208" s="611">
        <f>IF(F208=0,0,F208/G208)</f>
        <v>0</v>
      </c>
      <c r="L208" s="617">
        <f>ROUNDDOWN(K208,1)</f>
        <v>0</v>
      </c>
      <c r="M208" s="390"/>
      <c r="N208" s="390"/>
      <c r="O208" s="390"/>
      <c r="P208" s="390"/>
      <c r="Q208" s="390"/>
    </row>
    <row r="209" spans="1:17" ht="15.75" thickBot="1">
      <c r="A209" s="390"/>
      <c r="B209" s="389"/>
      <c r="C209" s="618">
        <f>L194*I209</f>
        <v>0.36</v>
      </c>
      <c r="D209" s="619">
        <f>I194*H209</f>
        <v>0.44999999999999996</v>
      </c>
      <c r="E209" s="619">
        <f>D209-C209</f>
        <v>8.9999999999999969E-2</v>
      </c>
      <c r="F209" s="620">
        <f>IF(E209=L204,H209,0)</f>
        <v>0</v>
      </c>
      <c r="G209" s="620">
        <f>IF(F209&gt;0,I209,0)</f>
        <v>0</v>
      </c>
      <c r="H209" s="621">
        <v>5</v>
      </c>
      <c r="I209" s="622">
        <f>INT(J209)</f>
        <v>3</v>
      </c>
      <c r="J209" s="622">
        <f>D209/L194</f>
        <v>3.7499999999999996</v>
      </c>
      <c r="K209" s="621">
        <f>IF(F209=0,0,F209/G209)</f>
        <v>0</v>
      </c>
      <c r="L209" s="623">
        <f>ROUNDDOWN(K209,1)</f>
        <v>0</v>
      </c>
      <c r="M209" s="390"/>
      <c r="N209" s="390"/>
      <c r="O209" s="390"/>
      <c r="P209" s="390"/>
      <c r="Q209" s="390"/>
    </row>
    <row r="210" spans="1:17">
      <c r="A210" s="390"/>
      <c r="B210" s="389"/>
      <c r="C210" s="389"/>
      <c r="D210" s="389"/>
      <c r="E210" s="389"/>
      <c r="F210" s="389"/>
      <c r="G210" s="389"/>
      <c r="H210" s="389"/>
      <c r="I210" s="389"/>
      <c r="J210" s="389"/>
      <c r="K210" s="389"/>
      <c r="L210" s="389"/>
      <c r="M210" s="390"/>
      <c r="N210" s="390"/>
      <c r="O210" s="390"/>
      <c r="P210" s="390"/>
      <c r="Q210" s="390"/>
    </row>
    <row r="211" spans="1:17">
      <c r="A211" s="390"/>
      <c r="B211" s="389"/>
      <c r="C211" s="389"/>
      <c r="D211" s="389"/>
      <c r="E211" s="389"/>
      <c r="F211" s="389"/>
      <c r="G211" s="389"/>
      <c r="H211" s="389"/>
      <c r="I211" s="389"/>
      <c r="J211" s="389"/>
      <c r="K211" s="389"/>
      <c r="L211" s="389"/>
      <c r="M211" s="390"/>
      <c r="N211" s="390"/>
      <c r="O211" s="390"/>
      <c r="P211" s="390"/>
      <c r="Q211" s="390"/>
    </row>
    <row r="212" spans="1:17" ht="18">
      <c r="A212" s="390"/>
      <c r="B212" s="389"/>
      <c r="C212" s="1942" t="s">
        <v>613</v>
      </c>
      <c r="D212" s="1943"/>
      <c r="E212" s="1943"/>
      <c r="F212" s="1943"/>
      <c r="G212" s="1943"/>
      <c r="H212" s="1943"/>
      <c r="I212" s="1943"/>
      <c r="J212" s="1943"/>
      <c r="K212" s="1943"/>
      <c r="L212" s="1943"/>
      <c r="M212" s="1944"/>
      <c r="N212" s="390"/>
      <c r="O212" s="390"/>
      <c r="P212" s="390"/>
      <c r="Q212" s="390"/>
    </row>
    <row r="213" spans="1:17" ht="15.75">
      <c r="A213" s="390"/>
      <c r="B213" s="389"/>
      <c r="C213" s="1945" t="s">
        <v>614</v>
      </c>
      <c r="D213" s="1946"/>
      <c r="E213" s="1946"/>
      <c r="F213" s="1946"/>
      <c r="G213" s="1946"/>
      <c r="H213" s="1946"/>
      <c r="I213" s="1946"/>
      <c r="J213" s="1946"/>
      <c r="K213" s="1946"/>
      <c r="L213" s="1946"/>
      <c r="M213" s="1947"/>
      <c r="N213" s="390"/>
      <c r="O213" s="390"/>
      <c r="P213" s="390"/>
      <c r="Q213" s="390"/>
    </row>
    <row r="214" spans="1:17" ht="15.75">
      <c r="A214" s="390"/>
      <c r="B214" s="389"/>
      <c r="C214" s="624"/>
      <c r="D214" s="625"/>
      <c r="E214" s="1948" t="s">
        <v>615</v>
      </c>
      <c r="F214" s="1948"/>
      <c r="G214" s="1948"/>
      <c r="H214" s="1948"/>
      <c r="I214" s="1948"/>
      <c r="J214" s="1948"/>
      <c r="K214" s="1948"/>
      <c r="L214" s="1948"/>
      <c r="M214" s="1949"/>
      <c r="N214" s="390"/>
      <c r="O214" s="390"/>
      <c r="P214" s="390"/>
      <c r="Q214" s="390"/>
    </row>
    <row r="215" spans="1:17">
      <c r="A215" s="390"/>
      <c r="B215" s="389"/>
      <c r="C215" s="1950" t="s">
        <v>616</v>
      </c>
      <c r="D215" s="1951"/>
      <c r="E215" s="1951"/>
      <c r="F215" s="1951"/>
      <c r="G215" s="1951"/>
      <c r="H215" s="1951"/>
      <c r="I215" s="1951"/>
      <c r="J215" s="1951"/>
      <c r="K215" s="1951"/>
      <c r="L215" s="1951"/>
      <c r="M215" s="1952"/>
      <c r="N215" s="390"/>
      <c r="O215" s="390"/>
      <c r="P215" s="390"/>
      <c r="Q215" s="390"/>
    </row>
    <row r="216" spans="1:17">
      <c r="A216" s="390"/>
      <c r="B216" s="389"/>
      <c r="C216" s="1932" t="s">
        <v>617</v>
      </c>
      <c r="D216" s="1933"/>
      <c r="E216" s="1934" t="s">
        <v>618</v>
      </c>
      <c r="F216" s="1934"/>
      <c r="G216" s="490"/>
      <c r="H216" s="533"/>
      <c r="I216" s="533"/>
      <c r="J216" s="490"/>
      <c r="K216" s="626"/>
      <c r="L216" s="490"/>
      <c r="M216" s="507"/>
      <c r="N216" s="390"/>
      <c r="O216" s="390"/>
      <c r="P216" s="390"/>
      <c r="Q216" s="390"/>
    </row>
    <row r="217" spans="1:17">
      <c r="A217" s="390"/>
      <c r="B217" s="389"/>
      <c r="C217" s="1932"/>
      <c r="D217" s="1933"/>
      <c r="E217" s="1934"/>
      <c r="F217" s="1934"/>
      <c r="G217" s="490"/>
      <c r="H217" s="533"/>
      <c r="I217" s="533"/>
      <c r="J217" s="490"/>
      <c r="K217" s="626"/>
      <c r="L217" s="490"/>
      <c r="M217" s="507"/>
      <c r="N217" s="390"/>
      <c r="O217" s="390"/>
      <c r="P217" s="390"/>
      <c r="Q217" s="390"/>
    </row>
    <row r="218" spans="1:17">
      <c r="A218" s="390"/>
      <c r="B218" s="389"/>
      <c r="C218" s="1918">
        <v>10</v>
      </c>
      <c r="D218" s="1919"/>
      <c r="E218" s="1919">
        <v>0.1</v>
      </c>
      <c r="F218" s="1919"/>
      <c r="G218" s="490"/>
      <c r="H218" s="533"/>
      <c r="I218" s="533"/>
      <c r="J218" s="490"/>
      <c r="K218" s="627" t="s">
        <v>619</v>
      </c>
      <c r="L218" s="628">
        <f>C218/E218</f>
        <v>100</v>
      </c>
      <c r="M218" s="507"/>
      <c r="N218" s="390"/>
      <c r="O218" s="390"/>
      <c r="P218" s="390"/>
      <c r="Q218" s="390"/>
    </row>
    <row r="219" spans="1:17">
      <c r="A219" s="390"/>
      <c r="B219" s="389"/>
      <c r="C219" s="1918">
        <v>1</v>
      </c>
      <c r="D219" s="1919"/>
      <c r="E219" s="1919">
        <v>7.0000000000000007E-2</v>
      </c>
      <c r="F219" s="1919"/>
      <c r="G219" s="490"/>
      <c r="H219" s="533"/>
      <c r="I219" s="533"/>
      <c r="J219" s="490"/>
      <c r="K219" s="627" t="s">
        <v>619</v>
      </c>
      <c r="L219" s="628">
        <f>C219/E219</f>
        <v>14.285714285714285</v>
      </c>
      <c r="M219" s="507"/>
      <c r="N219" s="390"/>
      <c r="O219" s="390"/>
      <c r="P219" s="390"/>
      <c r="Q219" s="390"/>
    </row>
    <row r="220" spans="1:17">
      <c r="A220" s="390"/>
      <c r="B220" s="389"/>
      <c r="C220" s="629"/>
      <c r="D220" s="630"/>
      <c r="E220" s="631"/>
      <c r="F220" s="630"/>
      <c r="G220" s="490"/>
      <c r="H220" s="533"/>
      <c r="I220" s="533"/>
      <c r="J220" s="490"/>
      <c r="K220" s="490"/>
      <c r="L220" s="490"/>
      <c r="M220" s="507"/>
      <c r="N220" s="390"/>
      <c r="O220" s="390"/>
      <c r="P220" s="390"/>
      <c r="Q220" s="390"/>
    </row>
    <row r="221" spans="1:17" ht="15.75">
      <c r="A221" s="390"/>
      <c r="B221" s="389"/>
      <c r="C221" s="1937" t="s">
        <v>614</v>
      </c>
      <c r="D221" s="1938"/>
      <c r="E221" s="1938"/>
      <c r="F221" s="1938"/>
      <c r="G221" s="1938"/>
      <c r="H221" s="1938"/>
      <c r="I221" s="1938"/>
      <c r="J221" s="1938"/>
      <c r="K221" s="1938"/>
      <c r="L221" s="1938"/>
      <c r="M221" s="1939"/>
      <c r="N221" s="390"/>
      <c r="O221" s="390"/>
      <c r="P221" s="390"/>
      <c r="Q221" s="390"/>
    </row>
    <row r="222" spans="1:17" ht="15.75">
      <c r="A222" s="390"/>
      <c r="B222" s="389"/>
      <c r="C222" s="632"/>
      <c r="D222" s="633"/>
      <c r="E222" s="1940" t="s">
        <v>620</v>
      </c>
      <c r="F222" s="1940"/>
      <c r="G222" s="1940"/>
      <c r="H222" s="1940"/>
      <c r="I222" s="1940"/>
      <c r="J222" s="1940"/>
      <c r="K222" s="1940"/>
      <c r="L222" s="1940"/>
      <c r="M222" s="1941"/>
      <c r="N222" s="390"/>
      <c r="O222" s="390"/>
      <c r="P222" s="390"/>
      <c r="Q222" s="390"/>
    </row>
    <row r="223" spans="1:17">
      <c r="A223" s="390"/>
      <c r="B223" s="389"/>
      <c r="C223" s="1932" t="s">
        <v>617</v>
      </c>
      <c r="D223" s="1933"/>
      <c r="E223" s="1934" t="s">
        <v>621</v>
      </c>
      <c r="F223" s="1934"/>
      <c r="G223" s="1935" t="s">
        <v>622</v>
      </c>
      <c r="H223" s="1935"/>
      <c r="I223" s="1935"/>
      <c r="J223" s="634"/>
      <c r="K223" s="634"/>
      <c r="L223" s="634"/>
      <c r="M223" s="1936" t="s">
        <v>623</v>
      </c>
      <c r="N223" s="390"/>
      <c r="O223" s="390"/>
      <c r="P223" s="390"/>
      <c r="Q223" s="390"/>
    </row>
    <row r="224" spans="1:17">
      <c r="A224" s="390"/>
      <c r="B224" s="389"/>
      <c r="C224" s="1932"/>
      <c r="D224" s="1933"/>
      <c r="E224" s="1934"/>
      <c r="F224" s="1934"/>
      <c r="G224" s="1935"/>
      <c r="H224" s="1935"/>
      <c r="I224" s="1935"/>
      <c r="J224" s="634"/>
      <c r="K224" s="634"/>
      <c r="L224" s="634"/>
      <c r="M224" s="1936"/>
      <c r="N224" s="390"/>
      <c r="O224" s="390"/>
      <c r="P224" s="390"/>
      <c r="Q224" s="390"/>
    </row>
    <row r="225" spans="1:17">
      <c r="A225" s="390"/>
      <c r="B225" s="389"/>
      <c r="C225" s="1918">
        <v>0.9</v>
      </c>
      <c r="D225" s="1919"/>
      <c r="E225" s="1920">
        <v>7</v>
      </c>
      <c r="F225" s="1920"/>
      <c r="G225" s="1921" t="s">
        <v>624</v>
      </c>
      <c r="H225" s="1921"/>
      <c r="I225" s="1921"/>
      <c r="J225" s="635">
        <f>C225</f>
        <v>0.9</v>
      </c>
      <c r="K225" s="561" t="s">
        <v>606</v>
      </c>
      <c r="L225" s="636">
        <f>E225</f>
        <v>7</v>
      </c>
      <c r="M225" s="637">
        <f>C225/E225</f>
        <v>0.12857142857142859</v>
      </c>
      <c r="N225" s="390"/>
      <c r="O225" s="390"/>
      <c r="P225" s="390"/>
      <c r="Q225" s="390"/>
    </row>
    <row r="226" spans="1:17">
      <c r="A226" s="390"/>
      <c r="B226" s="389"/>
      <c r="C226" s="1918">
        <v>3.5</v>
      </c>
      <c r="D226" s="1919"/>
      <c r="E226" s="1920">
        <v>20</v>
      </c>
      <c r="F226" s="1920"/>
      <c r="G226" s="1921" t="s">
        <v>625</v>
      </c>
      <c r="H226" s="1921"/>
      <c r="I226" s="1921"/>
      <c r="J226" s="635">
        <f>C226</f>
        <v>3.5</v>
      </c>
      <c r="K226" s="561" t="s">
        <v>606</v>
      </c>
      <c r="L226" s="636">
        <f>E226</f>
        <v>20</v>
      </c>
      <c r="M226" s="637">
        <f>C226/E226</f>
        <v>0.17499999999999999</v>
      </c>
      <c r="N226" s="390"/>
      <c r="O226" s="390"/>
      <c r="P226" s="390"/>
      <c r="Q226" s="390"/>
    </row>
    <row r="227" spans="1:17">
      <c r="A227" s="390"/>
      <c r="B227" s="389"/>
      <c r="C227" s="638"/>
      <c r="D227" s="639"/>
      <c r="E227" s="536"/>
      <c r="F227" s="639"/>
      <c r="G227" s="536"/>
      <c r="H227" s="639"/>
      <c r="I227" s="639"/>
      <c r="J227" s="536"/>
      <c r="K227" s="536"/>
      <c r="L227" s="536"/>
      <c r="M227" s="640"/>
      <c r="N227" s="390"/>
      <c r="O227" s="390"/>
      <c r="P227" s="390"/>
      <c r="Q227" s="390"/>
    </row>
    <row r="228" spans="1:17">
      <c r="A228" s="390"/>
      <c r="B228" s="389"/>
      <c r="C228" s="390"/>
      <c r="D228" s="390"/>
      <c r="E228" s="390"/>
      <c r="F228" s="390"/>
      <c r="G228" s="390"/>
      <c r="H228" s="390"/>
      <c r="I228" s="390"/>
      <c r="J228" s="390"/>
      <c r="K228" s="390"/>
      <c r="L228" s="389"/>
      <c r="M228" s="390"/>
      <c r="N228" s="390"/>
      <c r="O228" s="390"/>
      <c r="P228" s="390"/>
      <c r="Q228" s="390"/>
    </row>
    <row r="229" spans="1:17" ht="15.75" thickBot="1">
      <c r="A229" s="390"/>
      <c r="B229" s="389"/>
      <c r="C229" s="390"/>
      <c r="D229" s="390"/>
      <c r="E229" s="390"/>
      <c r="F229" s="390"/>
      <c r="G229" s="390"/>
      <c r="H229" s="390"/>
      <c r="I229" s="390"/>
      <c r="J229" s="390"/>
      <c r="K229" s="390"/>
      <c r="L229" s="389"/>
      <c r="M229" s="390"/>
      <c r="N229" s="390"/>
      <c r="O229" s="390"/>
      <c r="P229" s="390"/>
      <c r="Q229" s="390"/>
    </row>
    <row r="230" spans="1:17">
      <c r="A230" s="390"/>
      <c r="B230" s="389"/>
      <c r="C230" s="1922" t="s">
        <v>626</v>
      </c>
      <c r="D230" s="1923"/>
      <c r="E230" s="1926" t="s">
        <v>627</v>
      </c>
      <c r="F230" s="1926"/>
      <c r="G230" s="1928" t="s">
        <v>628</v>
      </c>
      <c r="H230" s="1930" t="s">
        <v>616</v>
      </c>
      <c r="I230" s="1930"/>
      <c r="J230" s="1930"/>
      <c r="K230" s="1930"/>
      <c r="L230" s="1930"/>
      <c r="M230" s="1931"/>
      <c r="N230" s="390"/>
      <c r="O230" s="390"/>
      <c r="P230" s="390"/>
      <c r="Q230" s="390"/>
    </row>
    <row r="231" spans="1:17">
      <c r="A231" s="390"/>
      <c r="B231" s="389"/>
      <c r="C231" s="1924"/>
      <c r="D231" s="1925"/>
      <c r="E231" s="1927"/>
      <c r="F231" s="1927"/>
      <c r="G231" s="1929"/>
      <c r="H231" s="641"/>
      <c r="I231" s="641"/>
      <c r="J231" s="641"/>
      <c r="K231" s="641"/>
      <c r="L231" s="641"/>
      <c r="M231" s="642"/>
      <c r="N231" s="390"/>
      <c r="O231" s="390"/>
      <c r="P231" s="390"/>
      <c r="Q231" s="390"/>
    </row>
    <row r="232" spans="1:17">
      <c r="A232" s="390"/>
      <c r="B232" s="389"/>
      <c r="C232" s="1909">
        <v>32</v>
      </c>
      <c r="D232" s="1910"/>
      <c r="E232" s="1911">
        <v>1.45</v>
      </c>
      <c r="F232" s="1911"/>
      <c r="G232" s="1912">
        <f>C232/E232</f>
        <v>22.068965517241381</v>
      </c>
      <c r="H232" s="1913" t="s">
        <v>629</v>
      </c>
      <c r="I232" s="1913"/>
      <c r="J232" s="1913"/>
      <c r="K232" s="1913"/>
      <c r="L232" s="1913"/>
      <c r="M232" s="1914"/>
      <c r="N232" s="390"/>
      <c r="O232" s="390"/>
      <c r="P232" s="390"/>
      <c r="Q232" s="390"/>
    </row>
    <row r="233" spans="1:17">
      <c r="A233" s="390"/>
      <c r="B233" s="389"/>
      <c r="C233" s="1909"/>
      <c r="D233" s="1910"/>
      <c r="E233" s="1911"/>
      <c r="F233" s="1911"/>
      <c r="G233" s="1912"/>
      <c r="H233" s="1913"/>
      <c r="I233" s="1913"/>
      <c r="J233" s="1913"/>
      <c r="K233" s="1913"/>
      <c r="L233" s="1913"/>
      <c r="M233" s="1914"/>
      <c r="N233" s="390"/>
      <c r="O233" s="390"/>
      <c r="P233" s="390"/>
      <c r="Q233" s="390"/>
    </row>
    <row r="234" spans="1:17" ht="15.75">
      <c r="A234" s="390"/>
      <c r="B234" s="389"/>
      <c r="C234" s="1915" t="s">
        <v>630</v>
      </c>
      <c r="D234" s="1916"/>
      <c r="E234" s="1916"/>
      <c r="F234" s="1916"/>
      <c r="G234" s="1916"/>
      <c r="H234" s="1916"/>
      <c r="I234" s="1916"/>
      <c r="J234" s="1916"/>
      <c r="K234" s="1916"/>
      <c r="L234" s="1916"/>
      <c r="M234" s="1917"/>
      <c r="N234" s="390"/>
      <c r="O234" s="390"/>
      <c r="P234" s="390"/>
      <c r="Q234" s="390"/>
    </row>
    <row r="235" spans="1:17" ht="15.75">
      <c r="A235" s="390"/>
      <c r="B235" s="389"/>
      <c r="C235" s="1896">
        <v>32</v>
      </c>
      <c r="D235" s="1897"/>
      <c r="E235" s="1898">
        <v>1.2</v>
      </c>
      <c r="F235" s="1898"/>
      <c r="G235" s="643">
        <f t="shared" ref="G235:G246" si="4">C235/E235</f>
        <v>26.666666666666668</v>
      </c>
      <c r="H235" s="644" t="s">
        <v>631</v>
      </c>
      <c r="I235" s="645"/>
      <c r="J235" s="645"/>
      <c r="K235" s="645"/>
      <c r="L235" s="646"/>
      <c r="M235" s="647"/>
      <c r="N235" s="390"/>
      <c r="O235" s="390"/>
      <c r="P235" s="390"/>
      <c r="Q235" s="390"/>
    </row>
    <row r="236" spans="1:17" ht="15.75">
      <c r="A236" s="390"/>
      <c r="B236" s="389"/>
      <c r="C236" s="1896">
        <v>12</v>
      </c>
      <c r="D236" s="1897"/>
      <c r="E236" s="1898">
        <v>1</v>
      </c>
      <c r="F236" s="1898"/>
      <c r="G236" s="643">
        <f t="shared" si="4"/>
        <v>12</v>
      </c>
      <c r="H236" s="644" t="s">
        <v>632</v>
      </c>
      <c r="I236" s="645"/>
      <c r="J236" s="645"/>
      <c r="K236" s="645"/>
      <c r="L236" s="646"/>
      <c r="M236" s="647"/>
      <c r="N236" s="390"/>
      <c r="O236" s="390"/>
      <c r="P236" s="390"/>
      <c r="Q236" s="390"/>
    </row>
    <row r="237" spans="1:17" ht="15.75">
      <c r="A237" s="390"/>
      <c r="B237" s="389"/>
      <c r="C237" s="1896">
        <v>32</v>
      </c>
      <c r="D237" s="1897"/>
      <c r="E237" s="1898">
        <v>2</v>
      </c>
      <c r="F237" s="1898"/>
      <c r="G237" s="643">
        <f t="shared" si="4"/>
        <v>16</v>
      </c>
      <c r="H237" s="644" t="s">
        <v>633</v>
      </c>
      <c r="I237" s="645"/>
      <c r="J237" s="645"/>
      <c r="K237" s="645"/>
      <c r="L237" s="646"/>
      <c r="M237" s="647"/>
      <c r="N237" s="390"/>
      <c r="O237" s="390"/>
      <c r="P237" s="390"/>
      <c r="Q237" s="390"/>
    </row>
    <row r="238" spans="1:17" ht="15.75">
      <c r="A238" s="390"/>
      <c r="B238" s="389"/>
      <c r="C238" s="1896">
        <v>32</v>
      </c>
      <c r="D238" s="1897"/>
      <c r="E238" s="1898">
        <v>1.2</v>
      </c>
      <c r="F238" s="1898"/>
      <c r="G238" s="643">
        <f t="shared" si="4"/>
        <v>26.666666666666668</v>
      </c>
      <c r="H238" s="644" t="s">
        <v>633</v>
      </c>
      <c r="I238" s="645"/>
      <c r="J238" s="645"/>
      <c r="K238" s="645"/>
      <c r="L238" s="646"/>
      <c r="M238" s="647"/>
      <c r="N238" s="390"/>
      <c r="O238" s="390"/>
      <c r="P238" s="390"/>
      <c r="Q238" s="390"/>
    </row>
    <row r="239" spans="1:17" ht="15.75">
      <c r="A239" s="390"/>
      <c r="B239" s="389"/>
      <c r="C239" s="1896">
        <v>33</v>
      </c>
      <c r="D239" s="1897"/>
      <c r="E239" s="1898">
        <v>1.3</v>
      </c>
      <c r="F239" s="1898"/>
      <c r="G239" s="643">
        <f t="shared" si="4"/>
        <v>25.384615384615383</v>
      </c>
      <c r="H239" s="644" t="s">
        <v>634</v>
      </c>
      <c r="I239" s="645"/>
      <c r="J239" s="645"/>
      <c r="K239" s="645"/>
      <c r="L239" s="646"/>
      <c r="M239" s="647"/>
      <c r="N239" s="390"/>
      <c r="O239" s="390"/>
      <c r="P239" s="390"/>
      <c r="Q239" s="390"/>
    </row>
    <row r="240" spans="1:17" ht="15.75">
      <c r="A240" s="390"/>
      <c r="B240" s="389"/>
      <c r="C240" s="1896">
        <v>33</v>
      </c>
      <c r="D240" s="1897"/>
      <c r="E240" s="1898">
        <v>1.5</v>
      </c>
      <c r="F240" s="1898"/>
      <c r="G240" s="643">
        <f t="shared" si="4"/>
        <v>22</v>
      </c>
      <c r="H240" s="644" t="s">
        <v>635</v>
      </c>
      <c r="I240" s="645"/>
      <c r="J240" s="645"/>
      <c r="K240" s="645"/>
      <c r="L240" s="646"/>
      <c r="M240" s="647"/>
      <c r="N240" s="390"/>
      <c r="O240" s="390"/>
      <c r="P240" s="390"/>
      <c r="Q240" s="390"/>
    </row>
    <row r="241" spans="1:17" ht="15.75">
      <c r="A241" s="390"/>
      <c r="B241" s="389"/>
      <c r="C241" s="1896">
        <v>30</v>
      </c>
      <c r="D241" s="1897"/>
      <c r="E241" s="1898">
        <v>1.2</v>
      </c>
      <c r="F241" s="1898"/>
      <c r="G241" s="643">
        <f t="shared" si="4"/>
        <v>25</v>
      </c>
      <c r="H241" s="644" t="s">
        <v>636</v>
      </c>
      <c r="I241" s="645"/>
      <c r="J241" s="645"/>
      <c r="K241" s="645"/>
      <c r="L241" s="646"/>
      <c r="M241" s="647"/>
      <c r="N241" s="390"/>
      <c r="O241" s="390"/>
      <c r="P241" s="390"/>
      <c r="Q241" s="390"/>
    </row>
    <row r="242" spans="1:17" ht="15.75">
      <c r="A242" s="390"/>
      <c r="B242" s="389"/>
      <c r="C242" s="1896">
        <v>33</v>
      </c>
      <c r="D242" s="1897"/>
      <c r="E242" s="1898">
        <v>1.6</v>
      </c>
      <c r="F242" s="1898"/>
      <c r="G242" s="643">
        <f t="shared" si="4"/>
        <v>20.625</v>
      </c>
      <c r="H242" s="644" t="s">
        <v>637</v>
      </c>
      <c r="I242" s="645"/>
      <c r="J242" s="645"/>
      <c r="K242" s="645"/>
      <c r="L242" s="646"/>
      <c r="M242" s="647"/>
      <c r="N242" s="390"/>
      <c r="O242" s="390"/>
      <c r="P242" s="390"/>
      <c r="Q242" s="390"/>
    </row>
    <row r="243" spans="1:17" ht="15.75">
      <c r="A243" s="390"/>
      <c r="B243" s="389"/>
      <c r="C243" s="1896">
        <v>33</v>
      </c>
      <c r="D243" s="1897"/>
      <c r="E243" s="1898">
        <v>2</v>
      </c>
      <c r="F243" s="1898"/>
      <c r="G243" s="643">
        <f t="shared" si="4"/>
        <v>16.5</v>
      </c>
      <c r="H243" s="644" t="s">
        <v>638</v>
      </c>
      <c r="I243" s="645"/>
      <c r="J243" s="645"/>
      <c r="K243" s="645"/>
      <c r="L243" s="646"/>
      <c r="M243" s="647"/>
      <c r="N243" s="390"/>
      <c r="O243" s="390"/>
      <c r="P243" s="390"/>
      <c r="Q243" s="390"/>
    </row>
    <row r="244" spans="1:17" ht="15.75">
      <c r="A244" s="390"/>
      <c r="B244" s="389"/>
      <c r="C244" s="1896">
        <v>48</v>
      </c>
      <c r="D244" s="1897"/>
      <c r="E244" s="1898">
        <v>6</v>
      </c>
      <c r="F244" s="1898"/>
      <c r="G244" s="643">
        <f t="shared" si="4"/>
        <v>8</v>
      </c>
      <c r="H244" s="644" t="s">
        <v>639</v>
      </c>
      <c r="I244" s="645"/>
      <c r="J244" s="645"/>
      <c r="K244" s="645"/>
      <c r="L244" s="646"/>
      <c r="M244" s="647"/>
      <c r="N244" s="390"/>
      <c r="O244" s="390"/>
      <c r="P244" s="390"/>
      <c r="Q244" s="390"/>
    </row>
    <row r="245" spans="1:17" ht="15.75">
      <c r="A245" s="390"/>
      <c r="B245" s="389"/>
      <c r="C245" s="1896">
        <v>1</v>
      </c>
      <c r="D245" s="1897"/>
      <c r="E245" s="1898">
        <v>0.25</v>
      </c>
      <c r="F245" s="1898"/>
      <c r="G245" s="643">
        <f t="shared" si="4"/>
        <v>4</v>
      </c>
      <c r="H245" s="644" t="s">
        <v>640</v>
      </c>
      <c r="I245" s="645"/>
      <c r="J245" s="645"/>
      <c r="K245" s="645"/>
      <c r="L245" s="646"/>
      <c r="M245" s="647"/>
      <c r="N245" s="390"/>
      <c r="O245" s="390"/>
      <c r="P245" s="390"/>
      <c r="Q245" s="390"/>
    </row>
    <row r="246" spans="1:17" ht="15.75">
      <c r="A246" s="390"/>
      <c r="B246" s="389"/>
      <c r="C246" s="1896">
        <v>25</v>
      </c>
      <c r="D246" s="1897"/>
      <c r="E246" s="1898">
        <v>1</v>
      </c>
      <c r="F246" s="1898"/>
      <c r="G246" s="643">
        <f t="shared" si="4"/>
        <v>25</v>
      </c>
      <c r="H246" s="644" t="s">
        <v>641</v>
      </c>
      <c r="I246" s="645"/>
      <c r="J246" s="645"/>
      <c r="K246" s="645"/>
      <c r="L246" s="646"/>
      <c r="M246" s="647"/>
      <c r="N246" s="390"/>
      <c r="O246" s="390"/>
      <c r="P246" s="390"/>
      <c r="Q246" s="390"/>
    </row>
    <row r="247" spans="1:17" ht="15.75">
      <c r="A247" s="390"/>
      <c r="B247" s="389"/>
      <c r="C247" s="648"/>
      <c r="D247" s="649"/>
      <c r="E247" s="650"/>
      <c r="F247" s="650"/>
      <c r="G247" s="643"/>
      <c r="H247" s="644"/>
      <c r="I247" s="645"/>
      <c r="J247" s="645"/>
      <c r="K247" s="645"/>
      <c r="L247" s="646"/>
      <c r="M247" s="647"/>
      <c r="N247" s="390"/>
      <c r="O247" s="390"/>
      <c r="P247" s="390"/>
      <c r="Q247" s="390"/>
    </row>
    <row r="248" spans="1:17" ht="15.75">
      <c r="A248" s="390"/>
      <c r="B248" s="389"/>
      <c r="C248" s="651" t="s">
        <v>642</v>
      </c>
      <c r="D248" s="649"/>
      <c r="E248" s="650"/>
      <c r="F248" s="650"/>
      <c r="G248" s="643"/>
      <c r="H248" s="644"/>
      <c r="I248" s="645"/>
      <c r="J248" s="645"/>
      <c r="K248" s="645"/>
      <c r="L248" s="646"/>
      <c r="M248" s="647"/>
      <c r="N248" s="390"/>
      <c r="O248" s="390"/>
      <c r="P248" s="390"/>
      <c r="Q248" s="390"/>
    </row>
    <row r="249" spans="1:17">
      <c r="A249" s="390"/>
      <c r="B249" s="389"/>
      <c r="C249" s="1899" t="s">
        <v>643</v>
      </c>
      <c r="D249" s="1900"/>
      <c r="E249" s="1900"/>
      <c r="F249" s="1900"/>
      <c r="G249" s="1900"/>
      <c r="H249" s="1900"/>
      <c r="I249" s="1900"/>
      <c r="J249" s="1900"/>
      <c r="K249" s="1900"/>
      <c r="L249" s="1900"/>
      <c r="M249" s="1901"/>
      <c r="N249" s="390"/>
      <c r="O249" s="390"/>
      <c r="P249" s="390"/>
      <c r="Q249" s="390"/>
    </row>
    <row r="250" spans="1:17">
      <c r="A250" s="390"/>
      <c r="B250" s="389"/>
      <c r="C250" s="1899"/>
      <c r="D250" s="1900"/>
      <c r="E250" s="1900"/>
      <c r="F250" s="1900"/>
      <c r="G250" s="1900"/>
      <c r="H250" s="1900"/>
      <c r="I250" s="1900"/>
      <c r="J250" s="1900"/>
      <c r="K250" s="1900"/>
      <c r="L250" s="1900"/>
      <c r="M250" s="1901"/>
      <c r="N250" s="390"/>
      <c r="O250" s="390"/>
      <c r="P250" s="390"/>
      <c r="Q250" s="390"/>
    </row>
    <row r="251" spans="1:17" ht="15.75" thickBot="1">
      <c r="A251" s="390"/>
      <c r="B251" s="389"/>
      <c r="C251" s="1902"/>
      <c r="D251" s="1903"/>
      <c r="E251" s="1903"/>
      <c r="F251" s="1903"/>
      <c r="G251" s="1903"/>
      <c r="H251" s="1903"/>
      <c r="I251" s="1903"/>
      <c r="J251" s="1903"/>
      <c r="K251" s="1903"/>
      <c r="L251" s="1903"/>
      <c r="M251" s="1904"/>
      <c r="N251" s="390"/>
      <c r="O251" s="390"/>
      <c r="P251" s="390"/>
      <c r="Q251" s="390"/>
    </row>
    <row r="252" spans="1:17">
      <c r="A252" s="390"/>
      <c r="B252" s="389"/>
      <c r="C252" s="389"/>
      <c r="D252" s="389"/>
      <c r="E252" s="389"/>
      <c r="F252" s="389"/>
      <c r="G252" s="389"/>
      <c r="H252" s="389"/>
      <c r="I252" s="389"/>
      <c r="J252" s="389"/>
      <c r="K252" s="389"/>
      <c r="L252" s="389"/>
      <c r="M252" s="390"/>
      <c r="N252" s="390"/>
      <c r="O252" s="390"/>
      <c r="P252" s="390"/>
      <c r="Q252" s="390"/>
    </row>
    <row r="253" spans="1:17">
      <c r="A253" s="390"/>
      <c r="B253" s="389"/>
      <c r="C253" s="389"/>
      <c r="D253" s="389"/>
      <c r="E253" s="389"/>
      <c r="F253" s="389"/>
      <c r="G253" s="389"/>
      <c r="H253" s="389"/>
      <c r="I253" s="389"/>
      <c r="J253" s="389"/>
      <c r="K253" s="389"/>
      <c r="L253" s="389"/>
      <c r="M253" s="390"/>
      <c r="N253" s="390"/>
      <c r="O253" s="390"/>
      <c r="P253" s="390"/>
      <c r="Q253" s="390"/>
    </row>
    <row r="254" spans="1:17" ht="15.75" thickBot="1">
      <c r="A254" s="390"/>
      <c r="B254" s="389"/>
      <c r="C254" s="389"/>
      <c r="D254" s="389"/>
      <c r="E254" s="389"/>
      <c r="F254" s="389"/>
      <c r="G254" s="389"/>
      <c r="H254" s="389"/>
      <c r="I254" s="389"/>
      <c r="J254" s="389"/>
      <c r="K254" s="389"/>
      <c r="L254" s="389"/>
      <c r="M254" s="390"/>
      <c r="N254" s="390"/>
      <c r="O254" s="390"/>
      <c r="P254" s="390"/>
      <c r="Q254" s="390"/>
    </row>
    <row r="255" spans="1:17">
      <c r="A255" s="1905" t="s">
        <v>644</v>
      </c>
      <c r="B255" s="1906"/>
      <c r="C255" s="1906"/>
      <c r="D255" s="1906"/>
      <c r="E255" s="1906"/>
      <c r="F255" s="1906"/>
      <c r="G255" s="1906"/>
      <c r="H255" s="1906"/>
      <c r="I255" s="1906"/>
      <c r="J255" s="1906"/>
      <c r="K255" s="1906"/>
      <c r="L255" s="1906"/>
      <c r="M255" s="1906"/>
      <c r="N255" s="1906"/>
      <c r="O255" s="390"/>
      <c r="P255" s="390"/>
      <c r="Q255" s="390"/>
    </row>
    <row r="256" spans="1:17" ht="15.75" thickBot="1">
      <c r="A256" s="1907"/>
      <c r="B256" s="1908"/>
      <c r="C256" s="1908"/>
      <c r="D256" s="1908"/>
      <c r="E256" s="1908"/>
      <c r="F256" s="1908"/>
      <c r="G256" s="1908"/>
      <c r="H256" s="1908"/>
      <c r="I256" s="1908"/>
      <c r="J256" s="1908"/>
      <c r="K256" s="1908"/>
      <c r="L256" s="1908"/>
      <c r="M256" s="1908"/>
      <c r="N256" s="1908"/>
      <c r="O256" s="390"/>
      <c r="P256" s="390"/>
      <c r="Q256" s="390"/>
    </row>
    <row r="257" spans="1:17" ht="23.25">
      <c r="A257" s="652"/>
      <c r="B257" s="1893" t="s">
        <v>645</v>
      </c>
      <c r="C257" s="1893"/>
      <c r="D257" s="1893"/>
      <c r="E257" s="1893"/>
      <c r="F257" s="1893"/>
      <c r="G257" s="1893"/>
      <c r="H257" s="1893"/>
      <c r="I257" s="1893"/>
      <c r="J257" s="1893"/>
      <c r="K257" s="1893"/>
      <c r="L257" s="1893"/>
      <c r="M257" s="1893"/>
      <c r="N257" s="1893"/>
      <c r="O257" s="390"/>
      <c r="P257" s="390"/>
      <c r="Q257" s="390"/>
    </row>
    <row r="258" spans="1:17" ht="23.25">
      <c r="A258" s="652"/>
      <c r="B258" s="1894"/>
      <c r="C258" s="1894"/>
      <c r="D258" s="1894"/>
      <c r="E258" s="1894"/>
      <c r="F258" s="1894"/>
      <c r="G258" s="1894"/>
      <c r="H258" s="1894"/>
      <c r="I258" s="1894"/>
      <c r="J258" s="1894"/>
      <c r="K258" s="1894"/>
      <c r="L258" s="1894"/>
      <c r="M258" s="1894"/>
      <c r="N258" s="1894"/>
      <c r="O258" s="390"/>
      <c r="P258" s="390"/>
      <c r="Q258" s="390"/>
    </row>
    <row r="259" spans="1:17" ht="15.75" thickBot="1">
      <c r="A259" s="413"/>
      <c r="B259" s="413"/>
      <c r="C259" s="413"/>
      <c r="D259" s="413"/>
      <c r="E259" s="413"/>
      <c r="F259" s="413"/>
      <c r="G259" s="413"/>
      <c r="H259" s="413"/>
      <c r="I259" s="413"/>
      <c r="J259" s="413"/>
      <c r="K259" s="413"/>
      <c r="L259" s="413"/>
      <c r="M259" s="413"/>
      <c r="N259" s="413"/>
      <c r="O259" s="390"/>
      <c r="P259" s="390"/>
      <c r="Q259" s="390"/>
    </row>
    <row r="260" spans="1:17">
      <c r="A260" s="1844" t="s">
        <v>29</v>
      </c>
      <c r="B260" s="1846" t="s">
        <v>646</v>
      </c>
      <c r="C260" s="1847"/>
      <c r="D260" s="1847"/>
      <c r="E260" s="1847"/>
      <c r="F260" s="1847"/>
      <c r="G260" s="1847"/>
      <c r="H260" s="1847"/>
      <c r="I260" s="1847"/>
      <c r="J260" s="1847"/>
      <c r="K260" s="1847"/>
      <c r="L260" s="1847"/>
      <c r="M260" s="1847"/>
      <c r="N260" s="1850">
        <v>1</v>
      </c>
      <c r="O260" s="390"/>
      <c r="P260" s="390"/>
      <c r="Q260" s="390"/>
    </row>
    <row r="261" spans="1:17">
      <c r="A261" s="1845"/>
      <c r="B261" s="1848"/>
      <c r="C261" s="1849"/>
      <c r="D261" s="1849"/>
      <c r="E261" s="1849"/>
      <c r="F261" s="1849"/>
      <c r="G261" s="1849"/>
      <c r="H261" s="1849"/>
      <c r="I261" s="1849"/>
      <c r="J261" s="1849"/>
      <c r="K261" s="1849"/>
      <c r="L261" s="1849"/>
      <c r="M261" s="1849"/>
      <c r="N261" s="1851"/>
      <c r="O261" s="390"/>
      <c r="P261" s="390"/>
      <c r="Q261" s="390"/>
    </row>
    <row r="262" spans="1:17" ht="20.25">
      <c r="A262" s="1852"/>
      <c r="B262" s="1853" t="s">
        <v>647</v>
      </c>
      <c r="C262" s="1854"/>
      <c r="D262" s="1854"/>
      <c r="E262" s="1854"/>
      <c r="F262" s="1854"/>
      <c r="G262" s="1854"/>
      <c r="H262" s="1854"/>
      <c r="I262" s="1854"/>
      <c r="J262" s="1854"/>
      <c r="K262" s="1854"/>
      <c r="L262" s="1854"/>
      <c r="M262" s="1854"/>
      <c r="N262" s="1855"/>
      <c r="O262" s="390"/>
      <c r="P262" s="390"/>
      <c r="Q262" s="390"/>
    </row>
    <row r="263" spans="1:17">
      <c r="A263" s="1852"/>
      <c r="B263" s="1856" t="s">
        <v>648</v>
      </c>
      <c r="C263" s="1857"/>
      <c r="D263" s="1857"/>
      <c r="E263" s="1857"/>
      <c r="F263" s="1857"/>
      <c r="G263" s="1857"/>
      <c r="H263" s="1857"/>
      <c r="I263" s="1857"/>
      <c r="J263" s="1857"/>
      <c r="K263" s="1857"/>
      <c r="L263" s="1857"/>
      <c r="M263" s="1857"/>
      <c r="N263" s="1858"/>
      <c r="O263" s="390"/>
      <c r="P263" s="390"/>
      <c r="Q263" s="390"/>
    </row>
    <row r="264" spans="1:17">
      <c r="A264" s="1852"/>
      <c r="B264" s="1856"/>
      <c r="C264" s="1857"/>
      <c r="D264" s="1857"/>
      <c r="E264" s="1857"/>
      <c r="F264" s="1857"/>
      <c r="G264" s="1857"/>
      <c r="H264" s="1857"/>
      <c r="I264" s="1857"/>
      <c r="J264" s="1857"/>
      <c r="K264" s="1857"/>
      <c r="L264" s="1857"/>
      <c r="M264" s="1857"/>
      <c r="N264" s="1858"/>
      <c r="O264" s="390"/>
      <c r="P264" s="390"/>
      <c r="Q264" s="390"/>
    </row>
    <row r="265" spans="1:17">
      <c r="A265" s="1852"/>
      <c r="B265" s="1856"/>
      <c r="C265" s="1857"/>
      <c r="D265" s="1857"/>
      <c r="E265" s="1857"/>
      <c r="F265" s="1857"/>
      <c r="G265" s="1857"/>
      <c r="H265" s="1857"/>
      <c r="I265" s="1857"/>
      <c r="J265" s="1857"/>
      <c r="K265" s="1857"/>
      <c r="L265" s="1857"/>
      <c r="M265" s="1857"/>
      <c r="N265" s="1858"/>
      <c r="O265" s="390"/>
      <c r="P265" s="390"/>
      <c r="Q265" s="390"/>
    </row>
    <row r="266" spans="1:17">
      <c r="A266" s="1852"/>
      <c r="B266" s="1856"/>
      <c r="C266" s="1857"/>
      <c r="D266" s="1857"/>
      <c r="E266" s="1857"/>
      <c r="F266" s="1857"/>
      <c r="G266" s="1857"/>
      <c r="H266" s="1857"/>
      <c r="I266" s="1857"/>
      <c r="J266" s="1857"/>
      <c r="K266" s="1857"/>
      <c r="L266" s="1857"/>
      <c r="M266" s="1857"/>
      <c r="N266" s="1858"/>
      <c r="O266" s="390"/>
      <c r="P266" s="390"/>
      <c r="Q266" s="390"/>
    </row>
    <row r="267" spans="1:17">
      <c r="A267" s="1852"/>
      <c r="B267" s="1859"/>
      <c r="C267" s="1860"/>
      <c r="D267" s="1860"/>
      <c r="E267" s="1860"/>
      <c r="F267" s="1860"/>
      <c r="G267" s="1860"/>
      <c r="H267" s="1860"/>
      <c r="I267" s="1860"/>
      <c r="J267" s="1860"/>
      <c r="K267" s="1860"/>
      <c r="L267" s="1860"/>
      <c r="M267" s="1860"/>
      <c r="N267" s="1861"/>
      <c r="O267" s="390"/>
      <c r="P267" s="390"/>
      <c r="Q267" s="390"/>
    </row>
    <row r="268" spans="1:17">
      <c r="A268" s="1852"/>
      <c r="B268" s="653"/>
      <c r="C268" s="654"/>
      <c r="D268" s="654"/>
      <c r="E268" s="654"/>
      <c r="F268" s="654"/>
      <c r="G268" s="654"/>
      <c r="H268" s="654"/>
      <c r="I268" s="654"/>
      <c r="J268" s="654"/>
      <c r="K268" s="654"/>
      <c r="L268" s="1895" t="s">
        <v>51</v>
      </c>
      <c r="M268" s="1895"/>
      <c r="N268" s="655"/>
      <c r="O268" s="390"/>
      <c r="P268" s="390"/>
      <c r="Q268" s="390"/>
    </row>
    <row r="269" spans="1:17" ht="15.75">
      <c r="A269" s="1852"/>
      <c r="B269" s="654"/>
      <c r="C269" s="654"/>
      <c r="D269" s="654"/>
      <c r="E269" s="654"/>
      <c r="F269" s="654"/>
      <c r="G269" s="654"/>
      <c r="H269" s="654"/>
      <c r="I269" s="654"/>
      <c r="J269" s="654"/>
      <c r="K269" s="656" t="s">
        <v>649</v>
      </c>
      <c r="L269" s="1891" t="s">
        <v>106</v>
      </c>
      <c r="M269" s="1892"/>
      <c r="N269" s="655"/>
      <c r="O269" s="390"/>
      <c r="P269" s="390"/>
      <c r="Q269" s="390"/>
    </row>
    <row r="270" spans="1:17">
      <c r="A270" s="1852"/>
      <c r="B270" s="653"/>
      <c r="C270" s="654"/>
      <c r="D270" s="654"/>
      <c r="E270" s="654"/>
      <c r="F270" s="654"/>
      <c r="G270" s="654"/>
      <c r="H270" s="654"/>
      <c r="I270" s="654"/>
      <c r="J270" s="654"/>
      <c r="K270" s="654"/>
      <c r="L270" s="654"/>
      <c r="M270" s="657"/>
      <c r="N270" s="655"/>
      <c r="O270" s="390"/>
      <c r="P270" s="390"/>
      <c r="Q270" s="390"/>
    </row>
    <row r="271" spans="1:17" ht="18">
      <c r="A271" s="1852"/>
      <c r="B271" s="653"/>
      <c r="C271" s="654"/>
      <c r="D271" s="654"/>
      <c r="E271" s="654"/>
      <c r="F271" s="658" t="s">
        <v>586</v>
      </c>
      <c r="G271" s="659" t="s">
        <v>554</v>
      </c>
      <c r="H271" s="660" t="s">
        <v>555</v>
      </c>
      <c r="I271" s="661" t="s">
        <v>556</v>
      </c>
      <c r="J271" s="660" t="s">
        <v>541</v>
      </c>
      <c r="K271" s="660" t="s">
        <v>650</v>
      </c>
      <c r="L271" s="654"/>
      <c r="M271" s="654"/>
      <c r="N271" s="655"/>
      <c r="O271" s="390"/>
      <c r="P271" s="390"/>
      <c r="Q271" s="390"/>
    </row>
    <row r="272" spans="1:17" ht="18.75">
      <c r="A272" s="1852"/>
      <c r="B272" s="653"/>
      <c r="C272" s="654"/>
      <c r="D272" s="654"/>
      <c r="E272" s="654"/>
      <c r="F272" s="662" t="s">
        <v>548</v>
      </c>
      <c r="G272" s="663">
        <v>50</v>
      </c>
      <c r="H272" s="663">
        <v>500</v>
      </c>
      <c r="I272" s="663">
        <v>150</v>
      </c>
      <c r="J272" s="663">
        <v>13</v>
      </c>
      <c r="K272" s="663">
        <v>13</v>
      </c>
      <c r="L272" s="487">
        <f>SUM(G272:K272)</f>
        <v>726</v>
      </c>
      <c r="M272" s="664" t="s">
        <v>549</v>
      </c>
      <c r="N272" s="655"/>
      <c r="O272" s="390"/>
      <c r="P272" s="390"/>
      <c r="Q272" s="390"/>
    </row>
    <row r="273" spans="1:17" ht="18.75">
      <c r="A273" s="1852"/>
      <c r="B273" s="653"/>
      <c r="C273" s="654"/>
      <c r="D273" s="654"/>
      <c r="E273" s="654"/>
      <c r="F273" s="665" t="s">
        <v>651</v>
      </c>
      <c r="G273" s="666">
        <v>0.5</v>
      </c>
      <c r="H273" s="666">
        <v>1</v>
      </c>
      <c r="I273" s="666">
        <v>1</v>
      </c>
      <c r="J273" s="666">
        <v>2</v>
      </c>
      <c r="K273" s="666">
        <v>1</v>
      </c>
      <c r="L273" s="667">
        <f>SUM(G273:K273)/COUNTIF(G273:K273,"&gt;0")</f>
        <v>1.1000000000000001</v>
      </c>
      <c r="M273" s="664" t="s">
        <v>652</v>
      </c>
      <c r="N273" s="655"/>
      <c r="O273" s="390"/>
      <c r="P273" s="390"/>
      <c r="Q273" s="390"/>
    </row>
    <row r="274" spans="1:17" ht="18">
      <c r="A274" s="1852"/>
      <c r="B274" s="653"/>
      <c r="C274" s="654"/>
      <c r="D274" s="654"/>
      <c r="E274" s="654"/>
      <c r="F274" s="668" t="s">
        <v>653</v>
      </c>
      <c r="G274" s="669">
        <f>G273*G272</f>
        <v>25</v>
      </c>
      <c r="H274" s="670">
        <f>H273*H272</f>
        <v>500</v>
      </c>
      <c r="I274" s="670">
        <f>I273*I272</f>
        <v>150</v>
      </c>
      <c r="J274" s="670">
        <f>J273*J272</f>
        <v>26</v>
      </c>
      <c r="K274" s="670">
        <f>K273*K272</f>
        <v>13</v>
      </c>
      <c r="L274" s="487">
        <f>SUM(G274:K274)</f>
        <v>714</v>
      </c>
      <c r="M274" s="664" t="str">
        <f>L269</f>
        <v>pommes</v>
      </c>
      <c r="N274" s="655"/>
      <c r="O274" s="390"/>
      <c r="P274" s="390"/>
      <c r="Q274" s="390"/>
    </row>
    <row r="275" spans="1:17">
      <c r="A275" s="1852"/>
      <c r="B275" s="653"/>
      <c r="C275" s="654"/>
      <c r="D275" s="654"/>
      <c r="E275" s="654"/>
      <c r="F275" s="654"/>
      <c r="G275" s="671" t="str">
        <f>L269</f>
        <v>pommes</v>
      </c>
      <c r="H275" s="671" t="str">
        <f>L269</f>
        <v>pommes</v>
      </c>
      <c r="I275" s="671" t="str">
        <f>L269</f>
        <v>pommes</v>
      </c>
      <c r="J275" s="671" t="str">
        <f>L269</f>
        <v>pommes</v>
      </c>
      <c r="K275" s="671" t="str">
        <f>L269</f>
        <v>pommes</v>
      </c>
      <c r="L275" s="654"/>
      <c r="M275" s="657"/>
      <c r="N275" s="655"/>
      <c r="O275" s="390"/>
      <c r="P275" s="390"/>
      <c r="Q275" s="390"/>
    </row>
    <row r="276" spans="1:17" ht="18">
      <c r="A276" s="1852"/>
      <c r="B276" s="672"/>
      <c r="C276" s="673" t="s">
        <v>551</v>
      </c>
      <c r="D276" s="674">
        <v>10</v>
      </c>
      <c r="E276" s="675" t="s">
        <v>55</v>
      </c>
      <c r="F276" s="676"/>
      <c r="G276" s="676"/>
      <c r="H276" s="654"/>
      <c r="I276" s="654"/>
      <c r="J276" s="654"/>
      <c r="K276" s="654"/>
      <c r="L276" s="654"/>
      <c r="M276" s="657"/>
      <c r="N276" s="655"/>
      <c r="O276" s="390"/>
      <c r="P276" s="390"/>
      <c r="Q276" s="390"/>
    </row>
    <row r="277" spans="1:17" ht="18">
      <c r="A277" s="1852"/>
      <c r="B277" s="653"/>
      <c r="C277" s="654"/>
      <c r="D277" s="654"/>
      <c r="E277" s="654"/>
      <c r="F277" s="668" t="s">
        <v>560</v>
      </c>
      <c r="G277" s="677">
        <f>G274/(100-D276)*100</f>
        <v>27.777777777777779</v>
      </c>
      <c r="H277" s="677">
        <f>H274/(100-D276)*100</f>
        <v>555.55555555555554</v>
      </c>
      <c r="I277" s="677">
        <f>I274/(100-D276)*100</f>
        <v>166.66666666666669</v>
      </c>
      <c r="J277" s="677">
        <f>J274/(100-D276)*100</f>
        <v>28.888888888888886</v>
      </c>
      <c r="K277" s="677">
        <f>K274/(100-D276)*100</f>
        <v>14.444444444444443</v>
      </c>
      <c r="L277" s="678">
        <f>SUM(G277:K277)</f>
        <v>793.33333333333337</v>
      </c>
      <c r="M277" s="664" t="str">
        <f>L269</f>
        <v>pommes</v>
      </c>
      <c r="N277" s="655"/>
      <c r="O277" s="390"/>
      <c r="P277" s="390"/>
      <c r="Q277" s="390"/>
    </row>
    <row r="278" spans="1:17" ht="18">
      <c r="A278" s="1852"/>
      <c r="B278" s="653"/>
      <c r="C278" s="654"/>
      <c r="D278" s="654"/>
      <c r="E278" s="654"/>
      <c r="F278" s="668"/>
      <c r="G278" s="679" t="str">
        <f>L269</f>
        <v>pommes</v>
      </c>
      <c r="H278" s="679" t="str">
        <f>L269</f>
        <v>pommes</v>
      </c>
      <c r="I278" s="679" t="str">
        <f>L269</f>
        <v>pommes</v>
      </c>
      <c r="J278" s="679" t="str">
        <f>L269</f>
        <v>pommes</v>
      </c>
      <c r="K278" s="679" t="str">
        <f>L269</f>
        <v>pommes</v>
      </c>
      <c r="L278" s="487"/>
      <c r="M278" s="664"/>
      <c r="N278" s="655"/>
      <c r="O278" s="390"/>
      <c r="P278" s="390"/>
      <c r="Q278" s="390"/>
    </row>
    <row r="279" spans="1:17">
      <c r="A279" s="1852"/>
      <c r="B279" s="680"/>
      <c r="C279" s="681"/>
      <c r="D279" s="681"/>
      <c r="E279" s="681"/>
      <c r="F279" s="681"/>
      <c r="G279" s="681"/>
      <c r="H279" s="681"/>
      <c r="I279" s="681"/>
      <c r="J279" s="681"/>
      <c r="K279" s="681"/>
      <c r="L279" s="681"/>
      <c r="M279" s="681"/>
      <c r="N279" s="682"/>
      <c r="O279" s="390"/>
      <c r="P279" s="390"/>
      <c r="Q279" s="390"/>
    </row>
    <row r="280" spans="1:17" ht="18.75">
      <c r="A280" s="1852"/>
      <c r="B280" s="683" t="s">
        <v>51</v>
      </c>
      <c r="C280" s="684" t="s">
        <v>654</v>
      </c>
      <c r="D280" s="685"/>
      <c r="E280" s="685"/>
      <c r="F280" s="685"/>
      <c r="G280" s="685"/>
      <c r="H280" s="685"/>
      <c r="I280" s="685"/>
      <c r="J280" s="685"/>
      <c r="K280" s="685"/>
      <c r="L280" s="685"/>
      <c r="M280" s="685"/>
      <c r="N280" s="686"/>
      <c r="O280" s="390"/>
      <c r="P280" s="390"/>
      <c r="Q280" s="390"/>
    </row>
    <row r="281" spans="1:17" ht="18.75">
      <c r="A281" s="1852"/>
      <c r="B281" s="687"/>
      <c r="C281" s="1891" t="s">
        <v>655</v>
      </c>
      <c r="D281" s="1892"/>
      <c r="E281" s="688"/>
      <c r="F281" s="1891" t="s">
        <v>32</v>
      </c>
      <c r="G281" s="1892"/>
      <c r="H281" s="688"/>
      <c r="I281" s="1891" t="s">
        <v>33</v>
      </c>
      <c r="J281" s="1892"/>
      <c r="K281" s="688"/>
      <c r="L281" s="1891" t="s">
        <v>656</v>
      </c>
      <c r="M281" s="1892"/>
      <c r="N281" s="689"/>
      <c r="O281" s="390"/>
      <c r="P281" s="390"/>
      <c r="Q281" s="390"/>
    </row>
    <row r="282" spans="1:17" ht="18.75">
      <c r="A282" s="1852"/>
      <c r="B282" s="690" t="s">
        <v>55</v>
      </c>
      <c r="C282" s="691" t="s">
        <v>657</v>
      </c>
      <c r="D282" s="688"/>
      <c r="E282" s="688"/>
      <c r="F282" s="688"/>
      <c r="G282" s="688"/>
      <c r="H282" s="688"/>
      <c r="I282" s="688"/>
      <c r="J282" s="688"/>
      <c r="K282" s="688"/>
      <c r="L282" s="688"/>
      <c r="M282" s="688"/>
      <c r="N282" s="689"/>
      <c r="O282" s="390"/>
      <c r="P282" s="390"/>
      <c r="Q282" s="390"/>
    </row>
    <row r="283" spans="1:17">
      <c r="A283" s="1852"/>
      <c r="B283" s="1867" t="s">
        <v>658</v>
      </c>
      <c r="C283" s="1868"/>
      <c r="D283" s="1868"/>
      <c r="E283" s="1868"/>
      <c r="F283" s="1868"/>
      <c r="G283" s="1868"/>
      <c r="H283" s="1868"/>
      <c r="I283" s="1868"/>
      <c r="J283" s="1868"/>
      <c r="K283" s="1868"/>
      <c r="L283" s="1868"/>
      <c r="M283" s="1868"/>
      <c r="N283" s="1869"/>
      <c r="O283" s="390"/>
      <c r="P283" s="390"/>
      <c r="Q283" s="390"/>
    </row>
    <row r="284" spans="1:17">
      <c r="A284" s="1852"/>
      <c r="B284" s="1870"/>
      <c r="C284" s="1871"/>
      <c r="D284" s="1871"/>
      <c r="E284" s="1871"/>
      <c r="F284" s="1871"/>
      <c r="G284" s="1871"/>
      <c r="H284" s="1871"/>
      <c r="I284" s="1871"/>
      <c r="J284" s="1871"/>
      <c r="K284" s="1871"/>
      <c r="L284" s="1871"/>
      <c r="M284" s="1871"/>
      <c r="N284" s="1872"/>
      <c r="O284" s="390"/>
      <c r="P284" s="390"/>
      <c r="Q284" s="390"/>
    </row>
    <row r="285" spans="1:17">
      <c r="A285" s="1852"/>
      <c r="B285" s="692" t="s">
        <v>95</v>
      </c>
      <c r="C285" s="1873" t="str">
        <f ca="1">CELL("nomfichier")</f>
        <v>D:\1 UPRT SITE WEB\uprt.fr\re-recettes-jean-marc-catteau\re-catteau-galettes\[PC-les-galettes-repertoire.xlsx]Récap</v>
      </c>
      <c r="D285" s="1873"/>
      <c r="E285" s="1873"/>
      <c r="F285" s="1873"/>
      <c r="G285" s="1873"/>
      <c r="H285" s="1873"/>
      <c r="I285" s="1873"/>
      <c r="J285" s="1873"/>
      <c r="K285" s="1873"/>
      <c r="L285" s="1873"/>
      <c r="M285" s="1873"/>
      <c r="N285" s="1874"/>
      <c r="O285" s="390"/>
      <c r="P285" s="390"/>
      <c r="Q285" s="390"/>
    </row>
    <row r="286" spans="1:17">
      <c r="A286" s="1852"/>
      <c r="B286" s="693" t="s">
        <v>97</v>
      </c>
      <c r="C286" s="1875" t="s">
        <v>659</v>
      </c>
      <c r="D286" s="1875"/>
      <c r="E286" s="1875"/>
      <c r="F286" s="1875"/>
      <c r="G286" s="1875"/>
      <c r="H286" s="1875"/>
      <c r="I286" s="1875"/>
      <c r="J286" s="1875"/>
      <c r="K286" s="1875"/>
      <c r="L286" s="1875"/>
      <c r="M286" s="1875"/>
      <c r="N286" s="1876"/>
      <c r="O286" s="390"/>
      <c r="P286" s="390"/>
      <c r="Q286" s="390"/>
    </row>
    <row r="287" spans="1:17" ht="15.75" thickBot="1">
      <c r="A287" s="1852"/>
      <c r="B287" s="1877" t="s">
        <v>99</v>
      </c>
      <c r="C287" s="1878"/>
      <c r="D287" s="1878"/>
      <c r="E287" s="1878"/>
      <c r="F287" s="1878"/>
      <c r="G287" s="1878"/>
      <c r="H287" s="1878"/>
      <c r="I287" s="1878"/>
      <c r="J287" s="1878"/>
      <c r="K287" s="1878"/>
      <c r="L287" s="1878"/>
      <c r="M287" s="1878"/>
      <c r="N287" s="1879"/>
      <c r="O287" s="390"/>
      <c r="P287" s="390"/>
      <c r="Q287" s="390"/>
    </row>
    <row r="288" spans="1:17" ht="15.75" thickBot="1">
      <c r="A288" s="413"/>
      <c r="B288" s="413"/>
      <c r="C288" s="413"/>
      <c r="D288" s="413"/>
      <c r="E288" s="413"/>
      <c r="F288" s="413"/>
      <c r="G288" s="413"/>
      <c r="H288" s="413"/>
      <c r="I288" s="413"/>
      <c r="J288" s="413"/>
      <c r="K288" s="413"/>
      <c r="L288" s="413"/>
      <c r="M288" s="413"/>
      <c r="N288" s="413"/>
      <c r="O288" s="390"/>
      <c r="P288" s="390"/>
      <c r="Q288" s="390"/>
    </row>
    <row r="289" spans="1:17">
      <c r="A289" s="1844" t="s">
        <v>29</v>
      </c>
      <c r="B289" s="1846" t="s">
        <v>660</v>
      </c>
      <c r="C289" s="1847"/>
      <c r="D289" s="1847"/>
      <c r="E289" s="1847"/>
      <c r="F289" s="1847"/>
      <c r="G289" s="1847"/>
      <c r="H289" s="1847"/>
      <c r="I289" s="1847"/>
      <c r="J289" s="1847"/>
      <c r="K289" s="1847"/>
      <c r="L289" s="1847"/>
      <c r="M289" s="1847"/>
      <c r="N289" s="1850">
        <v>2</v>
      </c>
      <c r="O289" s="390"/>
      <c r="P289" s="390"/>
      <c r="Q289" s="390"/>
    </row>
    <row r="290" spans="1:17">
      <c r="A290" s="1845"/>
      <c r="B290" s="1848"/>
      <c r="C290" s="1849"/>
      <c r="D290" s="1849"/>
      <c r="E290" s="1849"/>
      <c r="F290" s="1849"/>
      <c r="G290" s="1849"/>
      <c r="H290" s="1849"/>
      <c r="I290" s="1849"/>
      <c r="J290" s="1849"/>
      <c r="K290" s="1849"/>
      <c r="L290" s="1849"/>
      <c r="M290" s="1849"/>
      <c r="N290" s="1851"/>
      <c r="O290" s="390"/>
      <c r="P290" s="390"/>
      <c r="Q290" s="390"/>
    </row>
    <row r="291" spans="1:17" ht="20.25">
      <c r="A291" s="1852"/>
      <c r="B291" s="1853" t="s">
        <v>647</v>
      </c>
      <c r="C291" s="1854"/>
      <c r="D291" s="1854"/>
      <c r="E291" s="1854"/>
      <c r="F291" s="1854"/>
      <c r="G291" s="1854"/>
      <c r="H291" s="1854"/>
      <c r="I291" s="1854"/>
      <c r="J291" s="1854"/>
      <c r="K291" s="1854"/>
      <c r="L291" s="1854"/>
      <c r="M291" s="1854"/>
      <c r="N291" s="1855"/>
      <c r="O291" s="390"/>
      <c r="P291" s="390"/>
      <c r="Q291" s="390"/>
    </row>
    <row r="292" spans="1:17">
      <c r="A292" s="1852"/>
      <c r="B292" s="1856" t="s">
        <v>661</v>
      </c>
      <c r="C292" s="1857"/>
      <c r="D292" s="1857"/>
      <c r="E292" s="1857"/>
      <c r="F292" s="1857"/>
      <c r="G292" s="1857"/>
      <c r="H292" s="1857"/>
      <c r="I292" s="1857"/>
      <c r="J292" s="1857"/>
      <c r="K292" s="1857"/>
      <c r="L292" s="1857"/>
      <c r="M292" s="1857"/>
      <c r="N292" s="1858"/>
      <c r="O292" s="390"/>
      <c r="P292" s="390"/>
      <c r="Q292" s="390"/>
    </row>
    <row r="293" spans="1:17">
      <c r="A293" s="1852"/>
      <c r="B293" s="1856"/>
      <c r="C293" s="1857"/>
      <c r="D293" s="1857"/>
      <c r="E293" s="1857"/>
      <c r="F293" s="1857"/>
      <c r="G293" s="1857"/>
      <c r="H293" s="1857"/>
      <c r="I293" s="1857"/>
      <c r="J293" s="1857"/>
      <c r="K293" s="1857"/>
      <c r="L293" s="1857"/>
      <c r="M293" s="1857"/>
      <c r="N293" s="1858"/>
      <c r="O293" s="390"/>
      <c r="P293" s="390"/>
      <c r="Q293" s="390"/>
    </row>
    <row r="294" spans="1:17">
      <c r="A294" s="1852"/>
      <c r="B294" s="1856"/>
      <c r="C294" s="1857"/>
      <c r="D294" s="1857"/>
      <c r="E294" s="1857"/>
      <c r="F294" s="1857"/>
      <c r="G294" s="1857"/>
      <c r="H294" s="1857"/>
      <c r="I294" s="1857"/>
      <c r="J294" s="1857"/>
      <c r="K294" s="1857"/>
      <c r="L294" s="1857"/>
      <c r="M294" s="1857"/>
      <c r="N294" s="1858"/>
      <c r="O294" s="390"/>
      <c r="P294" s="390"/>
      <c r="Q294" s="390"/>
    </row>
    <row r="295" spans="1:17">
      <c r="A295" s="1852"/>
      <c r="B295" s="1856"/>
      <c r="C295" s="1857"/>
      <c r="D295" s="1857"/>
      <c r="E295" s="1857"/>
      <c r="F295" s="1857"/>
      <c r="G295" s="1857"/>
      <c r="H295" s="1857"/>
      <c r="I295" s="1857"/>
      <c r="J295" s="1857"/>
      <c r="K295" s="1857"/>
      <c r="L295" s="1857"/>
      <c r="M295" s="1857"/>
      <c r="N295" s="1858"/>
      <c r="O295" s="390"/>
      <c r="P295" s="390"/>
      <c r="Q295" s="390"/>
    </row>
    <row r="296" spans="1:17">
      <c r="A296" s="1852"/>
      <c r="B296" s="1859"/>
      <c r="C296" s="1860"/>
      <c r="D296" s="1860"/>
      <c r="E296" s="1860"/>
      <c r="F296" s="1860"/>
      <c r="G296" s="1860"/>
      <c r="H296" s="1860"/>
      <c r="I296" s="1860"/>
      <c r="J296" s="1860"/>
      <c r="K296" s="1860"/>
      <c r="L296" s="1860"/>
      <c r="M296" s="1860"/>
      <c r="N296" s="1861"/>
      <c r="O296" s="390"/>
      <c r="P296" s="390"/>
      <c r="Q296" s="390"/>
    </row>
    <row r="297" spans="1:17">
      <c r="A297" s="1852"/>
      <c r="B297" s="695"/>
      <c r="C297" s="696"/>
      <c r="D297" s="696"/>
      <c r="E297" s="696"/>
      <c r="F297" s="696"/>
      <c r="G297" s="696"/>
      <c r="H297" s="696"/>
      <c r="I297" s="696"/>
      <c r="J297" s="696"/>
      <c r="K297" s="696"/>
      <c r="L297" s="1862" t="s">
        <v>51</v>
      </c>
      <c r="M297" s="1862"/>
      <c r="N297" s="697"/>
      <c r="O297" s="390"/>
      <c r="P297" s="390"/>
      <c r="Q297" s="390"/>
    </row>
    <row r="298" spans="1:17" ht="18">
      <c r="A298" s="1852"/>
      <c r="B298" s="695"/>
      <c r="C298" s="696"/>
      <c r="D298" s="696"/>
      <c r="E298" s="696"/>
      <c r="F298" s="696"/>
      <c r="G298" s="696"/>
      <c r="H298" s="696"/>
      <c r="I298" s="696"/>
      <c r="J298" s="698"/>
      <c r="K298" s="668" t="s">
        <v>662</v>
      </c>
      <c r="L298" s="1884">
        <v>2.4</v>
      </c>
      <c r="M298" s="1884"/>
      <c r="N298" s="697"/>
      <c r="O298" s="390"/>
      <c r="P298" s="390"/>
      <c r="Q298" s="390"/>
    </row>
    <row r="299" spans="1:17">
      <c r="A299" s="1852"/>
      <c r="B299" s="699"/>
      <c r="C299" s="700"/>
      <c r="D299" s="700"/>
      <c r="E299" s="700"/>
      <c r="F299" s="696"/>
      <c r="G299" s="696"/>
      <c r="H299" s="696"/>
      <c r="I299" s="696"/>
      <c r="J299" s="696"/>
      <c r="K299" s="701"/>
      <c r="L299" s="1884"/>
      <c r="M299" s="1884"/>
      <c r="N299" s="697"/>
      <c r="O299" s="390"/>
      <c r="P299" s="390"/>
      <c r="Q299" s="390"/>
    </row>
    <row r="300" spans="1:17">
      <c r="A300" s="1852"/>
      <c r="B300" s="695"/>
      <c r="C300" s="696"/>
      <c r="D300" s="696"/>
      <c r="E300" s="696"/>
      <c r="F300" s="696"/>
      <c r="G300" s="696"/>
      <c r="H300" s="696"/>
      <c r="I300" s="696"/>
      <c r="J300" s="696"/>
      <c r="K300" s="696"/>
      <c r="L300" s="696"/>
      <c r="M300" s="696"/>
      <c r="N300" s="697"/>
      <c r="O300" s="390"/>
      <c r="P300" s="390"/>
      <c r="Q300" s="390"/>
    </row>
    <row r="301" spans="1:17" ht="18">
      <c r="A301" s="1852"/>
      <c r="B301" s="695"/>
      <c r="C301" s="696"/>
      <c r="D301" s="696"/>
      <c r="E301" s="696"/>
      <c r="F301" s="702" t="s">
        <v>586</v>
      </c>
      <c r="G301" s="703" t="s">
        <v>554</v>
      </c>
      <c r="H301" s="703" t="s">
        <v>555</v>
      </c>
      <c r="I301" s="704" t="s">
        <v>556</v>
      </c>
      <c r="J301" s="703" t="s">
        <v>541</v>
      </c>
      <c r="K301" s="703" t="s">
        <v>650</v>
      </c>
      <c r="L301" s="696"/>
      <c r="M301" s="696"/>
      <c r="N301" s="697"/>
      <c r="O301" s="390"/>
      <c r="P301" s="390"/>
      <c r="Q301" s="390"/>
    </row>
    <row r="302" spans="1:17" ht="18">
      <c r="A302" s="1852"/>
      <c r="B302" s="695"/>
      <c r="C302" s="696"/>
      <c r="D302" s="696"/>
      <c r="E302" s="696"/>
      <c r="F302" s="665" t="s">
        <v>663</v>
      </c>
      <c r="G302" s="705">
        <v>0.05</v>
      </c>
      <c r="H302" s="705">
        <v>0.08</v>
      </c>
      <c r="I302" s="705">
        <v>0.11</v>
      </c>
      <c r="J302" s="705">
        <v>0.125</v>
      </c>
      <c r="K302" s="705">
        <v>7.0000000000000007E-2</v>
      </c>
      <c r="L302" s="667">
        <f>SUM(G302:K302)/COUNTIF(G302:K302,"&gt;0")</f>
        <v>8.6999999999999994E-2</v>
      </c>
      <c r="M302" s="664" t="s">
        <v>652</v>
      </c>
      <c r="N302" s="697"/>
      <c r="O302" s="390"/>
      <c r="P302" s="390"/>
      <c r="Q302" s="390"/>
    </row>
    <row r="303" spans="1:17" ht="18.75">
      <c r="A303" s="1852"/>
      <c r="B303" s="695"/>
      <c r="C303" s="696"/>
      <c r="D303" s="696"/>
      <c r="E303" s="696"/>
      <c r="F303" s="668" t="s">
        <v>664</v>
      </c>
      <c r="G303" s="706">
        <f>L298/G302</f>
        <v>47.999999999999993</v>
      </c>
      <c r="H303" s="706">
        <f>L298/H302</f>
        <v>30</v>
      </c>
      <c r="I303" s="706">
        <f>L298/I302</f>
        <v>21.818181818181817</v>
      </c>
      <c r="J303" s="706">
        <f>L298/J302</f>
        <v>19.2</v>
      </c>
      <c r="K303" s="706">
        <f>L298/K302</f>
        <v>34.285714285714285</v>
      </c>
      <c r="L303" s="602" t="s">
        <v>665</v>
      </c>
      <c r="M303" s="664"/>
      <c r="N303" s="697"/>
      <c r="O303" s="390"/>
      <c r="P303" s="390"/>
      <c r="Q303" s="390"/>
    </row>
    <row r="304" spans="1:17" ht="18.75">
      <c r="A304" s="1852"/>
      <c r="B304" s="707" t="s">
        <v>51</v>
      </c>
      <c r="C304" s="708" t="s">
        <v>666</v>
      </c>
      <c r="D304" s="696"/>
      <c r="E304" s="696"/>
      <c r="F304" s="668"/>
      <c r="G304" s="709"/>
      <c r="H304" s="709"/>
      <c r="I304" s="709"/>
      <c r="J304" s="709"/>
      <c r="K304" s="709"/>
      <c r="L304" s="602"/>
      <c r="M304" s="664"/>
      <c r="N304" s="697"/>
      <c r="O304" s="390"/>
      <c r="P304" s="390"/>
      <c r="Q304" s="390"/>
    </row>
    <row r="305" spans="1:17">
      <c r="A305" s="1852"/>
      <c r="B305" s="1885" t="s">
        <v>667</v>
      </c>
      <c r="C305" s="1886"/>
      <c r="D305" s="1886"/>
      <c r="E305" s="1886"/>
      <c r="F305" s="1886"/>
      <c r="G305" s="1886"/>
      <c r="H305" s="1886"/>
      <c r="I305" s="1886"/>
      <c r="J305" s="1886"/>
      <c r="K305" s="1886"/>
      <c r="L305" s="1886"/>
      <c r="M305" s="1886"/>
      <c r="N305" s="1887"/>
      <c r="O305" s="390"/>
      <c r="P305" s="390"/>
      <c r="Q305" s="390"/>
    </row>
    <row r="306" spans="1:17" ht="15.75">
      <c r="A306" s="1852"/>
      <c r="B306" s="710"/>
      <c r="C306" s="711"/>
      <c r="D306" s="711"/>
      <c r="E306" s="711"/>
      <c r="F306" s="696"/>
      <c r="G306" s="696"/>
      <c r="H306" s="487"/>
      <c r="I306" s="487"/>
      <c r="J306" s="487"/>
      <c r="K306" s="487"/>
      <c r="L306" s="1888" t="s">
        <v>55</v>
      </c>
      <c r="M306" s="1888"/>
      <c r="N306" s="697"/>
      <c r="O306" s="390"/>
      <c r="P306" s="390"/>
      <c r="Q306" s="390"/>
    </row>
    <row r="307" spans="1:17" ht="15.75">
      <c r="A307" s="1852"/>
      <c r="B307" s="710"/>
      <c r="C307" s="711"/>
      <c r="D307" s="711"/>
      <c r="E307" s="711"/>
      <c r="F307" s="696"/>
      <c r="G307" s="696"/>
      <c r="H307" s="487"/>
      <c r="I307" s="487"/>
      <c r="J307" s="487"/>
      <c r="K307" s="712" t="s">
        <v>649</v>
      </c>
      <c r="L307" s="1889" t="s">
        <v>32</v>
      </c>
      <c r="M307" s="1890"/>
      <c r="N307" s="697"/>
      <c r="O307" s="390"/>
      <c r="P307" s="390"/>
      <c r="Q307" s="390"/>
    </row>
    <row r="308" spans="1:17" ht="18">
      <c r="A308" s="1852"/>
      <c r="B308" s="695"/>
      <c r="C308" s="696"/>
      <c r="D308" s="487"/>
      <c r="E308" s="487"/>
      <c r="F308" s="487"/>
      <c r="G308" s="487"/>
      <c r="H308" s="487"/>
      <c r="I308" s="487"/>
      <c r="J308" s="487"/>
      <c r="K308" s="487"/>
      <c r="L308" s="487"/>
      <c r="M308" s="664"/>
      <c r="N308" s="697"/>
      <c r="O308" s="390"/>
      <c r="P308" s="390"/>
      <c r="Q308" s="390"/>
    </row>
    <row r="309" spans="1:17" ht="18.75">
      <c r="A309" s="1852"/>
      <c r="B309" s="695"/>
      <c r="C309" s="696"/>
      <c r="D309" s="696"/>
      <c r="E309" s="696"/>
      <c r="F309" s="662" t="s">
        <v>548</v>
      </c>
      <c r="G309" s="663">
        <v>50</v>
      </c>
      <c r="H309" s="663">
        <v>500</v>
      </c>
      <c r="I309" s="663">
        <v>150</v>
      </c>
      <c r="J309" s="663">
        <v>13</v>
      </c>
      <c r="K309" s="663">
        <v>13</v>
      </c>
      <c r="L309" s="487">
        <f>SUM(G309:K309)</f>
        <v>726</v>
      </c>
      <c r="M309" s="664" t="s">
        <v>549</v>
      </c>
      <c r="N309" s="697"/>
      <c r="O309" s="390"/>
      <c r="P309" s="390"/>
      <c r="Q309" s="390"/>
    </row>
    <row r="310" spans="1:17" ht="18.75">
      <c r="A310" s="1852"/>
      <c r="B310" s="695"/>
      <c r="C310" s="696"/>
      <c r="D310" s="696"/>
      <c r="E310" s="696"/>
      <c r="F310" s="668" t="s">
        <v>668</v>
      </c>
      <c r="G310" s="713">
        <f>G302*G309</f>
        <v>2.5</v>
      </c>
      <c r="H310" s="713">
        <f>H302*H309</f>
        <v>40</v>
      </c>
      <c r="I310" s="713">
        <f>I302*I309</f>
        <v>16.5</v>
      </c>
      <c r="J310" s="713">
        <f>J302*J309</f>
        <v>1.625</v>
      </c>
      <c r="K310" s="713">
        <f>K302*K309</f>
        <v>0.91000000000000014</v>
      </c>
      <c r="L310" s="487">
        <f>SUM(G310:K310)</f>
        <v>61.534999999999997</v>
      </c>
      <c r="M310" s="664" t="str">
        <f>L307</f>
        <v>Kg</v>
      </c>
      <c r="N310" s="697"/>
      <c r="O310" s="390"/>
      <c r="P310" s="390"/>
      <c r="Q310" s="390"/>
    </row>
    <row r="311" spans="1:17">
      <c r="A311" s="1852"/>
      <c r="B311" s="695"/>
      <c r="C311" s="696"/>
      <c r="D311" s="696"/>
      <c r="E311" s="696"/>
      <c r="F311" s="696"/>
      <c r="G311" s="671" t="str">
        <f>L307</f>
        <v>Kg</v>
      </c>
      <c r="H311" s="671" t="str">
        <f>L307</f>
        <v>Kg</v>
      </c>
      <c r="I311" s="671" t="str">
        <f>L307</f>
        <v>Kg</v>
      </c>
      <c r="J311" s="671" t="str">
        <f>L307</f>
        <v>Kg</v>
      </c>
      <c r="K311" s="671" t="str">
        <f>L307</f>
        <v>Kg</v>
      </c>
      <c r="L311" s="696"/>
      <c r="M311" s="714"/>
      <c r="N311" s="697"/>
      <c r="O311" s="390"/>
      <c r="P311" s="390"/>
      <c r="Q311" s="390"/>
    </row>
    <row r="312" spans="1:17" ht="18">
      <c r="A312" s="1852"/>
      <c r="B312" s="539"/>
      <c r="C312" s="673" t="s">
        <v>551</v>
      </c>
      <c r="D312" s="674">
        <v>50</v>
      </c>
      <c r="E312" s="675" t="s">
        <v>426</v>
      </c>
      <c r="F312" s="698"/>
      <c r="G312" s="698"/>
      <c r="H312" s="696"/>
      <c r="I312" s="696"/>
      <c r="J312" s="696"/>
      <c r="K312" s="696"/>
      <c r="L312" s="696"/>
      <c r="M312" s="714"/>
      <c r="N312" s="697"/>
      <c r="O312" s="390"/>
      <c r="P312" s="390"/>
      <c r="Q312" s="390"/>
    </row>
    <row r="313" spans="1:17" ht="18">
      <c r="A313" s="1852"/>
      <c r="B313" s="695"/>
      <c r="C313" s="696"/>
      <c r="D313" s="696"/>
      <c r="E313" s="696"/>
      <c r="F313" s="668" t="s">
        <v>560</v>
      </c>
      <c r="G313" s="677">
        <f>G310/(100-D312)*100</f>
        <v>5</v>
      </c>
      <c r="H313" s="677">
        <f>H310/(100-D312)*100</f>
        <v>80</v>
      </c>
      <c r="I313" s="677">
        <f>I310/(100-D312)*100</f>
        <v>33</v>
      </c>
      <c r="J313" s="677">
        <f>J310/(100-D312)*100</f>
        <v>3.25</v>
      </c>
      <c r="K313" s="677">
        <f>K310/(100-D312)*100</f>
        <v>1.8200000000000005</v>
      </c>
      <c r="L313" s="487">
        <f>SUM(G313:K313)</f>
        <v>123.07000000000001</v>
      </c>
      <c r="M313" s="664" t="str">
        <f>L307</f>
        <v>Kg</v>
      </c>
      <c r="N313" s="697"/>
      <c r="O313" s="390"/>
      <c r="P313" s="390"/>
      <c r="Q313" s="390"/>
    </row>
    <row r="314" spans="1:17" ht="18">
      <c r="A314" s="1852"/>
      <c r="B314" s="695"/>
      <c r="C314" s="696"/>
      <c r="D314" s="696"/>
      <c r="E314" s="696"/>
      <c r="F314" s="668"/>
      <c r="G314" s="715" t="str">
        <f>L307</f>
        <v>Kg</v>
      </c>
      <c r="H314" s="715" t="str">
        <f>L307</f>
        <v>Kg</v>
      </c>
      <c r="I314" s="715" t="str">
        <f>L307</f>
        <v>Kg</v>
      </c>
      <c r="J314" s="715" t="str">
        <f>L307</f>
        <v>Kg</v>
      </c>
      <c r="K314" s="715" t="str">
        <f>L307</f>
        <v>Kg</v>
      </c>
      <c r="L314" s="487"/>
      <c r="M314" s="664"/>
      <c r="N314" s="697"/>
      <c r="O314" s="390"/>
      <c r="P314" s="390"/>
      <c r="Q314" s="390"/>
    </row>
    <row r="315" spans="1:17" ht="15.75">
      <c r="A315" s="1852"/>
      <c r="B315" s="716" t="s">
        <v>426</v>
      </c>
      <c r="C315" s="691" t="s">
        <v>657</v>
      </c>
      <c r="D315" s="717"/>
      <c r="E315" s="717"/>
      <c r="F315" s="717"/>
      <c r="G315" s="717"/>
      <c r="H315" s="717"/>
      <c r="I315" s="717"/>
      <c r="J315" s="717"/>
      <c r="K315" s="717"/>
      <c r="L315" s="717"/>
      <c r="M315" s="717"/>
      <c r="N315" s="718"/>
      <c r="O315" s="390"/>
      <c r="P315" s="390"/>
      <c r="Q315" s="390"/>
    </row>
    <row r="316" spans="1:17" ht="18.75">
      <c r="A316" s="1852"/>
      <c r="B316" s="719" t="s">
        <v>55</v>
      </c>
      <c r="C316" s="720" t="s">
        <v>654</v>
      </c>
      <c r="D316" s="685"/>
      <c r="E316" s="685"/>
      <c r="F316" s="685"/>
      <c r="G316" s="685"/>
      <c r="H316" s="685"/>
      <c r="I316" s="685"/>
      <c r="J316" s="685"/>
      <c r="K316" s="685"/>
      <c r="L316" s="685"/>
      <c r="M316" s="685"/>
      <c r="N316" s="686"/>
      <c r="O316" s="390"/>
      <c r="P316" s="390"/>
      <c r="Q316" s="390"/>
    </row>
    <row r="317" spans="1:17" ht="18.75">
      <c r="A317" s="1852"/>
      <c r="B317" s="687"/>
      <c r="C317" s="1889" t="s">
        <v>32</v>
      </c>
      <c r="D317" s="1890"/>
      <c r="E317" s="688"/>
      <c r="F317" s="1889" t="s">
        <v>33</v>
      </c>
      <c r="G317" s="1890"/>
      <c r="H317" s="688"/>
      <c r="I317" s="1889" t="s">
        <v>656</v>
      </c>
      <c r="J317" s="1890"/>
      <c r="K317" s="688"/>
      <c r="L317" s="1889" t="s">
        <v>655</v>
      </c>
      <c r="M317" s="1890"/>
      <c r="N317" s="689"/>
      <c r="O317" s="390"/>
      <c r="P317" s="390"/>
      <c r="Q317" s="390"/>
    </row>
    <row r="318" spans="1:17" ht="18.75">
      <c r="A318" s="1852"/>
      <c r="B318" s="687"/>
      <c r="C318" s="688"/>
      <c r="D318" s="688"/>
      <c r="E318" s="688"/>
      <c r="F318" s="688"/>
      <c r="G318" s="688"/>
      <c r="H318" s="688"/>
      <c r="I318" s="688"/>
      <c r="J318" s="688"/>
      <c r="K318" s="688"/>
      <c r="L318" s="688"/>
      <c r="M318" s="688"/>
      <c r="N318" s="689"/>
      <c r="O318" s="390"/>
      <c r="P318" s="390"/>
      <c r="Q318" s="390"/>
    </row>
    <row r="319" spans="1:17">
      <c r="A319" s="1852"/>
      <c r="B319" s="1867" t="s">
        <v>658</v>
      </c>
      <c r="C319" s="1868"/>
      <c r="D319" s="1868"/>
      <c r="E319" s="1868"/>
      <c r="F319" s="1868"/>
      <c r="G319" s="1868"/>
      <c r="H319" s="1868"/>
      <c r="I319" s="1868"/>
      <c r="J319" s="1868"/>
      <c r="K319" s="1868"/>
      <c r="L319" s="1868"/>
      <c r="M319" s="1868"/>
      <c r="N319" s="1869"/>
      <c r="O319" s="390"/>
      <c r="P319" s="390"/>
      <c r="Q319" s="390"/>
    </row>
    <row r="320" spans="1:17">
      <c r="A320" s="1852"/>
      <c r="B320" s="1870"/>
      <c r="C320" s="1871"/>
      <c r="D320" s="1871"/>
      <c r="E320" s="1871"/>
      <c r="F320" s="1871"/>
      <c r="G320" s="1871"/>
      <c r="H320" s="1871"/>
      <c r="I320" s="1871"/>
      <c r="J320" s="1871"/>
      <c r="K320" s="1871"/>
      <c r="L320" s="1871"/>
      <c r="M320" s="1871"/>
      <c r="N320" s="1872"/>
      <c r="O320" s="390"/>
      <c r="P320" s="390"/>
      <c r="Q320" s="390"/>
    </row>
    <row r="321" spans="1:17">
      <c r="A321" s="1852"/>
      <c r="B321" s="692" t="s">
        <v>95</v>
      </c>
      <c r="C321" s="1873" t="str">
        <f ca="1">CELL("nomfichier")</f>
        <v>D:\1 UPRT SITE WEB\uprt.fr\re-recettes-jean-marc-catteau\re-catteau-galettes\[PC-les-galettes-repertoire.xlsx]Récap</v>
      </c>
      <c r="D321" s="1873"/>
      <c r="E321" s="1873"/>
      <c r="F321" s="1873"/>
      <c r="G321" s="1873"/>
      <c r="H321" s="1873"/>
      <c r="I321" s="1873"/>
      <c r="J321" s="1873"/>
      <c r="K321" s="1873"/>
      <c r="L321" s="1873"/>
      <c r="M321" s="1873"/>
      <c r="N321" s="1874"/>
      <c r="O321" s="390"/>
      <c r="P321" s="390"/>
      <c r="Q321" s="390"/>
    </row>
    <row r="322" spans="1:17">
      <c r="A322" s="1852"/>
      <c r="B322" s="693" t="s">
        <v>97</v>
      </c>
      <c r="C322" s="1875" t="s">
        <v>659</v>
      </c>
      <c r="D322" s="1875"/>
      <c r="E322" s="1875"/>
      <c r="F322" s="1875"/>
      <c r="G322" s="1875"/>
      <c r="H322" s="1875"/>
      <c r="I322" s="1875"/>
      <c r="J322" s="1875"/>
      <c r="K322" s="1875"/>
      <c r="L322" s="1875"/>
      <c r="M322" s="1875"/>
      <c r="N322" s="1876"/>
      <c r="O322" s="390"/>
      <c r="P322" s="390"/>
      <c r="Q322" s="390"/>
    </row>
    <row r="323" spans="1:17" ht="15.75" thickBot="1">
      <c r="A323" s="1852"/>
      <c r="B323" s="1877" t="s">
        <v>99</v>
      </c>
      <c r="C323" s="1878"/>
      <c r="D323" s="1878"/>
      <c r="E323" s="1878"/>
      <c r="F323" s="1878"/>
      <c r="G323" s="1878"/>
      <c r="H323" s="1878"/>
      <c r="I323" s="1878"/>
      <c r="J323" s="1878"/>
      <c r="K323" s="1878"/>
      <c r="L323" s="1878"/>
      <c r="M323" s="1878"/>
      <c r="N323" s="1879"/>
      <c r="O323" s="390"/>
      <c r="P323" s="390"/>
      <c r="Q323" s="390"/>
    </row>
    <row r="324" spans="1:17">
      <c r="A324" s="390"/>
      <c r="B324" s="389"/>
      <c r="C324" s="389"/>
      <c r="D324" s="389"/>
      <c r="E324" s="389"/>
      <c r="F324" s="389"/>
      <c r="G324" s="389"/>
      <c r="H324" s="389"/>
      <c r="I324" s="389"/>
      <c r="J324" s="389"/>
      <c r="K324" s="389"/>
      <c r="L324" s="389"/>
      <c r="M324" s="390"/>
      <c r="N324" s="390"/>
      <c r="O324" s="390"/>
      <c r="P324" s="390"/>
      <c r="Q324" s="390"/>
    </row>
    <row r="325" spans="1:17" ht="16.5" thickBot="1">
      <c r="A325" s="390"/>
      <c r="B325" s="721"/>
      <c r="C325" s="722"/>
      <c r="D325" s="722"/>
      <c r="E325" s="722"/>
      <c r="F325" s="722"/>
      <c r="G325" s="722"/>
      <c r="H325" s="389"/>
      <c r="I325" s="389"/>
      <c r="J325" s="389"/>
      <c r="K325" s="389"/>
      <c r="L325" s="389"/>
      <c r="M325" s="390"/>
      <c r="N325" s="390"/>
      <c r="O325" s="390"/>
      <c r="P325" s="390"/>
      <c r="Q325" s="390"/>
    </row>
    <row r="326" spans="1:17" ht="15.75">
      <c r="A326" s="413"/>
      <c r="B326" s="723"/>
      <c r="C326" s="724"/>
      <c r="D326" s="724"/>
      <c r="E326" s="724"/>
      <c r="F326" s="724"/>
      <c r="G326" s="724"/>
      <c r="H326" s="724"/>
      <c r="I326" s="724"/>
      <c r="J326" s="725" t="s">
        <v>669</v>
      </c>
      <c r="K326" s="389"/>
      <c r="L326" s="389"/>
      <c r="M326" s="390"/>
      <c r="N326" s="390"/>
      <c r="O326" s="390"/>
      <c r="P326" s="390"/>
      <c r="Q326" s="390"/>
    </row>
    <row r="327" spans="1:17">
      <c r="A327" s="413"/>
      <c r="B327" s="726"/>
      <c r="C327" s="727" t="s">
        <v>670</v>
      </c>
      <c r="D327" s="728">
        <v>0.44</v>
      </c>
      <c r="E327" s="389"/>
      <c r="F327" s="729" t="s">
        <v>670</v>
      </c>
      <c r="G327" s="728">
        <v>100</v>
      </c>
      <c r="H327" s="389"/>
      <c r="I327" s="730" t="s">
        <v>671</v>
      </c>
      <c r="J327" s="731">
        <v>115</v>
      </c>
      <c r="K327" s="389"/>
      <c r="L327" s="389"/>
      <c r="M327" s="390"/>
      <c r="N327" s="390"/>
      <c r="O327" s="390"/>
      <c r="P327" s="390"/>
      <c r="Q327" s="390"/>
    </row>
    <row r="328" spans="1:17">
      <c r="A328" s="413"/>
      <c r="B328" s="732"/>
      <c r="C328" s="733" t="s">
        <v>672</v>
      </c>
      <c r="D328" s="734">
        <v>60</v>
      </c>
      <c r="E328" s="389"/>
      <c r="F328" s="733" t="s">
        <v>673</v>
      </c>
      <c r="G328" s="735">
        <v>10</v>
      </c>
      <c r="H328" s="389"/>
      <c r="I328" s="729" t="s">
        <v>670</v>
      </c>
      <c r="J328" s="736">
        <v>133</v>
      </c>
      <c r="K328" s="389"/>
      <c r="L328" s="389"/>
      <c r="M328" s="390"/>
      <c r="N328" s="390"/>
      <c r="O328" s="390"/>
      <c r="P328" s="390"/>
      <c r="Q328" s="390"/>
    </row>
    <row r="329" spans="1:17">
      <c r="A329" s="413"/>
      <c r="B329" s="737"/>
      <c r="C329" s="738" t="s">
        <v>673</v>
      </c>
      <c r="D329" s="739">
        <f>D327*D328%</f>
        <v>0.26400000000000001</v>
      </c>
      <c r="E329" s="389"/>
      <c r="F329" s="740" t="s">
        <v>671</v>
      </c>
      <c r="G329" s="739">
        <f>IF(G327=0,0,G327+G328)</f>
        <v>110</v>
      </c>
      <c r="H329" s="389"/>
      <c r="I329" s="738" t="s">
        <v>673</v>
      </c>
      <c r="J329" s="741">
        <f>IF(J327=0,0,IF(J328=0,0,J327-J328))</f>
        <v>-18</v>
      </c>
      <c r="K329" s="389"/>
      <c r="L329" s="389"/>
      <c r="M329" s="390"/>
      <c r="N329" s="390"/>
      <c r="O329" s="390"/>
      <c r="P329" s="390"/>
      <c r="Q329" s="390"/>
    </row>
    <row r="330" spans="1:17">
      <c r="A330" s="413"/>
      <c r="B330" s="742"/>
      <c r="C330" s="740" t="s">
        <v>671</v>
      </c>
      <c r="D330" s="739">
        <f>((D327*D328)/100)+D327</f>
        <v>0.70399999999999996</v>
      </c>
      <c r="E330" s="533"/>
      <c r="F330" s="743" t="s">
        <v>672</v>
      </c>
      <c r="G330" s="744">
        <f>IF(G327=0,0,IF(ISBLANK(G327),0,(G328/G327)*100))</f>
        <v>10</v>
      </c>
      <c r="H330" s="533"/>
      <c r="I330" s="743" t="s">
        <v>672</v>
      </c>
      <c r="J330" s="745">
        <f>IF(J328=0,0,IF(ISBLANK(J328),0,(J329/J328)*100))</f>
        <v>-13.533834586466165</v>
      </c>
      <c r="K330" s="389"/>
      <c r="L330" s="389"/>
      <c r="M330" s="390"/>
      <c r="N330" s="390"/>
      <c r="O330" s="390"/>
      <c r="P330" s="390"/>
      <c r="Q330" s="390"/>
    </row>
    <row r="331" spans="1:17">
      <c r="A331" s="413"/>
      <c r="B331" s="746"/>
      <c r="C331" s="747"/>
      <c r="D331" s="748"/>
      <c r="E331" s="749"/>
      <c r="F331" s="750"/>
      <c r="G331" s="751"/>
      <c r="H331" s="749"/>
      <c r="I331" s="750"/>
      <c r="J331" s="752"/>
      <c r="K331" s="389"/>
      <c r="L331" s="389"/>
      <c r="M331" s="390"/>
      <c r="N331" s="390"/>
      <c r="O331" s="390"/>
      <c r="P331" s="390"/>
      <c r="Q331" s="390"/>
    </row>
    <row r="332" spans="1:17">
      <c r="A332" s="413"/>
      <c r="B332" s="726"/>
      <c r="C332" s="729" t="s">
        <v>670</v>
      </c>
      <c r="D332" s="728">
        <v>5.8970000000000002</v>
      </c>
      <c r="E332" s="389"/>
      <c r="F332" s="730" t="s">
        <v>671</v>
      </c>
      <c r="G332" s="735">
        <v>9.64</v>
      </c>
      <c r="H332" s="389"/>
      <c r="I332" s="730" t="s">
        <v>671</v>
      </c>
      <c r="J332" s="731">
        <v>100</v>
      </c>
      <c r="K332" s="389"/>
      <c r="L332" s="389"/>
      <c r="M332" s="390"/>
      <c r="N332" s="390"/>
      <c r="O332" s="390"/>
      <c r="P332" s="390"/>
      <c r="Q332" s="390"/>
    </row>
    <row r="333" spans="1:17" ht="45">
      <c r="A333" s="413"/>
      <c r="B333" s="753"/>
      <c r="C333" s="730" t="s">
        <v>671</v>
      </c>
      <c r="D333" s="735">
        <v>9.64</v>
      </c>
      <c r="E333" s="389"/>
      <c r="F333" s="754" t="s">
        <v>672</v>
      </c>
      <c r="G333" s="755">
        <v>63.5</v>
      </c>
      <c r="H333" s="389"/>
      <c r="I333" s="754" t="s">
        <v>673</v>
      </c>
      <c r="J333" s="731">
        <v>50</v>
      </c>
      <c r="K333" s="389"/>
      <c r="L333" s="389"/>
      <c r="M333" s="390"/>
      <c r="N333" s="390"/>
      <c r="O333" s="390"/>
      <c r="P333" s="390"/>
      <c r="Q333" s="390"/>
    </row>
    <row r="334" spans="1:17">
      <c r="A334" s="413"/>
      <c r="B334" s="737"/>
      <c r="C334" s="738" t="s">
        <v>673</v>
      </c>
      <c r="D334" s="739">
        <f>IF(D332=0,0,IF(D333=0,0,D333-D332))</f>
        <v>3.7430000000000003</v>
      </c>
      <c r="E334" s="389"/>
      <c r="F334" s="738" t="s">
        <v>673</v>
      </c>
      <c r="G334" s="739">
        <f>G332-G335</f>
        <v>3.7439755351681958</v>
      </c>
      <c r="H334" s="389"/>
      <c r="I334" s="740" t="s">
        <v>670</v>
      </c>
      <c r="J334" s="741">
        <f>IF(J332=0,0,IF(ISBLANK(J332),0,J332-J333))</f>
        <v>50</v>
      </c>
      <c r="K334" s="389"/>
      <c r="L334" s="389"/>
      <c r="M334" s="390"/>
      <c r="N334" s="390"/>
      <c r="O334" s="390"/>
      <c r="P334" s="390"/>
      <c r="Q334" s="390"/>
    </row>
    <row r="335" spans="1:17">
      <c r="A335" s="413"/>
      <c r="B335" s="756"/>
      <c r="C335" s="757" t="s">
        <v>672</v>
      </c>
      <c r="D335" s="758">
        <f>IF(D332=0,0,IF(ISBLANK(D332),0,(D334/D332)*100))</f>
        <v>63.472952348651859</v>
      </c>
      <c r="E335" s="389"/>
      <c r="F335" s="759" t="s">
        <v>670</v>
      </c>
      <c r="G335" s="760">
        <f>(G332/(100+G333)*100)</f>
        <v>5.8960244648318048</v>
      </c>
      <c r="H335" s="389"/>
      <c r="I335" s="757" t="s">
        <v>672</v>
      </c>
      <c r="J335" s="761">
        <f>IF(J334=0,0,IF(ISBLANK(J333),0,(J333/J334)*100))</f>
        <v>100</v>
      </c>
      <c r="K335" s="389"/>
      <c r="L335" s="389"/>
      <c r="M335" s="390"/>
      <c r="N335" s="390"/>
      <c r="O335" s="390"/>
      <c r="P335" s="390"/>
      <c r="Q335" s="390"/>
    </row>
    <row r="336" spans="1:17">
      <c r="A336" s="413"/>
      <c r="B336" s="1880" t="s">
        <v>545</v>
      </c>
      <c r="C336" s="1881"/>
      <c r="D336" s="1881"/>
      <c r="E336" s="1881"/>
      <c r="F336" s="1881"/>
      <c r="G336" s="1881"/>
      <c r="H336" s="1881"/>
      <c r="I336" s="1881"/>
      <c r="J336" s="1881"/>
      <c r="K336" s="389"/>
      <c r="L336" s="389"/>
      <c r="M336" s="390"/>
      <c r="N336" s="390"/>
      <c r="O336" s="390"/>
      <c r="P336" s="390"/>
      <c r="Q336" s="390"/>
    </row>
    <row r="337" spans="1:17" ht="15.75" thickBot="1">
      <c r="A337" s="413"/>
      <c r="B337" s="246"/>
      <c r="C337" s="246"/>
      <c r="D337" s="246"/>
      <c r="E337" s="246"/>
      <c r="F337" s="246"/>
      <c r="G337" s="246"/>
      <c r="H337" s="246"/>
      <c r="I337" s="246"/>
      <c r="J337" s="246"/>
      <c r="K337" s="389"/>
      <c r="L337" s="389"/>
      <c r="M337" s="390"/>
      <c r="N337" s="390"/>
      <c r="O337" s="390"/>
      <c r="P337" s="390"/>
      <c r="Q337" s="390"/>
    </row>
    <row r="338" spans="1:17" ht="18">
      <c r="A338" s="413"/>
      <c r="B338" s="762" t="s">
        <v>674</v>
      </c>
      <c r="C338" s="724"/>
      <c r="D338" s="724"/>
      <c r="E338" s="724"/>
      <c r="F338" s="724"/>
      <c r="G338" s="724"/>
      <c r="H338" s="724"/>
      <c r="I338" s="724"/>
      <c r="J338" s="725" t="s">
        <v>675</v>
      </c>
      <c r="K338" s="389"/>
      <c r="L338" s="389"/>
      <c r="M338" s="390"/>
      <c r="N338" s="390"/>
      <c r="O338" s="390"/>
      <c r="P338" s="390"/>
      <c r="Q338" s="390"/>
    </row>
    <row r="339" spans="1:17">
      <c r="A339" s="413"/>
      <c r="B339" s="726"/>
      <c r="C339" s="729" t="s">
        <v>676</v>
      </c>
      <c r="D339" s="763">
        <v>1</v>
      </c>
      <c r="E339" s="729"/>
      <c r="F339" s="729" t="s">
        <v>676</v>
      </c>
      <c r="G339" s="763">
        <v>10</v>
      </c>
      <c r="H339" s="729"/>
      <c r="I339" s="729" t="s">
        <v>677</v>
      </c>
      <c r="J339" s="764">
        <v>10</v>
      </c>
      <c r="K339" s="389"/>
      <c r="L339" s="389"/>
      <c r="M339" s="390"/>
      <c r="N339" s="390"/>
      <c r="O339" s="390"/>
      <c r="P339" s="390"/>
      <c r="Q339" s="390"/>
    </row>
    <row r="340" spans="1:17">
      <c r="A340" s="413"/>
      <c r="B340" s="753"/>
      <c r="C340" s="730" t="s">
        <v>678</v>
      </c>
      <c r="D340" s="765">
        <v>50</v>
      </c>
      <c r="E340" s="730"/>
      <c r="F340" s="730" t="s">
        <v>679</v>
      </c>
      <c r="G340" s="766">
        <v>2</v>
      </c>
      <c r="H340" s="730"/>
      <c r="I340" s="730" t="s">
        <v>676</v>
      </c>
      <c r="J340" s="767">
        <v>3.2</v>
      </c>
      <c r="K340" s="389"/>
      <c r="L340" s="389"/>
      <c r="M340" s="390"/>
      <c r="N340" s="390"/>
      <c r="O340" s="390"/>
      <c r="P340" s="390"/>
      <c r="Q340" s="390"/>
    </row>
    <row r="341" spans="1:17">
      <c r="A341" s="413"/>
      <c r="B341" s="768"/>
      <c r="C341" s="740" t="s">
        <v>680</v>
      </c>
      <c r="D341" s="769">
        <f>D342*D340%</f>
        <v>1</v>
      </c>
      <c r="E341" s="740"/>
      <c r="F341" s="740" t="s">
        <v>681</v>
      </c>
      <c r="G341" s="769">
        <f>IF(G339=0,0,G339+G340)</f>
        <v>12</v>
      </c>
      <c r="H341" s="740"/>
      <c r="I341" s="740" t="s">
        <v>680</v>
      </c>
      <c r="J341" s="770">
        <f>IF(J339=0,0,IF(J340=0,0,J339-J340))</f>
        <v>6.8</v>
      </c>
      <c r="K341" s="389"/>
      <c r="L341" s="389"/>
      <c r="M341" s="390"/>
      <c r="N341" s="390"/>
      <c r="O341" s="390"/>
      <c r="P341" s="390"/>
      <c r="Q341" s="390"/>
    </row>
    <row r="342" spans="1:17">
      <c r="A342" s="413"/>
      <c r="B342" s="771"/>
      <c r="C342" s="759" t="s">
        <v>677</v>
      </c>
      <c r="D342" s="772">
        <f>D339/(100-D340)*100</f>
        <v>2</v>
      </c>
      <c r="E342" s="759"/>
      <c r="F342" s="759" t="s">
        <v>678</v>
      </c>
      <c r="G342" s="773">
        <f>IF(G339=0,0,G340/G341)</f>
        <v>0.16666666666666666</v>
      </c>
      <c r="H342" s="759"/>
      <c r="I342" s="759" t="s">
        <v>678</v>
      </c>
      <c r="J342" s="774">
        <f>IF(J339=0,0,J341/J339)</f>
        <v>0.67999999999999994</v>
      </c>
      <c r="K342" s="389"/>
      <c r="L342" s="389"/>
      <c r="M342" s="390"/>
      <c r="N342" s="390"/>
      <c r="O342" s="390"/>
      <c r="P342" s="390"/>
      <c r="Q342" s="390"/>
    </row>
    <row r="343" spans="1:17">
      <c r="A343" s="413"/>
      <c r="B343" s="746"/>
      <c r="C343" s="747"/>
      <c r="D343" s="748"/>
      <c r="E343" s="749"/>
      <c r="F343" s="750"/>
      <c r="G343" s="751"/>
      <c r="H343" s="749"/>
      <c r="I343" s="750"/>
      <c r="J343" s="752"/>
      <c r="K343" s="389"/>
      <c r="L343" s="389"/>
      <c r="M343" s="390"/>
      <c r="N343" s="390"/>
      <c r="O343" s="390"/>
      <c r="P343" s="390"/>
      <c r="Q343" s="390"/>
    </row>
    <row r="344" spans="1:17">
      <c r="A344" s="413"/>
      <c r="B344" s="775"/>
      <c r="C344" s="776" t="s">
        <v>676</v>
      </c>
      <c r="D344" s="763">
        <v>100</v>
      </c>
      <c r="E344" s="776"/>
      <c r="F344" s="776" t="s">
        <v>677</v>
      </c>
      <c r="G344" s="763">
        <v>183</v>
      </c>
      <c r="H344" s="776"/>
      <c r="I344" s="776" t="s">
        <v>677</v>
      </c>
      <c r="J344" s="777">
        <v>100</v>
      </c>
      <c r="K344" s="389"/>
      <c r="L344" s="389"/>
      <c r="M344" s="390"/>
      <c r="N344" s="390"/>
      <c r="O344" s="390"/>
      <c r="P344" s="390"/>
      <c r="Q344" s="390"/>
    </row>
    <row r="345" spans="1:17">
      <c r="A345" s="413"/>
      <c r="B345" s="753"/>
      <c r="C345" s="730" t="s">
        <v>677</v>
      </c>
      <c r="D345" s="766">
        <v>150</v>
      </c>
      <c r="E345" s="730"/>
      <c r="F345" s="730" t="s">
        <v>678</v>
      </c>
      <c r="G345" s="765">
        <v>40</v>
      </c>
      <c r="H345" s="730"/>
      <c r="I345" s="730" t="s">
        <v>679</v>
      </c>
      <c r="J345" s="767">
        <v>15</v>
      </c>
      <c r="K345" s="389"/>
      <c r="L345" s="389"/>
      <c r="M345" s="390"/>
      <c r="N345" s="390"/>
      <c r="O345" s="390"/>
      <c r="P345" s="390"/>
      <c r="Q345" s="390"/>
    </row>
    <row r="346" spans="1:17">
      <c r="A346" s="413"/>
      <c r="B346" s="768"/>
      <c r="C346" s="740" t="s">
        <v>680</v>
      </c>
      <c r="D346" s="769">
        <f>IF(D344=0,0,IF(D345=0,0,D345-D344))</f>
        <v>50</v>
      </c>
      <c r="E346" s="740"/>
      <c r="F346" s="740" t="s">
        <v>680</v>
      </c>
      <c r="G346" s="778">
        <f>G344*G345%</f>
        <v>73.2</v>
      </c>
      <c r="H346" s="740"/>
      <c r="I346" s="740" t="s">
        <v>682</v>
      </c>
      <c r="J346" s="770">
        <f>IF(J344=0,0,IF(J345=0,0,J344-J345))</f>
        <v>85</v>
      </c>
      <c r="K346" s="389"/>
      <c r="L346" s="389"/>
      <c r="M346" s="390"/>
      <c r="N346" s="390"/>
      <c r="O346" s="390"/>
      <c r="P346" s="390"/>
      <c r="Q346" s="390"/>
    </row>
    <row r="347" spans="1:17">
      <c r="A347" s="413"/>
      <c r="B347" s="771"/>
      <c r="C347" s="759" t="s">
        <v>678</v>
      </c>
      <c r="D347" s="773">
        <f>IF(D344=0,0,IF(D345=0,0,D346/D345))</f>
        <v>0.33333333333333331</v>
      </c>
      <c r="E347" s="759"/>
      <c r="F347" s="759" t="s">
        <v>676</v>
      </c>
      <c r="G347" s="772">
        <f>G344-G346</f>
        <v>109.8</v>
      </c>
      <c r="H347" s="759"/>
      <c r="I347" s="759" t="s">
        <v>678</v>
      </c>
      <c r="J347" s="774">
        <f>IF(J344=0,0,IF(J345=0,0,J345/J344))</f>
        <v>0.15</v>
      </c>
      <c r="K347" s="389"/>
      <c r="L347" s="389"/>
      <c r="M347" s="390"/>
      <c r="N347" s="390"/>
      <c r="O347" s="390"/>
      <c r="P347" s="390"/>
      <c r="Q347" s="390"/>
    </row>
    <row r="348" spans="1:17">
      <c r="A348" s="413"/>
      <c r="B348" s="1882" t="s">
        <v>545</v>
      </c>
      <c r="C348" s="1883"/>
      <c r="D348" s="1883"/>
      <c r="E348" s="1883"/>
      <c r="F348" s="1883"/>
      <c r="G348" s="1883"/>
      <c r="H348" s="1883"/>
      <c r="I348" s="1883"/>
      <c r="J348" s="1883"/>
      <c r="K348" s="389"/>
      <c r="L348" s="389"/>
      <c r="M348" s="390"/>
      <c r="N348" s="390"/>
      <c r="O348" s="390"/>
      <c r="P348" s="390"/>
      <c r="Q348" s="390"/>
    </row>
    <row r="349" spans="1:17" ht="15.75" thickBot="1">
      <c r="A349" s="390"/>
      <c r="B349" s="389"/>
      <c r="C349" s="389"/>
      <c r="D349" s="389"/>
      <c r="E349" s="389"/>
      <c r="F349" s="389"/>
      <c r="G349" s="389"/>
      <c r="H349" s="389"/>
      <c r="I349" s="389"/>
      <c r="J349" s="389"/>
      <c r="K349" s="389"/>
      <c r="L349" s="389"/>
      <c r="M349" s="390"/>
      <c r="N349" s="390"/>
      <c r="O349" s="390"/>
      <c r="P349" s="390"/>
      <c r="Q349" s="390"/>
    </row>
    <row r="350" spans="1:17">
      <c r="A350" s="1863" t="s">
        <v>683</v>
      </c>
      <c r="B350" s="1864"/>
      <c r="C350" s="1864"/>
      <c r="D350" s="1864"/>
      <c r="E350" s="1864"/>
      <c r="F350" s="1864"/>
      <c r="G350" s="1864"/>
      <c r="H350" s="1864"/>
      <c r="I350" s="1864"/>
      <c r="J350" s="1864"/>
      <c r="K350" s="1864"/>
      <c r="L350" s="1864"/>
      <c r="M350" s="1864"/>
      <c r="N350" s="1864"/>
      <c r="O350" s="390"/>
      <c r="P350" s="390"/>
      <c r="Q350" s="390"/>
    </row>
    <row r="351" spans="1:17" ht="15.75" thickBot="1">
      <c r="A351" s="1865"/>
      <c r="B351" s="1866"/>
      <c r="C351" s="1866"/>
      <c r="D351" s="1866"/>
      <c r="E351" s="1866"/>
      <c r="F351" s="1866"/>
      <c r="G351" s="1866"/>
      <c r="H351" s="1866"/>
      <c r="I351" s="1866"/>
      <c r="J351" s="1866"/>
      <c r="K351" s="1866"/>
      <c r="L351" s="1866"/>
      <c r="M351" s="1866"/>
      <c r="N351" s="1866"/>
      <c r="O351" s="390"/>
      <c r="P351" s="390"/>
      <c r="Q351" s="390"/>
    </row>
    <row r="352" spans="1:17" ht="20.100000000000001" customHeight="1">
      <c r="A352" s="390"/>
      <c r="B352" s="390"/>
      <c r="C352" s="390"/>
      <c r="D352" s="390"/>
      <c r="E352" s="390"/>
      <c r="F352" s="390"/>
      <c r="G352" s="390"/>
      <c r="H352" s="390"/>
      <c r="I352" s="390"/>
      <c r="J352" s="390"/>
      <c r="K352" s="390"/>
      <c r="L352" s="390"/>
      <c r="M352" s="390"/>
      <c r="N352" s="390"/>
      <c r="O352" s="390"/>
      <c r="P352" s="390"/>
      <c r="Q352" s="390"/>
    </row>
    <row r="353" spans="1:17" ht="20.100000000000001" customHeight="1">
      <c r="A353" s="390"/>
      <c r="B353" s="390"/>
      <c r="C353" s="390"/>
      <c r="D353" s="390"/>
      <c r="E353" s="779" t="s">
        <v>684</v>
      </c>
      <c r="F353" s="779"/>
      <c r="G353" s="779"/>
      <c r="H353" s="390"/>
      <c r="I353" s="390"/>
      <c r="J353" s="390"/>
      <c r="K353" s="390"/>
      <c r="L353" s="390"/>
      <c r="M353" s="390"/>
      <c r="N353" s="390"/>
      <c r="O353" s="390"/>
      <c r="P353" s="390"/>
      <c r="Q353" s="390"/>
    </row>
    <row r="354" spans="1:17" ht="20.100000000000001" customHeight="1">
      <c r="A354" s="390"/>
      <c r="B354" s="390"/>
      <c r="C354" s="390"/>
      <c r="D354" s="390"/>
      <c r="E354" s="779"/>
      <c r="F354" s="779" t="s">
        <v>685</v>
      </c>
      <c r="G354" s="779"/>
      <c r="H354" s="390"/>
      <c r="I354" s="390"/>
      <c r="J354" s="390"/>
      <c r="K354" s="390"/>
      <c r="L354" s="390"/>
      <c r="M354" s="390"/>
      <c r="N354" s="390"/>
      <c r="O354" s="390"/>
      <c r="P354" s="390"/>
      <c r="Q354" s="390"/>
    </row>
    <row r="355" spans="1:17" ht="20.100000000000001" customHeight="1">
      <c r="A355" s="390"/>
      <c r="B355" s="390"/>
      <c r="C355" s="390"/>
      <c r="D355" s="390"/>
      <c r="E355" s="779"/>
      <c r="F355" s="779" t="s">
        <v>686</v>
      </c>
      <c r="G355" s="779"/>
      <c r="H355" s="390"/>
      <c r="I355" s="390"/>
      <c r="J355" s="390"/>
      <c r="K355" s="390"/>
      <c r="L355" s="390"/>
      <c r="M355" s="390"/>
      <c r="N355" s="390"/>
      <c r="O355" s="390"/>
      <c r="P355" s="390"/>
      <c r="Q355" s="390"/>
    </row>
    <row r="356" spans="1:17" ht="20.100000000000001" customHeight="1">
      <c r="A356" s="390"/>
      <c r="B356" s="390"/>
      <c r="C356" s="390"/>
      <c r="D356" s="390"/>
      <c r="E356" s="779"/>
      <c r="F356" s="779" t="s">
        <v>687</v>
      </c>
      <c r="G356" s="779"/>
      <c r="H356" s="390"/>
      <c r="I356" s="390"/>
      <c r="J356" s="390"/>
      <c r="K356" s="390"/>
      <c r="L356" s="390"/>
      <c r="M356" s="390"/>
      <c r="N356" s="390"/>
      <c r="O356" s="390"/>
      <c r="P356" s="390"/>
      <c r="Q356" s="390"/>
    </row>
    <row r="357" spans="1:17" ht="20.100000000000001" customHeight="1">
      <c r="A357" s="390"/>
      <c r="B357" s="390"/>
      <c r="C357" s="390"/>
      <c r="D357" s="390"/>
      <c r="E357" s="390"/>
      <c r="F357" s="779" t="s">
        <v>688</v>
      </c>
      <c r="G357" s="390"/>
      <c r="H357" s="390"/>
      <c r="I357" s="390"/>
      <c r="J357" s="390"/>
      <c r="K357" s="390"/>
      <c r="L357" s="390"/>
      <c r="M357" s="390"/>
      <c r="N357" s="390"/>
      <c r="O357" s="390"/>
      <c r="P357" s="390"/>
      <c r="Q357" s="390"/>
    </row>
    <row r="358" spans="1:17" ht="20.100000000000001" customHeight="1">
      <c r="A358" s="390"/>
      <c r="B358" s="390"/>
      <c r="C358" s="390"/>
      <c r="D358" s="390"/>
      <c r="E358" s="779" t="s">
        <v>689</v>
      </c>
      <c r="F358" s="390"/>
      <c r="G358" s="390"/>
      <c r="H358" s="390"/>
      <c r="I358" s="390"/>
      <c r="J358" s="390"/>
      <c r="K358" s="390"/>
      <c r="L358" s="390"/>
      <c r="M358" s="390"/>
      <c r="N358" s="390"/>
      <c r="O358" s="390"/>
      <c r="P358" s="390"/>
      <c r="Q358" s="390"/>
    </row>
    <row r="359" spans="1:17" ht="20.100000000000001" customHeight="1">
      <c r="A359" s="390"/>
      <c r="B359" s="390"/>
      <c r="C359" s="390"/>
      <c r="D359" s="390"/>
      <c r="E359" s="390"/>
      <c r="F359" s="390"/>
      <c r="G359" s="390"/>
      <c r="H359" s="390"/>
      <c r="I359" s="390"/>
      <c r="J359" s="390"/>
      <c r="K359" s="390"/>
      <c r="L359" s="390"/>
      <c r="M359" s="390"/>
      <c r="N359" s="390"/>
      <c r="O359" s="390"/>
      <c r="P359" s="390"/>
      <c r="Q359" s="390"/>
    </row>
    <row r="360" spans="1:17" ht="20.100000000000001" customHeight="1">
      <c r="A360" s="390"/>
      <c r="B360" s="390"/>
      <c r="C360" s="390"/>
      <c r="D360" s="390"/>
      <c r="E360" s="390"/>
      <c r="F360" s="390"/>
      <c r="G360" s="390"/>
      <c r="H360" s="390"/>
      <c r="I360" s="390"/>
      <c r="J360" s="390"/>
      <c r="K360" s="390"/>
      <c r="L360" s="390"/>
      <c r="M360" s="390"/>
      <c r="N360" s="390"/>
      <c r="O360" s="390"/>
      <c r="P360" s="390"/>
      <c r="Q360" s="390"/>
    </row>
    <row r="361" spans="1:17" ht="20.100000000000001" customHeight="1">
      <c r="A361" s="390"/>
      <c r="B361" s="390"/>
      <c r="C361" s="390"/>
      <c r="D361" s="390"/>
      <c r="E361" s="390"/>
      <c r="F361" s="390"/>
      <c r="G361" s="390"/>
      <c r="H361" s="390"/>
      <c r="I361" s="390"/>
      <c r="J361" s="390"/>
      <c r="K361" s="390"/>
      <c r="L361" s="390"/>
      <c r="M361" s="390"/>
      <c r="N361" s="390"/>
      <c r="O361" s="390"/>
      <c r="P361" s="390"/>
      <c r="Q361" s="390"/>
    </row>
    <row r="362" spans="1:17" ht="20.100000000000001" customHeight="1">
      <c r="A362" s="390"/>
      <c r="B362" s="390"/>
      <c r="C362" s="390"/>
      <c r="D362" s="390"/>
      <c r="E362" s="390"/>
      <c r="F362" s="390"/>
      <c r="G362" s="390"/>
      <c r="H362" s="390"/>
      <c r="I362" s="390"/>
      <c r="J362" s="390"/>
      <c r="K362" s="390"/>
      <c r="L362" s="390"/>
      <c r="M362" s="390"/>
      <c r="N362" s="390"/>
      <c r="O362" s="390"/>
      <c r="P362" s="390"/>
      <c r="Q362" s="390"/>
    </row>
    <row r="363" spans="1:17" ht="20.100000000000001" customHeight="1">
      <c r="A363" s="390"/>
      <c r="B363" s="390"/>
      <c r="C363" s="780" t="s">
        <v>690</v>
      </c>
      <c r="D363" s="780"/>
      <c r="E363" s="780"/>
      <c r="F363" s="780"/>
      <c r="G363" s="780"/>
      <c r="H363" s="780"/>
      <c r="I363" s="780" t="s">
        <v>691</v>
      </c>
      <c r="J363" s="390"/>
      <c r="K363" s="390"/>
      <c r="L363" s="390"/>
      <c r="M363" s="390"/>
      <c r="N363" s="390"/>
      <c r="O363" s="390"/>
      <c r="P363" s="390"/>
      <c r="Q363" s="390"/>
    </row>
    <row r="364" spans="1:17" ht="20.100000000000001" customHeight="1">
      <c r="A364" s="390"/>
      <c r="B364" s="390"/>
      <c r="C364" s="390"/>
      <c r="D364" s="390"/>
      <c r="E364" s="390"/>
      <c r="F364" s="390"/>
      <c r="G364" s="390"/>
      <c r="H364" s="390"/>
      <c r="I364" s="390"/>
      <c r="J364" s="390"/>
      <c r="K364" s="390"/>
      <c r="L364" s="390"/>
      <c r="M364" s="390"/>
      <c r="N364" s="390"/>
      <c r="O364" s="390"/>
      <c r="P364" s="390"/>
      <c r="Q364" s="390"/>
    </row>
    <row r="365" spans="1:17" ht="20.100000000000001" customHeight="1">
      <c r="A365" s="390"/>
      <c r="B365" s="390"/>
      <c r="C365" s="390"/>
      <c r="D365" s="780" t="s">
        <v>692</v>
      </c>
      <c r="E365" s="390"/>
      <c r="F365" s="390"/>
      <c r="G365" s="390"/>
      <c r="H365" s="390"/>
      <c r="I365" s="780"/>
      <c r="J365" s="390"/>
      <c r="K365" s="390"/>
      <c r="L365" s="390"/>
      <c r="M365" s="390"/>
      <c r="N365" s="390"/>
      <c r="O365" s="390"/>
      <c r="P365" s="390"/>
      <c r="Q365" s="390"/>
    </row>
    <row r="366" spans="1:17" ht="20.100000000000001" customHeight="1">
      <c r="A366" s="390"/>
      <c r="B366" s="390"/>
      <c r="C366" s="390"/>
      <c r="D366" s="780" t="s">
        <v>1</v>
      </c>
      <c r="E366" s="390"/>
      <c r="F366" s="390"/>
      <c r="G366" s="390"/>
      <c r="H366" s="781" t="s">
        <v>7</v>
      </c>
      <c r="I366" s="780"/>
      <c r="J366" s="390"/>
      <c r="K366" s="390"/>
      <c r="L366" s="390"/>
      <c r="M366" s="390"/>
      <c r="N366" s="390"/>
      <c r="O366" s="390"/>
      <c r="P366" s="390"/>
      <c r="Q366" s="390"/>
    </row>
    <row r="367" spans="1:17" ht="20.100000000000001" customHeight="1">
      <c r="A367" s="390"/>
      <c r="B367" s="390"/>
      <c r="C367" s="390"/>
      <c r="D367" s="780" t="s">
        <v>5</v>
      </c>
      <c r="E367" s="390"/>
      <c r="F367" s="390"/>
      <c r="G367" s="390"/>
      <c r="H367" s="782"/>
      <c r="I367" s="782" t="s">
        <v>693</v>
      </c>
      <c r="J367" s="390"/>
      <c r="K367" s="390"/>
      <c r="L367" s="390"/>
      <c r="M367" s="390"/>
      <c r="N367" s="390"/>
      <c r="O367" s="390"/>
      <c r="P367" s="390"/>
      <c r="Q367" s="390"/>
    </row>
    <row r="368" spans="1:17" ht="20.100000000000001" customHeight="1">
      <c r="A368" s="390"/>
      <c r="B368" s="390"/>
      <c r="C368" s="390"/>
      <c r="D368" s="780" t="s">
        <v>7</v>
      </c>
      <c r="E368" s="390"/>
      <c r="F368" s="390"/>
      <c r="G368" s="390"/>
      <c r="H368" s="782"/>
      <c r="I368" s="782" t="s">
        <v>694</v>
      </c>
      <c r="J368" s="390"/>
      <c r="K368" s="390"/>
      <c r="L368" s="390"/>
      <c r="M368" s="390"/>
      <c r="N368" s="390"/>
      <c r="O368" s="390"/>
      <c r="P368" s="390"/>
      <c r="Q368" s="390"/>
    </row>
    <row r="369" spans="1:17" ht="20.100000000000001" customHeight="1">
      <c r="A369" s="390"/>
      <c r="B369" s="390"/>
      <c r="C369" s="390"/>
      <c r="D369" s="780" t="s">
        <v>14</v>
      </c>
      <c r="E369" s="390"/>
      <c r="F369" s="390"/>
      <c r="G369" s="390"/>
      <c r="H369" s="781" t="s">
        <v>101</v>
      </c>
      <c r="I369" s="390"/>
      <c r="J369" s="390"/>
      <c r="K369" s="390"/>
      <c r="L369" s="390"/>
      <c r="M369" s="390"/>
      <c r="N369" s="390"/>
      <c r="O369" s="390"/>
      <c r="P369" s="390"/>
      <c r="Q369" s="390"/>
    </row>
    <row r="370" spans="1:17" ht="20.100000000000001" customHeight="1">
      <c r="A370" s="390"/>
      <c r="B370" s="390"/>
      <c r="C370" s="390"/>
      <c r="D370" s="780" t="s">
        <v>695</v>
      </c>
      <c r="E370" s="390"/>
      <c r="F370" s="390"/>
      <c r="G370" s="390"/>
      <c r="H370" s="782"/>
      <c r="I370" s="782" t="s">
        <v>696</v>
      </c>
      <c r="J370" s="390"/>
      <c r="K370" s="390"/>
      <c r="L370" s="780"/>
      <c r="M370" s="390"/>
      <c r="N370" s="390"/>
      <c r="O370" s="390"/>
      <c r="P370" s="390"/>
      <c r="Q370" s="390"/>
    </row>
    <row r="371" spans="1:17" ht="20.100000000000001" customHeight="1">
      <c r="A371" s="390"/>
      <c r="B371" s="390"/>
      <c r="C371" s="390"/>
      <c r="D371" s="390"/>
      <c r="E371" s="390"/>
      <c r="F371" s="390"/>
      <c r="G371" s="390"/>
      <c r="H371" s="781" t="s">
        <v>697</v>
      </c>
      <c r="I371" s="780"/>
      <c r="J371" s="780"/>
      <c r="K371" s="390"/>
      <c r="L371" s="780"/>
      <c r="M371" s="390"/>
      <c r="N371" s="390"/>
      <c r="O371" s="390"/>
      <c r="P371" s="390"/>
      <c r="Q371" s="390"/>
    </row>
    <row r="372" spans="1:17" ht="20.100000000000001" customHeight="1">
      <c r="A372" s="390"/>
      <c r="B372" s="390"/>
      <c r="C372" s="390"/>
      <c r="D372" s="780" t="s">
        <v>698</v>
      </c>
      <c r="E372" s="390"/>
      <c r="F372" s="390"/>
      <c r="G372" s="390"/>
      <c r="H372" s="782"/>
      <c r="I372" s="782" t="s">
        <v>699</v>
      </c>
      <c r="J372" s="782"/>
      <c r="K372" s="390"/>
      <c r="L372" s="780"/>
      <c r="M372" s="390"/>
      <c r="N372" s="390"/>
      <c r="O372" s="390"/>
      <c r="P372" s="390"/>
      <c r="Q372" s="390"/>
    </row>
    <row r="373" spans="1:17" ht="20.100000000000001" customHeight="1">
      <c r="A373" s="390"/>
      <c r="B373" s="390"/>
      <c r="C373" s="390"/>
      <c r="D373" s="780" t="s">
        <v>1</v>
      </c>
      <c r="E373" s="390"/>
      <c r="F373" s="390"/>
      <c r="G373" s="390"/>
      <c r="H373" s="781" t="s">
        <v>700</v>
      </c>
      <c r="I373" s="780"/>
      <c r="J373" s="390"/>
      <c r="K373" s="390"/>
      <c r="L373" s="780"/>
      <c r="M373" s="390"/>
      <c r="N373" s="390"/>
      <c r="O373" s="390"/>
      <c r="P373" s="390"/>
      <c r="Q373" s="390"/>
    </row>
    <row r="374" spans="1:17" ht="20.100000000000001" customHeight="1">
      <c r="A374" s="390"/>
      <c r="B374" s="390"/>
      <c r="C374" s="390"/>
      <c r="D374" s="780" t="s">
        <v>5</v>
      </c>
      <c r="E374" s="390"/>
      <c r="F374" s="390"/>
      <c r="G374" s="390"/>
      <c r="H374" s="782"/>
      <c r="I374" s="782" t="s">
        <v>701</v>
      </c>
      <c r="J374" s="390"/>
      <c r="K374" s="390"/>
      <c r="L374" s="780"/>
      <c r="M374" s="390"/>
      <c r="N374" s="390"/>
      <c r="O374" s="390"/>
      <c r="P374" s="390"/>
      <c r="Q374" s="390"/>
    </row>
    <row r="375" spans="1:17" ht="20.100000000000001" customHeight="1">
      <c r="A375" s="390"/>
      <c r="B375" s="390"/>
      <c r="C375" s="390"/>
      <c r="D375" s="780" t="s">
        <v>7</v>
      </c>
      <c r="E375" s="390"/>
      <c r="F375" s="390"/>
      <c r="G375" s="390"/>
      <c r="H375" s="781" t="s">
        <v>702</v>
      </c>
      <c r="I375" s="780"/>
      <c r="J375" s="390"/>
      <c r="K375" s="390"/>
      <c r="L375" s="780"/>
      <c r="M375" s="390"/>
      <c r="N375" s="390"/>
      <c r="O375" s="390"/>
      <c r="P375" s="390"/>
      <c r="Q375" s="390"/>
    </row>
    <row r="376" spans="1:17" ht="20.100000000000001" customHeight="1">
      <c r="A376" s="390"/>
      <c r="B376" s="390"/>
      <c r="C376" s="390"/>
      <c r="D376" s="780" t="s">
        <v>14</v>
      </c>
      <c r="E376" s="390"/>
      <c r="F376" s="390"/>
      <c r="G376" s="390"/>
      <c r="H376" s="782"/>
      <c r="I376" s="782" t="s">
        <v>703</v>
      </c>
      <c r="J376" s="390"/>
      <c r="K376" s="390"/>
      <c r="L376" s="780"/>
      <c r="M376" s="390"/>
      <c r="N376" s="390"/>
      <c r="O376" s="390"/>
      <c r="P376" s="390"/>
      <c r="Q376" s="390"/>
    </row>
    <row r="377" spans="1:17" ht="20.100000000000001" customHeight="1">
      <c r="A377" s="390"/>
      <c r="B377" s="390"/>
      <c r="C377" s="390"/>
      <c r="D377" s="780" t="s">
        <v>695</v>
      </c>
      <c r="E377" s="390"/>
      <c r="F377" s="390"/>
      <c r="G377" s="390"/>
      <c r="H377" s="781" t="s">
        <v>704</v>
      </c>
      <c r="I377" s="780"/>
      <c r="J377" s="390"/>
      <c r="K377" s="390"/>
      <c r="L377" s="390"/>
      <c r="M377" s="390"/>
      <c r="N377" s="390"/>
      <c r="O377" s="390"/>
      <c r="P377" s="390"/>
      <c r="Q377" s="390"/>
    </row>
    <row r="378" spans="1:17" ht="20.100000000000001" customHeight="1">
      <c r="A378" s="390"/>
      <c r="B378" s="390"/>
      <c r="C378" s="390"/>
      <c r="D378" s="780"/>
      <c r="E378" s="390"/>
      <c r="F378" s="390"/>
      <c r="G378" s="390"/>
      <c r="H378" s="782"/>
      <c r="I378" s="782" t="s">
        <v>705</v>
      </c>
      <c r="J378" s="390"/>
      <c r="K378" s="390"/>
      <c r="L378" s="780"/>
      <c r="M378" s="390"/>
      <c r="N378" s="390"/>
      <c r="O378" s="390"/>
      <c r="P378" s="390"/>
      <c r="Q378" s="390"/>
    </row>
    <row r="379" spans="1:17" ht="20.100000000000001" customHeight="1">
      <c r="A379" s="390"/>
      <c r="B379" s="390"/>
      <c r="C379" s="390"/>
      <c r="D379" s="780" t="s">
        <v>706</v>
      </c>
      <c r="E379" s="390"/>
      <c r="F379" s="390"/>
      <c r="G379" s="390"/>
      <c r="H379" s="782"/>
      <c r="I379" s="782" t="s">
        <v>707</v>
      </c>
      <c r="J379" s="390"/>
      <c r="K379" s="390"/>
      <c r="L379" s="390"/>
      <c r="M379" s="390"/>
      <c r="N379" s="390"/>
      <c r="O379" s="390"/>
      <c r="P379" s="390"/>
      <c r="Q379" s="390"/>
    </row>
    <row r="380" spans="1:17" ht="20.100000000000001" customHeight="1">
      <c r="A380" s="390"/>
      <c r="B380" s="390"/>
      <c r="C380" s="390"/>
      <c r="D380" s="780" t="s">
        <v>1</v>
      </c>
      <c r="E380" s="390"/>
      <c r="F380" s="390"/>
      <c r="G380" s="390"/>
      <c r="H380" s="782"/>
      <c r="I380" s="782" t="s">
        <v>708</v>
      </c>
      <c r="J380" s="390"/>
      <c r="K380" s="390"/>
      <c r="L380" s="390"/>
      <c r="M380" s="390"/>
      <c r="N380" s="390"/>
      <c r="O380" s="390"/>
      <c r="P380" s="390"/>
      <c r="Q380" s="390"/>
    </row>
    <row r="381" spans="1:17" ht="20.100000000000001" customHeight="1">
      <c r="A381" s="390"/>
      <c r="B381" s="390"/>
      <c r="C381" s="390"/>
      <c r="D381" s="780" t="s">
        <v>5</v>
      </c>
      <c r="E381" s="390"/>
      <c r="F381" s="390"/>
      <c r="G381" s="390"/>
      <c r="H381" s="782"/>
      <c r="I381" s="782" t="s">
        <v>709</v>
      </c>
      <c r="J381" s="390"/>
      <c r="K381" s="390"/>
      <c r="L381" s="390"/>
      <c r="M381" s="390"/>
      <c r="N381" s="390"/>
      <c r="O381" s="390"/>
      <c r="P381" s="390"/>
      <c r="Q381" s="390"/>
    </row>
    <row r="382" spans="1:17" ht="20.100000000000001" customHeight="1">
      <c r="A382" s="390"/>
      <c r="B382" s="390"/>
      <c r="C382" s="390"/>
      <c r="D382" s="780" t="s">
        <v>7</v>
      </c>
      <c r="E382" s="390"/>
      <c r="F382" s="390"/>
      <c r="G382" s="390"/>
      <c r="H382" s="390"/>
      <c r="I382" s="390"/>
      <c r="J382" s="390"/>
      <c r="K382" s="390"/>
      <c r="L382" s="390"/>
      <c r="M382" s="390"/>
      <c r="N382" s="390"/>
      <c r="O382" s="390"/>
      <c r="P382" s="390"/>
      <c r="Q382" s="390"/>
    </row>
    <row r="383" spans="1:17" ht="20.100000000000001" customHeight="1">
      <c r="A383" s="390"/>
      <c r="B383" s="390"/>
      <c r="C383" s="390"/>
      <c r="D383" s="783" t="s">
        <v>710</v>
      </c>
      <c r="E383" s="783"/>
      <c r="F383" s="390"/>
      <c r="G383" s="390"/>
      <c r="H383" s="390"/>
      <c r="I383" s="390"/>
      <c r="J383" s="390"/>
      <c r="K383" s="390"/>
      <c r="L383" s="390"/>
      <c r="M383" s="390"/>
      <c r="N383" s="390"/>
      <c r="O383" s="390"/>
      <c r="P383" s="390"/>
      <c r="Q383" s="390"/>
    </row>
    <row r="384" spans="1:17" ht="20.100000000000001" customHeight="1">
      <c r="A384" s="390"/>
      <c r="B384" s="390"/>
      <c r="C384" s="390"/>
      <c r="D384" s="780" t="s">
        <v>14</v>
      </c>
      <c r="E384" s="390"/>
      <c r="F384" s="390"/>
      <c r="G384" s="390"/>
      <c r="H384" s="390"/>
      <c r="I384" s="390"/>
      <c r="J384" s="390"/>
      <c r="K384" s="390"/>
      <c r="L384" s="390"/>
      <c r="M384" s="390"/>
      <c r="N384" s="390"/>
      <c r="O384" s="390"/>
      <c r="P384" s="390"/>
      <c r="Q384" s="390"/>
    </row>
    <row r="385" spans="1:17" ht="20.100000000000001" customHeight="1">
      <c r="A385" s="390"/>
      <c r="B385" s="390"/>
      <c r="C385" s="390"/>
      <c r="D385" s="780" t="s">
        <v>695</v>
      </c>
      <c r="E385" s="390"/>
      <c r="F385" s="390"/>
      <c r="G385" s="390"/>
      <c r="H385" s="390"/>
      <c r="I385" s="390"/>
      <c r="J385" s="390"/>
      <c r="K385" s="390"/>
      <c r="L385" s="390"/>
      <c r="M385" s="390"/>
      <c r="N385" s="390"/>
      <c r="O385" s="390"/>
      <c r="P385" s="390"/>
      <c r="Q385" s="390"/>
    </row>
    <row r="386" spans="1:17" ht="20.100000000000001" customHeight="1">
      <c r="A386" s="390"/>
      <c r="B386" s="390"/>
      <c r="C386" s="390"/>
      <c r="D386" s="780"/>
      <c r="E386" s="390"/>
      <c r="F386" s="390"/>
      <c r="G386" s="390"/>
      <c r="H386" s="390"/>
      <c r="I386" s="390"/>
      <c r="J386" s="390"/>
      <c r="K386" s="390"/>
      <c r="L386" s="390"/>
      <c r="M386" s="390"/>
      <c r="N386" s="390"/>
      <c r="O386" s="390"/>
      <c r="P386" s="390"/>
      <c r="Q386" s="390"/>
    </row>
    <row r="387" spans="1:17" ht="20.100000000000001" customHeight="1">
      <c r="A387" s="390"/>
      <c r="B387" s="390"/>
      <c r="C387" s="390"/>
      <c r="D387" s="780" t="s">
        <v>711</v>
      </c>
      <c r="E387" s="390"/>
      <c r="F387" s="390"/>
      <c r="G387" s="390"/>
      <c r="H387" s="390"/>
      <c r="I387" s="390"/>
      <c r="J387" s="390"/>
      <c r="K387" s="390"/>
      <c r="L387" s="390"/>
      <c r="M387" s="390"/>
      <c r="N387" s="390"/>
      <c r="O387" s="390"/>
      <c r="P387" s="390"/>
      <c r="Q387" s="390"/>
    </row>
    <row r="388" spans="1:17" ht="20.100000000000001" customHeight="1">
      <c r="A388" s="390"/>
      <c r="B388" s="390"/>
      <c r="C388" s="390"/>
      <c r="D388" s="780" t="s">
        <v>1</v>
      </c>
      <c r="E388" s="390"/>
      <c r="F388" s="390"/>
      <c r="G388" s="390"/>
      <c r="H388" s="390"/>
      <c r="I388" s="390"/>
      <c r="J388" s="390"/>
      <c r="K388" s="390"/>
      <c r="L388" s="390"/>
      <c r="M388" s="390"/>
      <c r="N388" s="390"/>
      <c r="O388" s="390"/>
      <c r="P388" s="390"/>
      <c r="Q388" s="390"/>
    </row>
    <row r="389" spans="1:17" ht="20.100000000000001" customHeight="1">
      <c r="A389" s="390"/>
      <c r="B389" s="390"/>
      <c r="C389" s="390"/>
      <c r="D389" s="780" t="s">
        <v>5</v>
      </c>
      <c r="E389" s="390"/>
      <c r="F389" s="390"/>
      <c r="G389" s="390"/>
      <c r="H389" s="390"/>
      <c r="I389" s="390"/>
      <c r="J389" s="390"/>
      <c r="K389" s="390"/>
      <c r="L389" s="390"/>
      <c r="M389" s="390"/>
      <c r="N389" s="390"/>
      <c r="O389" s="390"/>
      <c r="P389" s="390"/>
      <c r="Q389" s="390"/>
    </row>
    <row r="390" spans="1:17" ht="20.100000000000001" customHeight="1">
      <c r="A390" s="390"/>
      <c r="B390" s="390"/>
      <c r="C390" s="390"/>
      <c r="D390" s="780" t="s">
        <v>7</v>
      </c>
      <c r="E390" s="390"/>
      <c r="F390" s="390"/>
      <c r="G390" s="390"/>
      <c r="H390" s="390"/>
      <c r="I390" s="390"/>
      <c r="J390" s="390"/>
      <c r="K390" s="390"/>
      <c r="L390" s="390"/>
      <c r="M390" s="390"/>
      <c r="N390" s="390"/>
      <c r="O390" s="390"/>
      <c r="P390" s="390"/>
      <c r="Q390" s="390"/>
    </row>
    <row r="391" spans="1:17" ht="20.100000000000001" customHeight="1">
      <c r="A391" s="390"/>
      <c r="B391" s="390"/>
      <c r="C391" s="390"/>
      <c r="D391" s="780" t="s">
        <v>14</v>
      </c>
      <c r="E391" s="390"/>
      <c r="F391" s="390"/>
      <c r="G391" s="390"/>
      <c r="H391" s="390"/>
      <c r="I391" s="390"/>
      <c r="J391" s="390"/>
      <c r="K391" s="390"/>
      <c r="L391" s="390"/>
      <c r="M391" s="390"/>
      <c r="N391" s="390"/>
      <c r="O391" s="390"/>
      <c r="P391" s="390"/>
      <c r="Q391" s="390"/>
    </row>
    <row r="392" spans="1:17" ht="20.100000000000001" customHeight="1">
      <c r="A392" s="390"/>
      <c r="B392" s="390"/>
      <c r="C392" s="390"/>
      <c r="D392" s="780" t="s">
        <v>695</v>
      </c>
      <c r="E392" s="390"/>
      <c r="F392" s="390"/>
      <c r="G392" s="390"/>
      <c r="H392" s="390"/>
      <c r="I392" s="390"/>
      <c r="J392" s="390"/>
      <c r="K392" s="390"/>
      <c r="L392" s="390"/>
      <c r="M392" s="390"/>
      <c r="N392" s="390"/>
      <c r="O392" s="390"/>
      <c r="P392" s="390"/>
      <c r="Q392" s="390"/>
    </row>
    <row r="393" spans="1:17" ht="20.100000000000001" customHeight="1">
      <c r="A393" s="390"/>
      <c r="B393" s="390"/>
      <c r="C393" s="390"/>
      <c r="D393" s="780"/>
      <c r="E393" s="390"/>
      <c r="F393" s="390"/>
      <c r="G393" s="390"/>
      <c r="H393" s="390"/>
      <c r="I393" s="390"/>
      <c r="J393" s="390"/>
      <c r="K393" s="390"/>
      <c r="L393" s="390"/>
      <c r="M393" s="390"/>
      <c r="N393" s="390"/>
      <c r="O393" s="390"/>
      <c r="P393" s="390"/>
      <c r="Q393" s="390"/>
    </row>
    <row r="394" spans="1:17" ht="20.100000000000001" customHeight="1">
      <c r="A394" s="390"/>
      <c r="B394" s="390"/>
      <c r="C394" s="390"/>
      <c r="D394" s="780"/>
      <c r="E394" s="390"/>
      <c r="F394" s="390"/>
      <c r="G394" s="390"/>
      <c r="H394" s="390"/>
      <c r="I394" s="390"/>
      <c r="J394" s="390"/>
      <c r="K394" s="390"/>
      <c r="L394" s="390"/>
      <c r="M394" s="390"/>
      <c r="N394" s="390"/>
      <c r="O394" s="390"/>
      <c r="P394" s="390"/>
      <c r="Q394" s="390"/>
    </row>
    <row r="395" spans="1:17" ht="20.100000000000001" customHeight="1">
      <c r="A395" s="390"/>
      <c r="B395" s="390"/>
      <c r="C395" s="784" t="s">
        <v>712</v>
      </c>
      <c r="D395" s="785"/>
      <c r="E395" s="786"/>
      <c r="F395" s="785"/>
      <c r="G395" s="785"/>
      <c r="H395" s="785"/>
      <c r="I395" s="785"/>
      <c r="J395" s="785"/>
      <c r="K395" s="785"/>
      <c r="L395" s="785"/>
      <c r="M395" s="390"/>
      <c r="N395" s="390"/>
      <c r="O395" s="390"/>
      <c r="P395" s="390"/>
      <c r="Q395" s="390"/>
    </row>
    <row r="396" spans="1:17" ht="20.100000000000001" customHeight="1">
      <c r="A396" s="390"/>
      <c r="B396" s="390"/>
      <c r="C396" s="787"/>
      <c r="D396" s="785"/>
      <c r="E396" s="785"/>
      <c r="F396" s="788" t="s">
        <v>713</v>
      </c>
      <c r="G396" s="789" t="s">
        <v>714</v>
      </c>
      <c r="H396" s="790"/>
      <c r="I396" s="790"/>
      <c r="J396" s="790"/>
      <c r="K396" s="790"/>
      <c r="L396" s="790"/>
      <c r="M396" s="390"/>
      <c r="N396" s="390"/>
      <c r="O396" s="390"/>
      <c r="P396" s="390"/>
      <c r="Q396" s="390"/>
    </row>
    <row r="397" spans="1:17" ht="20.100000000000001" customHeight="1">
      <c r="A397" s="390"/>
      <c r="B397" s="390"/>
      <c r="C397" s="791"/>
      <c r="D397" s="785"/>
      <c r="E397" s="785"/>
      <c r="F397" s="785"/>
      <c r="G397" s="785"/>
      <c r="H397" s="785"/>
      <c r="I397" s="785"/>
      <c r="J397" s="785"/>
      <c r="K397" s="785"/>
      <c r="L397" s="785"/>
      <c r="M397" s="390"/>
      <c r="N397" s="390"/>
      <c r="O397" s="390"/>
      <c r="P397" s="390"/>
      <c r="Q397" s="390"/>
    </row>
    <row r="398" spans="1:17" ht="20.100000000000001" customHeight="1">
      <c r="A398" s="390"/>
      <c r="B398" s="390"/>
      <c r="C398" s="792" t="s">
        <v>715</v>
      </c>
      <c r="D398" s="793"/>
      <c r="E398" s="794"/>
      <c r="F398" s="793"/>
      <c r="G398" s="793"/>
      <c r="H398" s="793"/>
      <c r="I398" s="793"/>
      <c r="J398" s="793"/>
      <c r="K398" s="793"/>
      <c r="L398" s="793"/>
      <c r="M398" s="390"/>
      <c r="N398" s="390"/>
      <c r="O398" s="390"/>
      <c r="P398" s="390"/>
      <c r="Q398" s="390"/>
    </row>
    <row r="399" spans="1:17" ht="20.100000000000001" customHeight="1">
      <c r="A399" s="390"/>
      <c r="B399" s="390"/>
      <c r="C399" s="792"/>
      <c r="D399" s="795" t="s">
        <v>716</v>
      </c>
      <c r="E399" s="796" t="s">
        <v>714</v>
      </c>
      <c r="F399" s="797">
        <f>LEN(E399)</f>
        <v>83</v>
      </c>
      <c r="G399" s="798" t="s">
        <v>717</v>
      </c>
      <c r="H399" s="793"/>
      <c r="I399" s="793"/>
      <c r="J399" s="793"/>
      <c r="K399" s="793"/>
      <c r="L399" s="793"/>
      <c r="M399" s="390"/>
      <c r="N399" s="390"/>
      <c r="O399" s="390"/>
      <c r="P399" s="390"/>
      <c r="Q399" s="390"/>
    </row>
    <row r="400" spans="1:17" ht="20.100000000000001" customHeight="1">
      <c r="A400" s="390"/>
      <c r="B400" s="390"/>
      <c r="C400" s="792"/>
      <c r="D400" s="793"/>
      <c r="E400" s="793" t="str">
        <f>E399</f>
        <v xml:space="preserve">•Contamination microbiologique (B)             •Multiplication des germes (B)      </v>
      </c>
      <c r="F400" s="793"/>
      <c r="G400" s="793"/>
      <c r="H400" s="793"/>
      <c r="I400" s="793"/>
      <c r="J400" s="793"/>
      <c r="K400" s="793"/>
      <c r="L400" s="793"/>
      <c r="M400" s="390"/>
      <c r="N400" s="390"/>
      <c r="O400" s="390"/>
      <c r="P400" s="390"/>
      <c r="Q400" s="390"/>
    </row>
    <row r="401" spans="1:17" ht="20.100000000000001" customHeight="1">
      <c r="A401" s="390"/>
      <c r="B401" s="390"/>
      <c r="C401" s="792"/>
      <c r="D401" s="793"/>
      <c r="E401" s="793"/>
      <c r="F401" s="793"/>
      <c r="G401" s="793"/>
      <c r="H401" s="793"/>
      <c r="I401" s="793"/>
      <c r="J401" s="793"/>
      <c r="K401" s="793"/>
      <c r="L401" s="793"/>
      <c r="M401" s="390"/>
      <c r="N401" s="390"/>
      <c r="O401" s="390"/>
      <c r="P401" s="390"/>
      <c r="Q401" s="390"/>
    </row>
    <row r="402" spans="1:17" ht="20.100000000000001" customHeight="1">
      <c r="A402" s="390"/>
      <c r="B402" s="390"/>
      <c r="C402" s="792" t="s">
        <v>718</v>
      </c>
      <c r="D402" s="799"/>
      <c r="E402" s="799"/>
      <c r="F402" s="799"/>
      <c r="G402" s="799"/>
      <c r="H402" s="799"/>
      <c r="I402" s="799"/>
      <c r="J402" s="799"/>
      <c r="K402" s="799"/>
      <c r="L402" s="799"/>
      <c r="M402" s="390"/>
      <c r="N402" s="390"/>
      <c r="O402" s="390"/>
      <c r="P402" s="390"/>
      <c r="Q402" s="390"/>
    </row>
    <row r="403" spans="1:17" ht="20.100000000000001" customHeight="1">
      <c r="A403" s="390"/>
      <c r="B403" s="390"/>
      <c r="C403" s="799"/>
      <c r="D403" s="799"/>
      <c r="E403" s="799"/>
      <c r="F403" s="799"/>
      <c r="G403" s="799"/>
      <c r="H403" s="799"/>
      <c r="I403" s="799"/>
      <c r="J403" s="799"/>
      <c r="K403" s="799"/>
      <c r="L403" s="799"/>
      <c r="M403" s="390"/>
      <c r="N403" s="390"/>
      <c r="O403" s="390"/>
      <c r="P403" s="390"/>
      <c r="Q403" s="390"/>
    </row>
    <row r="404" spans="1:17" ht="20.100000000000001" customHeight="1">
      <c r="A404" s="390"/>
      <c r="B404" s="390"/>
      <c r="C404" s="792"/>
      <c r="D404" s="795" t="s">
        <v>719</v>
      </c>
      <c r="E404" s="800" t="str">
        <f>TRIM(E399)</f>
        <v>•Contamination microbiologique (B) •Multiplication des germes (B)</v>
      </c>
      <c r="F404" s="797">
        <f>LEN(E404)</f>
        <v>65</v>
      </c>
      <c r="G404" s="798" t="s">
        <v>717</v>
      </c>
      <c r="H404" s="793"/>
      <c r="I404" s="793"/>
      <c r="J404" s="793"/>
      <c r="K404" s="793"/>
      <c r="L404" s="793"/>
      <c r="M404" s="390"/>
      <c r="N404" s="390"/>
      <c r="O404" s="390"/>
      <c r="P404" s="390"/>
      <c r="Q404" s="390"/>
    </row>
    <row r="405" spans="1:17" ht="18">
      <c r="A405" s="390"/>
      <c r="B405" s="389"/>
      <c r="C405" s="792"/>
      <c r="D405" s="793"/>
      <c r="E405" s="793" t="str">
        <f>E404</f>
        <v>•Contamination microbiologique (B) •Multiplication des germes (B)</v>
      </c>
      <c r="F405" s="793"/>
      <c r="G405" s="793"/>
      <c r="H405" s="793"/>
      <c r="I405" s="793"/>
      <c r="J405" s="793"/>
      <c r="K405" s="793"/>
      <c r="L405" s="793"/>
      <c r="M405" s="390"/>
      <c r="N405" s="390"/>
      <c r="O405" s="390"/>
      <c r="P405" s="390"/>
      <c r="Q405" s="390"/>
    </row>
    <row r="406" spans="1:17" ht="18">
      <c r="A406" s="390"/>
      <c r="B406" s="389"/>
      <c r="C406" s="792"/>
      <c r="D406" s="792" t="s">
        <v>720</v>
      </c>
      <c r="E406" s="799"/>
      <c r="F406" s="799"/>
      <c r="G406" s="799"/>
      <c r="H406" s="799"/>
      <c r="I406" s="799"/>
      <c r="J406" s="799"/>
      <c r="K406" s="799"/>
      <c r="L406" s="799"/>
      <c r="M406" s="390"/>
      <c r="N406" s="390"/>
      <c r="O406" s="390"/>
      <c r="P406" s="390"/>
      <c r="Q406" s="390"/>
    </row>
    <row r="407" spans="1:17" ht="18">
      <c r="A407" s="390"/>
      <c r="B407" s="389"/>
      <c r="C407" s="801"/>
      <c r="D407" s="792" t="s">
        <v>721</v>
      </c>
      <c r="E407" s="792"/>
      <c r="F407" s="801"/>
      <c r="G407" s="801"/>
      <c r="H407" s="801"/>
      <c r="I407" s="801"/>
      <c r="J407" s="801"/>
      <c r="K407" s="801"/>
      <c r="L407" s="801"/>
      <c r="M407" s="390"/>
      <c r="N407" s="390"/>
      <c r="O407" s="390"/>
      <c r="P407" s="390"/>
      <c r="Q407" s="390"/>
    </row>
    <row r="408" spans="1:17" ht="18">
      <c r="A408" s="390"/>
      <c r="B408" s="389"/>
      <c r="C408" s="801"/>
      <c r="D408" s="792" t="s">
        <v>722</v>
      </c>
      <c r="E408" s="792"/>
      <c r="F408" s="801"/>
      <c r="G408" s="801"/>
      <c r="H408" s="801"/>
      <c r="I408" s="801"/>
      <c r="J408" s="801"/>
      <c r="K408" s="801"/>
      <c r="L408" s="801"/>
      <c r="M408" s="390"/>
      <c r="N408" s="390"/>
      <c r="O408" s="390"/>
      <c r="P408" s="390"/>
      <c r="Q408" s="390"/>
    </row>
    <row r="409" spans="1:17">
      <c r="A409" s="390"/>
      <c r="B409" s="389"/>
      <c r="C409" s="801"/>
      <c r="D409" s="801"/>
      <c r="E409" s="801"/>
      <c r="F409" s="801"/>
      <c r="G409" s="801"/>
      <c r="H409" s="801"/>
      <c r="I409" s="801"/>
      <c r="J409" s="801"/>
      <c r="K409" s="801"/>
      <c r="L409" s="801"/>
      <c r="M409" s="390"/>
      <c r="N409" s="390"/>
      <c r="O409" s="390"/>
      <c r="P409" s="390"/>
      <c r="Q409" s="390"/>
    </row>
    <row r="410" spans="1:17">
      <c r="A410" s="390"/>
      <c r="B410" s="389"/>
      <c r="C410" s="389"/>
      <c r="D410" s="389"/>
      <c r="E410" s="389"/>
      <c r="F410" s="389"/>
      <c r="G410" s="389"/>
      <c r="H410" s="389"/>
      <c r="I410" s="389"/>
      <c r="J410" s="389"/>
      <c r="K410" s="389"/>
      <c r="L410" s="389"/>
      <c r="M410" s="390"/>
      <c r="N410" s="390"/>
      <c r="O410" s="390"/>
      <c r="P410" s="390"/>
      <c r="Q410" s="390"/>
    </row>
    <row r="411" spans="1:17">
      <c r="A411" s="390"/>
      <c r="B411" s="389"/>
      <c r="C411" s="389"/>
      <c r="D411" s="389"/>
      <c r="E411" s="389"/>
      <c r="F411" s="389"/>
      <c r="G411" s="389"/>
      <c r="H411" s="389"/>
      <c r="I411" s="389"/>
      <c r="J411" s="389"/>
      <c r="K411" s="389"/>
      <c r="L411" s="389"/>
      <c r="M411" s="390"/>
      <c r="N411" s="390"/>
      <c r="O411" s="390"/>
      <c r="P411" s="390"/>
      <c r="Q411" s="390"/>
    </row>
    <row r="412" spans="1:17" s="413" customFormat="1" ht="21">
      <c r="A412" s="802"/>
      <c r="B412" s="802"/>
      <c r="C412" s="802"/>
      <c r="D412" s="803"/>
      <c r="E412" s="802"/>
      <c r="F412" s="802"/>
      <c r="G412" s="802"/>
      <c r="H412" s="802"/>
      <c r="I412" s="802"/>
      <c r="J412" s="802"/>
      <c r="K412" s="802"/>
      <c r="L412" s="802"/>
      <c r="M412" s="802"/>
      <c r="N412" s="802"/>
      <c r="O412" s="804"/>
      <c r="P412" s="804"/>
      <c r="Q412" s="804"/>
    </row>
    <row r="413" spans="1:17" s="413" customFormat="1" ht="18.75">
      <c r="A413" s="804"/>
      <c r="B413" s="805" t="s">
        <v>723</v>
      </c>
      <c r="C413" s="245"/>
      <c r="D413" s="806" t="s">
        <v>724</v>
      </c>
      <c r="E413" s="806" t="s">
        <v>725</v>
      </c>
      <c r="F413" s="806" t="s">
        <v>726</v>
      </c>
      <c r="G413" s="807"/>
      <c r="H413" s="808"/>
      <c r="I413" s="808"/>
      <c r="J413" s="808"/>
      <c r="K413" s="245"/>
      <c r="L413" s="245"/>
      <c r="M413" s="245"/>
      <c r="N413" s="245"/>
      <c r="O413" s="245"/>
      <c r="P413" s="245"/>
      <c r="Q413" s="245"/>
    </row>
    <row r="414" spans="1:17" s="413" customFormat="1">
      <c r="A414" s="804"/>
      <c r="B414" s="245"/>
      <c r="C414" s="245"/>
      <c r="D414" s="245"/>
      <c r="E414" s="245"/>
      <c r="F414" s="245"/>
      <c r="G414" s="245"/>
      <c r="H414" s="245"/>
      <c r="I414" s="245"/>
      <c r="J414" s="245"/>
      <c r="K414" s="245"/>
      <c r="L414" s="245"/>
      <c r="M414" s="245"/>
      <c r="N414" s="245"/>
      <c r="O414" s="245"/>
      <c r="P414" s="245"/>
      <c r="Q414" s="245"/>
    </row>
    <row r="415" spans="1:17" s="413" customFormat="1" ht="18">
      <c r="A415" s="804"/>
      <c r="B415" s="245"/>
      <c r="C415" s="809" t="s">
        <v>727</v>
      </c>
      <c r="D415" s="245"/>
      <c r="E415" s="245"/>
      <c r="F415" s="245"/>
      <c r="G415" s="245"/>
      <c r="H415" s="245"/>
      <c r="I415" s="245"/>
      <c r="J415" s="245"/>
      <c r="K415" s="245"/>
      <c r="L415" s="245"/>
      <c r="M415" s="245"/>
      <c r="N415" s="245"/>
      <c r="O415" s="245"/>
      <c r="P415" s="245"/>
      <c r="Q415" s="245"/>
    </row>
    <row r="416" spans="1:17" s="413" customFormat="1">
      <c r="A416" s="804"/>
      <c r="B416" s="245"/>
      <c r="C416" s="245"/>
      <c r="D416" s="245"/>
      <c r="E416" s="245"/>
      <c r="F416" s="245"/>
      <c r="G416" s="245"/>
      <c r="H416" s="245"/>
      <c r="I416" s="245"/>
      <c r="J416" s="245"/>
      <c r="K416" s="245"/>
      <c r="L416" s="245"/>
      <c r="M416" s="804"/>
      <c r="N416" s="804"/>
      <c r="O416" s="804"/>
      <c r="P416" s="804"/>
      <c r="Q416" s="804"/>
    </row>
    <row r="424" ht="17.25" customHeight="1"/>
  </sheetData>
  <mergeCells count="263">
    <mergeCell ref="I67:P67"/>
    <mergeCell ref="I68:L68"/>
    <mergeCell ref="M68:P68"/>
    <mergeCell ref="I69:I70"/>
    <mergeCell ref="J69:J70"/>
    <mergeCell ref="K69:K70"/>
    <mergeCell ref="L69:L70"/>
    <mergeCell ref="B2:Q2"/>
    <mergeCell ref="B3:Q3"/>
    <mergeCell ref="B4:Q4"/>
    <mergeCell ref="B5:Q5"/>
    <mergeCell ref="B6:Q6"/>
    <mergeCell ref="B9:Q9"/>
    <mergeCell ref="C104:G104"/>
    <mergeCell ref="C105:G105"/>
    <mergeCell ref="C106:G106"/>
    <mergeCell ref="C107:G107"/>
    <mergeCell ref="I107:J108"/>
    <mergeCell ref="K107:L108"/>
    <mergeCell ref="I75:P76"/>
    <mergeCell ref="B99:G100"/>
    <mergeCell ref="I99:M99"/>
    <mergeCell ref="I100:M100"/>
    <mergeCell ref="B101:G102"/>
    <mergeCell ref="J101:J103"/>
    <mergeCell ref="C103:G103"/>
    <mergeCell ref="M107:M108"/>
    <mergeCell ref="N107:N108"/>
    <mergeCell ref="C108:G108"/>
    <mergeCell ref="M117:M118"/>
    <mergeCell ref="C109:G109"/>
    <mergeCell ref="I109:J109"/>
    <mergeCell ref="B110:B111"/>
    <mergeCell ref="C110:G111"/>
    <mergeCell ref="I110:J110"/>
    <mergeCell ref="I111:J111"/>
    <mergeCell ref="B112:B113"/>
    <mergeCell ref="C112:G113"/>
    <mergeCell ref="I112:J112"/>
    <mergeCell ref="I113:J113"/>
    <mergeCell ref="B125:E125"/>
    <mergeCell ref="B128:N128"/>
    <mergeCell ref="B130:N130"/>
    <mergeCell ref="J134:L134"/>
    <mergeCell ref="N117:N118"/>
    <mergeCell ref="B118:B119"/>
    <mergeCell ref="C118:C119"/>
    <mergeCell ref="D118:D119"/>
    <mergeCell ref="E118:E119"/>
    <mergeCell ref="H119:H120"/>
    <mergeCell ref="I119:I120"/>
    <mergeCell ref="J119:J120"/>
    <mergeCell ref="K119:K120"/>
    <mergeCell ref="L119:L120"/>
    <mergeCell ref="M119:M120"/>
    <mergeCell ref="N119:N120"/>
    <mergeCell ref="B116:C117"/>
    <mergeCell ref="D116:D117"/>
    <mergeCell ref="E116:E117"/>
    <mergeCell ref="H117:H118"/>
    <mergeCell ref="I117:I118"/>
    <mergeCell ref="J117:J118"/>
    <mergeCell ref="K117:K118"/>
    <mergeCell ref="L117:L118"/>
    <mergeCell ref="N122:N123"/>
    <mergeCell ref="B123:B124"/>
    <mergeCell ref="C123:C124"/>
    <mergeCell ref="D123:D124"/>
    <mergeCell ref="E123:E124"/>
    <mergeCell ref="H124:N124"/>
    <mergeCell ref="H122:H123"/>
    <mergeCell ref="I122:I123"/>
    <mergeCell ref="J122:J123"/>
    <mergeCell ref="K122:K123"/>
    <mergeCell ref="L122:L123"/>
    <mergeCell ref="M122:M123"/>
    <mergeCell ref="B121:B122"/>
    <mergeCell ref="C121:C122"/>
    <mergeCell ref="D121:D122"/>
    <mergeCell ref="E121:E122"/>
    <mergeCell ref="H121:N121"/>
    <mergeCell ref="C146:E146"/>
    <mergeCell ref="H146:I146"/>
    <mergeCell ref="K146:L146"/>
    <mergeCell ref="C147:E147"/>
    <mergeCell ref="H147:I147"/>
    <mergeCell ref="K147:L147"/>
    <mergeCell ref="C144:L144"/>
    <mergeCell ref="C145:E145"/>
    <mergeCell ref="H145:I145"/>
    <mergeCell ref="K145:L145"/>
    <mergeCell ref="C150:E150"/>
    <mergeCell ref="H150:I150"/>
    <mergeCell ref="K150:L150"/>
    <mergeCell ref="C151:E151"/>
    <mergeCell ref="H151:I151"/>
    <mergeCell ref="K151:L151"/>
    <mergeCell ref="C148:E148"/>
    <mergeCell ref="H148:I148"/>
    <mergeCell ref="K148:L148"/>
    <mergeCell ref="C149:E149"/>
    <mergeCell ref="H149:I149"/>
    <mergeCell ref="K149:L149"/>
    <mergeCell ref="C159:L159"/>
    <mergeCell ref="C160:L160"/>
    <mergeCell ref="C161:L161"/>
    <mergeCell ref="C163:C165"/>
    <mergeCell ref="D164:F164"/>
    <mergeCell ref="D165:F165"/>
    <mergeCell ref="C152:E152"/>
    <mergeCell ref="H152:I152"/>
    <mergeCell ref="K152:L152"/>
    <mergeCell ref="C153:E153"/>
    <mergeCell ref="C157:L157"/>
    <mergeCell ref="C158:L158"/>
    <mergeCell ref="D176:F176"/>
    <mergeCell ref="D178:F178"/>
    <mergeCell ref="D180:F180"/>
    <mergeCell ref="C184:L184"/>
    <mergeCell ref="C186:L189"/>
    <mergeCell ref="C190:L193"/>
    <mergeCell ref="I197:I198"/>
    <mergeCell ref="J197:J198"/>
    <mergeCell ref="C167:C172"/>
    <mergeCell ref="D168:F168"/>
    <mergeCell ref="D169:F169"/>
    <mergeCell ref="D170:F170"/>
    <mergeCell ref="D171:F171"/>
    <mergeCell ref="D172:F172"/>
    <mergeCell ref="C194:F195"/>
    <mergeCell ref="G194:H195"/>
    <mergeCell ref="I194:I195"/>
    <mergeCell ref="J194:K195"/>
    <mergeCell ref="L194:L195"/>
    <mergeCell ref="C197:D198"/>
    <mergeCell ref="E197:E198"/>
    <mergeCell ref="F197:F198"/>
    <mergeCell ref="G197:G198"/>
    <mergeCell ref="H197:H198"/>
    <mergeCell ref="C212:M212"/>
    <mergeCell ref="C213:M213"/>
    <mergeCell ref="E214:M214"/>
    <mergeCell ref="C215:M215"/>
    <mergeCell ref="C216:D217"/>
    <mergeCell ref="E216:F217"/>
    <mergeCell ref="K200:L201"/>
    <mergeCell ref="C202:C203"/>
    <mergeCell ref="D202:D203"/>
    <mergeCell ref="E202:F203"/>
    <mergeCell ref="G202:G203"/>
    <mergeCell ref="H202:H203"/>
    <mergeCell ref="J202:J203"/>
    <mergeCell ref="K202:L203"/>
    <mergeCell ref="C200:C201"/>
    <mergeCell ref="D200:D201"/>
    <mergeCell ref="E200:F201"/>
    <mergeCell ref="G200:G201"/>
    <mergeCell ref="H200:H201"/>
    <mergeCell ref="I200:J201"/>
    <mergeCell ref="C223:D224"/>
    <mergeCell ref="E223:F224"/>
    <mergeCell ref="G223:I224"/>
    <mergeCell ref="M223:M224"/>
    <mergeCell ref="C225:D225"/>
    <mergeCell ref="E225:F225"/>
    <mergeCell ref="G225:I225"/>
    <mergeCell ref="C218:D218"/>
    <mergeCell ref="E218:F218"/>
    <mergeCell ref="C219:D219"/>
    <mergeCell ref="E219:F219"/>
    <mergeCell ref="C221:M221"/>
    <mergeCell ref="E222:M222"/>
    <mergeCell ref="H232:M233"/>
    <mergeCell ref="C234:M234"/>
    <mergeCell ref="C235:D235"/>
    <mergeCell ref="E235:F235"/>
    <mergeCell ref="C226:D226"/>
    <mergeCell ref="E226:F226"/>
    <mergeCell ref="G226:I226"/>
    <mergeCell ref="C230:D231"/>
    <mergeCell ref="E230:F231"/>
    <mergeCell ref="G230:G231"/>
    <mergeCell ref="H230:M230"/>
    <mergeCell ref="C236:D236"/>
    <mergeCell ref="E236:F236"/>
    <mergeCell ref="C237:D237"/>
    <mergeCell ref="E237:F237"/>
    <mergeCell ref="C238:D238"/>
    <mergeCell ref="E238:F238"/>
    <mergeCell ref="C232:D233"/>
    <mergeCell ref="E232:F233"/>
    <mergeCell ref="G232:G233"/>
    <mergeCell ref="C242:D242"/>
    <mergeCell ref="E242:F242"/>
    <mergeCell ref="C243:D243"/>
    <mergeCell ref="E243:F243"/>
    <mergeCell ref="C244:D244"/>
    <mergeCell ref="E244:F244"/>
    <mergeCell ref="C239:D239"/>
    <mergeCell ref="E239:F239"/>
    <mergeCell ref="C240:D240"/>
    <mergeCell ref="E240:F240"/>
    <mergeCell ref="C241:D241"/>
    <mergeCell ref="E241:F241"/>
    <mergeCell ref="B267:N267"/>
    <mergeCell ref="L268:M268"/>
    <mergeCell ref="L269:M269"/>
    <mergeCell ref="C286:N286"/>
    <mergeCell ref="B287:N287"/>
    <mergeCell ref="C245:D245"/>
    <mergeCell ref="E245:F245"/>
    <mergeCell ref="C246:D246"/>
    <mergeCell ref="E246:F246"/>
    <mergeCell ref="C249:M251"/>
    <mergeCell ref="A255:N256"/>
    <mergeCell ref="A350:N351"/>
    <mergeCell ref="B319:N320"/>
    <mergeCell ref="C321:N321"/>
    <mergeCell ref="C322:N322"/>
    <mergeCell ref="B323:N323"/>
    <mergeCell ref="B336:J336"/>
    <mergeCell ref="B348:J348"/>
    <mergeCell ref="L298:M299"/>
    <mergeCell ref="B305:N305"/>
    <mergeCell ref="L306:M306"/>
    <mergeCell ref="L307:M307"/>
    <mergeCell ref="C317:D317"/>
    <mergeCell ref="F317:G317"/>
    <mergeCell ref="I317:J317"/>
    <mergeCell ref="L317:M317"/>
    <mergeCell ref="H93:K94"/>
    <mergeCell ref="C94:F94"/>
    <mergeCell ref="H95:I95"/>
    <mergeCell ref="A289:A290"/>
    <mergeCell ref="B289:M290"/>
    <mergeCell ref="N289:N290"/>
    <mergeCell ref="A291:A323"/>
    <mergeCell ref="B291:N291"/>
    <mergeCell ref="B292:N295"/>
    <mergeCell ref="B296:N296"/>
    <mergeCell ref="L297:M297"/>
    <mergeCell ref="C281:D281"/>
    <mergeCell ref="F281:G281"/>
    <mergeCell ref="I281:J281"/>
    <mergeCell ref="L281:M281"/>
    <mergeCell ref="B283:N284"/>
    <mergeCell ref="C285:N285"/>
    <mergeCell ref="B257:N258"/>
    <mergeCell ref="A260:A261"/>
    <mergeCell ref="B260:M261"/>
    <mergeCell ref="N260:N261"/>
    <mergeCell ref="A262:A287"/>
    <mergeCell ref="B262:N262"/>
    <mergeCell ref="B263:N266"/>
    <mergeCell ref="C80:K80"/>
    <mergeCell ref="C81:K83"/>
    <mergeCell ref="C84:K85"/>
    <mergeCell ref="C86:K86"/>
    <mergeCell ref="F87:G87"/>
    <mergeCell ref="C88:F89"/>
    <mergeCell ref="H88:K90"/>
    <mergeCell ref="H91:I91"/>
    <mergeCell ref="H92:I92"/>
  </mergeCells>
  <hyperlinks>
    <hyperlink ref="D53" r:id="rId1"/>
    <hyperlink ref="D57" r:id="rId2"/>
    <hyperlink ref="D60" r:id="rId3"/>
    <hyperlink ref="D62" r:id="rId4"/>
    <hyperlink ref="D65" r:id="rId5"/>
    <hyperlink ref="I75" r:id="rId6"/>
    <hyperlink ref="D413" r:id="rId7" display="la seconde LA"/>
    <hyperlink ref="E413" r:id="rId8"/>
    <hyperlink ref="F413" r:id="rId9" display="le site ICI"/>
    <hyperlink ref="B6:Q6" r:id="rId10" display="Les unités pifométriques"/>
  </hyperlinks>
  <pageMargins left="0.7" right="0.7" top="0.75" bottom="0.75" header="0.3" footer="0.3"/>
  <drawing r:id="rId11"/>
  <legacy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Zeros="0" showWhiteSpace="0" zoomScale="75" zoomScaleNormal="75" zoomScalePageLayoutView="58" workbookViewId="0">
      <selection activeCell="I27" sqref="I27"/>
    </sheetView>
  </sheetViews>
  <sheetFormatPr baseColWidth="10" defaultRowHeight="12.75"/>
  <cols>
    <col min="1" max="1" width="11.42578125" style="810"/>
    <col min="2" max="2" width="5.42578125" style="836" customWidth="1"/>
    <col min="3" max="3" width="29.85546875" style="836" customWidth="1"/>
    <col min="4" max="4" width="5.42578125" style="836" customWidth="1"/>
    <col min="5" max="5" width="35.5703125" style="836" customWidth="1"/>
    <col min="6" max="6" width="5.42578125" style="836" customWidth="1"/>
    <col min="7" max="7" width="33.28515625" style="836" customWidth="1"/>
    <col min="8" max="8" width="5.42578125" style="836" customWidth="1"/>
    <col min="9" max="9" width="32.28515625" style="836" customWidth="1"/>
    <col min="10" max="10" width="3.42578125" style="836" customWidth="1"/>
    <col min="11" max="11" width="13.7109375" style="836" customWidth="1"/>
    <col min="12" max="12" width="5.42578125" style="836" customWidth="1"/>
    <col min="13" max="13" width="20.28515625" style="836" customWidth="1"/>
    <col min="14" max="14" width="5.42578125" style="836" customWidth="1"/>
    <col min="15" max="15" width="18.7109375" style="836" customWidth="1"/>
    <col min="16" max="16" width="5.42578125" style="836" customWidth="1"/>
    <col min="17" max="17" width="18.85546875" style="836" customWidth="1"/>
    <col min="18" max="18" width="5.42578125" style="836" customWidth="1"/>
    <col min="19" max="19" width="16.28515625" style="836" customWidth="1"/>
    <col min="20" max="20" width="2.85546875" style="836" customWidth="1"/>
    <col min="21" max="257" width="11.42578125" style="810"/>
    <col min="258" max="258" width="5.42578125" style="810" customWidth="1"/>
    <col min="259" max="259" width="43.5703125" style="810" customWidth="1"/>
    <col min="260" max="260" width="5.42578125" style="810" customWidth="1"/>
    <col min="261" max="261" width="43.5703125" style="810" customWidth="1"/>
    <col min="262" max="262" width="5.42578125" style="810" customWidth="1"/>
    <col min="263" max="263" width="43.5703125" style="810" customWidth="1"/>
    <col min="264" max="264" width="5.42578125" style="810" customWidth="1"/>
    <col min="265" max="265" width="43.5703125" style="810" customWidth="1"/>
    <col min="266" max="266" width="3.42578125" style="810" customWidth="1"/>
    <col min="267" max="267" width="13.7109375" style="810" customWidth="1"/>
    <col min="268" max="268" width="5.42578125" style="810" customWidth="1"/>
    <col min="269" max="269" width="43.5703125" style="810" customWidth="1"/>
    <col min="270" max="270" width="5.42578125" style="810" customWidth="1"/>
    <col min="271" max="271" width="43.5703125" style="810" customWidth="1"/>
    <col min="272" max="272" width="5.42578125" style="810" customWidth="1"/>
    <col min="273" max="273" width="43.5703125" style="810" customWidth="1"/>
    <col min="274" max="274" width="5.42578125" style="810" customWidth="1"/>
    <col min="275" max="275" width="43.5703125" style="810" customWidth="1"/>
    <col min="276" max="276" width="2.85546875" style="810" customWidth="1"/>
    <col min="277" max="513" width="11.42578125" style="810"/>
    <col min="514" max="514" width="5.42578125" style="810" customWidth="1"/>
    <col min="515" max="515" width="43.5703125" style="810" customWidth="1"/>
    <col min="516" max="516" width="5.42578125" style="810" customWidth="1"/>
    <col min="517" max="517" width="43.5703125" style="810" customWidth="1"/>
    <col min="518" max="518" width="5.42578125" style="810" customWidth="1"/>
    <col min="519" max="519" width="43.5703125" style="810" customWidth="1"/>
    <col min="520" max="520" width="5.42578125" style="810" customWidth="1"/>
    <col min="521" max="521" width="43.5703125" style="810" customWidth="1"/>
    <col min="522" max="522" width="3.42578125" style="810" customWidth="1"/>
    <col min="523" max="523" width="13.7109375" style="810" customWidth="1"/>
    <col min="524" max="524" width="5.42578125" style="810" customWidth="1"/>
    <col min="525" max="525" width="43.5703125" style="810" customWidth="1"/>
    <col min="526" max="526" width="5.42578125" style="810" customWidth="1"/>
    <col min="527" max="527" width="43.5703125" style="810" customWidth="1"/>
    <col min="528" max="528" width="5.42578125" style="810" customWidth="1"/>
    <col min="529" max="529" width="43.5703125" style="810" customWidth="1"/>
    <col min="530" max="530" width="5.42578125" style="810" customWidth="1"/>
    <col min="531" max="531" width="43.5703125" style="810" customWidth="1"/>
    <col min="532" max="532" width="2.85546875" style="810" customWidth="1"/>
    <col min="533" max="769" width="11.42578125" style="810"/>
    <col min="770" max="770" width="5.42578125" style="810" customWidth="1"/>
    <col min="771" max="771" width="43.5703125" style="810" customWidth="1"/>
    <col min="772" max="772" width="5.42578125" style="810" customWidth="1"/>
    <col min="773" max="773" width="43.5703125" style="810" customWidth="1"/>
    <col min="774" max="774" width="5.42578125" style="810" customWidth="1"/>
    <col min="775" max="775" width="43.5703125" style="810" customWidth="1"/>
    <col min="776" max="776" width="5.42578125" style="810" customWidth="1"/>
    <col min="777" max="777" width="43.5703125" style="810" customWidth="1"/>
    <col min="778" max="778" width="3.42578125" style="810" customWidth="1"/>
    <col min="779" max="779" width="13.7109375" style="810" customWidth="1"/>
    <col min="780" max="780" width="5.42578125" style="810" customWidth="1"/>
    <col min="781" max="781" width="43.5703125" style="810" customWidth="1"/>
    <col min="782" max="782" width="5.42578125" style="810" customWidth="1"/>
    <col min="783" max="783" width="43.5703125" style="810" customWidth="1"/>
    <col min="784" max="784" width="5.42578125" style="810" customWidth="1"/>
    <col min="785" max="785" width="43.5703125" style="810" customWidth="1"/>
    <col min="786" max="786" width="5.42578125" style="810" customWidth="1"/>
    <col min="787" max="787" width="43.5703125" style="810" customWidth="1"/>
    <col min="788" max="788" width="2.85546875" style="810" customWidth="1"/>
    <col min="789" max="1025" width="11.42578125" style="810"/>
    <col min="1026" max="1026" width="5.42578125" style="810" customWidth="1"/>
    <col min="1027" max="1027" width="43.5703125" style="810" customWidth="1"/>
    <col min="1028" max="1028" width="5.42578125" style="810" customWidth="1"/>
    <col min="1029" max="1029" width="43.5703125" style="810" customWidth="1"/>
    <col min="1030" max="1030" width="5.42578125" style="810" customWidth="1"/>
    <col min="1031" max="1031" width="43.5703125" style="810" customWidth="1"/>
    <col min="1032" max="1032" width="5.42578125" style="810" customWidth="1"/>
    <col min="1033" max="1033" width="43.5703125" style="810" customWidth="1"/>
    <col min="1034" max="1034" width="3.42578125" style="810" customWidth="1"/>
    <col min="1035" max="1035" width="13.7109375" style="810" customWidth="1"/>
    <col min="1036" max="1036" width="5.42578125" style="810" customWidth="1"/>
    <col min="1037" max="1037" width="43.5703125" style="810" customWidth="1"/>
    <col min="1038" max="1038" width="5.42578125" style="810" customWidth="1"/>
    <col min="1039" max="1039" width="43.5703125" style="810" customWidth="1"/>
    <col min="1040" max="1040" width="5.42578125" style="810" customWidth="1"/>
    <col min="1041" max="1041" width="43.5703125" style="810" customWidth="1"/>
    <col min="1042" max="1042" width="5.42578125" style="810" customWidth="1"/>
    <col min="1043" max="1043" width="43.5703125" style="810" customWidth="1"/>
    <col min="1044" max="1044" width="2.85546875" style="810" customWidth="1"/>
    <col min="1045" max="1281" width="11.42578125" style="810"/>
    <col min="1282" max="1282" width="5.42578125" style="810" customWidth="1"/>
    <col min="1283" max="1283" width="43.5703125" style="810" customWidth="1"/>
    <col min="1284" max="1284" width="5.42578125" style="810" customWidth="1"/>
    <col min="1285" max="1285" width="43.5703125" style="810" customWidth="1"/>
    <col min="1286" max="1286" width="5.42578125" style="810" customWidth="1"/>
    <col min="1287" max="1287" width="43.5703125" style="810" customWidth="1"/>
    <col min="1288" max="1288" width="5.42578125" style="810" customWidth="1"/>
    <col min="1289" max="1289" width="43.5703125" style="810" customWidth="1"/>
    <col min="1290" max="1290" width="3.42578125" style="810" customWidth="1"/>
    <col min="1291" max="1291" width="13.7109375" style="810" customWidth="1"/>
    <col min="1292" max="1292" width="5.42578125" style="810" customWidth="1"/>
    <col min="1293" max="1293" width="43.5703125" style="810" customWidth="1"/>
    <col min="1294" max="1294" width="5.42578125" style="810" customWidth="1"/>
    <col min="1295" max="1295" width="43.5703125" style="810" customWidth="1"/>
    <col min="1296" max="1296" width="5.42578125" style="810" customWidth="1"/>
    <col min="1297" max="1297" width="43.5703125" style="810" customWidth="1"/>
    <col min="1298" max="1298" width="5.42578125" style="810" customWidth="1"/>
    <col min="1299" max="1299" width="43.5703125" style="810" customWidth="1"/>
    <col min="1300" max="1300" width="2.85546875" style="810" customWidth="1"/>
    <col min="1301" max="1537" width="11.42578125" style="810"/>
    <col min="1538" max="1538" width="5.42578125" style="810" customWidth="1"/>
    <col min="1539" max="1539" width="43.5703125" style="810" customWidth="1"/>
    <col min="1540" max="1540" width="5.42578125" style="810" customWidth="1"/>
    <col min="1541" max="1541" width="43.5703125" style="810" customWidth="1"/>
    <col min="1542" max="1542" width="5.42578125" style="810" customWidth="1"/>
    <col min="1543" max="1543" width="43.5703125" style="810" customWidth="1"/>
    <col min="1544" max="1544" width="5.42578125" style="810" customWidth="1"/>
    <col min="1545" max="1545" width="43.5703125" style="810" customWidth="1"/>
    <col min="1546" max="1546" width="3.42578125" style="810" customWidth="1"/>
    <col min="1547" max="1547" width="13.7109375" style="810" customWidth="1"/>
    <col min="1548" max="1548" width="5.42578125" style="810" customWidth="1"/>
    <col min="1549" max="1549" width="43.5703125" style="810" customWidth="1"/>
    <col min="1550" max="1550" width="5.42578125" style="810" customWidth="1"/>
    <col min="1551" max="1551" width="43.5703125" style="810" customWidth="1"/>
    <col min="1552" max="1552" width="5.42578125" style="810" customWidth="1"/>
    <col min="1553" max="1553" width="43.5703125" style="810" customWidth="1"/>
    <col min="1554" max="1554" width="5.42578125" style="810" customWidth="1"/>
    <col min="1555" max="1555" width="43.5703125" style="810" customWidth="1"/>
    <col min="1556" max="1556" width="2.85546875" style="810" customWidth="1"/>
    <col min="1557" max="1793" width="11.42578125" style="810"/>
    <col min="1794" max="1794" width="5.42578125" style="810" customWidth="1"/>
    <col min="1795" max="1795" width="43.5703125" style="810" customWidth="1"/>
    <col min="1796" max="1796" width="5.42578125" style="810" customWidth="1"/>
    <col min="1797" max="1797" width="43.5703125" style="810" customWidth="1"/>
    <col min="1798" max="1798" width="5.42578125" style="810" customWidth="1"/>
    <col min="1799" max="1799" width="43.5703125" style="810" customWidth="1"/>
    <col min="1800" max="1800" width="5.42578125" style="810" customWidth="1"/>
    <col min="1801" max="1801" width="43.5703125" style="810" customWidth="1"/>
    <col min="1802" max="1802" width="3.42578125" style="810" customWidth="1"/>
    <col min="1803" max="1803" width="13.7109375" style="810" customWidth="1"/>
    <col min="1804" max="1804" width="5.42578125" style="810" customWidth="1"/>
    <col min="1805" max="1805" width="43.5703125" style="810" customWidth="1"/>
    <col min="1806" max="1806" width="5.42578125" style="810" customWidth="1"/>
    <col min="1807" max="1807" width="43.5703125" style="810" customWidth="1"/>
    <col min="1808" max="1808" width="5.42578125" style="810" customWidth="1"/>
    <col min="1809" max="1809" width="43.5703125" style="810" customWidth="1"/>
    <col min="1810" max="1810" width="5.42578125" style="810" customWidth="1"/>
    <col min="1811" max="1811" width="43.5703125" style="810" customWidth="1"/>
    <col min="1812" max="1812" width="2.85546875" style="810" customWidth="1"/>
    <col min="1813" max="2049" width="11.42578125" style="810"/>
    <col min="2050" max="2050" width="5.42578125" style="810" customWidth="1"/>
    <col min="2051" max="2051" width="43.5703125" style="810" customWidth="1"/>
    <col min="2052" max="2052" width="5.42578125" style="810" customWidth="1"/>
    <col min="2053" max="2053" width="43.5703125" style="810" customWidth="1"/>
    <col min="2054" max="2054" width="5.42578125" style="810" customWidth="1"/>
    <col min="2055" max="2055" width="43.5703125" style="810" customWidth="1"/>
    <col min="2056" max="2056" width="5.42578125" style="810" customWidth="1"/>
    <col min="2057" max="2057" width="43.5703125" style="810" customWidth="1"/>
    <col min="2058" max="2058" width="3.42578125" style="810" customWidth="1"/>
    <col min="2059" max="2059" width="13.7109375" style="810" customWidth="1"/>
    <col min="2060" max="2060" width="5.42578125" style="810" customWidth="1"/>
    <col min="2061" max="2061" width="43.5703125" style="810" customWidth="1"/>
    <col min="2062" max="2062" width="5.42578125" style="810" customWidth="1"/>
    <col min="2063" max="2063" width="43.5703125" style="810" customWidth="1"/>
    <col min="2064" max="2064" width="5.42578125" style="810" customWidth="1"/>
    <col min="2065" max="2065" width="43.5703125" style="810" customWidth="1"/>
    <col min="2066" max="2066" width="5.42578125" style="810" customWidth="1"/>
    <col min="2067" max="2067" width="43.5703125" style="810" customWidth="1"/>
    <col min="2068" max="2068" width="2.85546875" style="810" customWidth="1"/>
    <col min="2069" max="2305" width="11.42578125" style="810"/>
    <col min="2306" max="2306" width="5.42578125" style="810" customWidth="1"/>
    <col min="2307" max="2307" width="43.5703125" style="810" customWidth="1"/>
    <col min="2308" max="2308" width="5.42578125" style="810" customWidth="1"/>
    <col min="2309" max="2309" width="43.5703125" style="810" customWidth="1"/>
    <col min="2310" max="2310" width="5.42578125" style="810" customWidth="1"/>
    <col min="2311" max="2311" width="43.5703125" style="810" customWidth="1"/>
    <col min="2312" max="2312" width="5.42578125" style="810" customWidth="1"/>
    <col min="2313" max="2313" width="43.5703125" style="810" customWidth="1"/>
    <col min="2314" max="2314" width="3.42578125" style="810" customWidth="1"/>
    <col min="2315" max="2315" width="13.7109375" style="810" customWidth="1"/>
    <col min="2316" max="2316" width="5.42578125" style="810" customWidth="1"/>
    <col min="2317" max="2317" width="43.5703125" style="810" customWidth="1"/>
    <col min="2318" max="2318" width="5.42578125" style="810" customWidth="1"/>
    <col min="2319" max="2319" width="43.5703125" style="810" customWidth="1"/>
    <col min="2320" max="2320" width="5.42578125" style="810" customWidth="1"/>
    <col min="2321" max="2321" width="43.5703125" style="810" customWidth="1"/>
    <col min="2322" max="2322" width="5.42578125" style="810" customWidth="1"/>
    <col min="2323" max="2323" width="43.5703125" style="810" customWidth="1"/>
    <col min="2324" max="2324" width="2.85546875" style="810" customWidth="1"/>
    <col min="2325" max="2561" width="11.42578125" style="810"/>
    <col min="2562" max="2562" width="5.42578125" style="810" customWidth="1"/>
    <col min="2563" max="2563" width="43.5703125" style="810" customWidth="1"/>
    <col min="2564" max="2564" width="5.42578125" style="810" customWidth="1"/>
    <col min="2565" max="2565" width="43.5703125" style="810" customWidth="1"/>
    <col min="2566" max="2566" width="5.42578125" style="810" customWidth="1"/>
    <col min="2567" max="2567" width="43.5703125" style="810" customWidth="1"/>
    <col min="2568" max="2568" width="5.42578125" style="810" customWidth="1"/>
    <col min="2569" max="2569" width="43.5703125" style="810" customWidth="1"/>
    <col min="2570" max="2570" width="3.42578125" style="810" customWidth="1"/>
    <col min="2571" max="2571" width="13.7109375" style="810" customWidth="1"/>
    <col min="2572" max="2572" width="5.42578125" style="810" customWidth="1"/>
    <col min="2573" max="2573" width="43.5703125" style="810" customWidth="1"/>
    <col min="2574" max="2574" width="5.42578125" style="810" customWidth="1"/>
    <col min="2575" max="2575" width="43.5703125" style="810" customWidth="1"/>
    <col min="2576" max="2576" width="5.42578125" style="810" customWidth="1"/>
    <col min="2577" max="2577" width="43.5703125" style="810" customWidth="1"/>
    <col min="2578" max="2578" width="5.42578125" style="810" customWidth="1"/>
    <col min="2579" max="2579" width="43.5703125" style="810" customWidth="1"/>
    <col min="2580" max="2580" width="2.85546875" style="810" customWidth="1"/>
    <col min="2581" max="2817" width="11.42578125" style="810"/>
    <col min="2818" max="2818" width="5.42578125" style="810" customWidth="1"/>
    <col min="2819" max="2819" width="43.5703125" style="810" customWidth="1"/>
    <col min="2820" max="2820" width="5.42578125" style="810" customWidth="1"/>
    <col min="2821" max="2821" width="43.5703125" style="810" customWidth="1"/>
    <col min="2822" max="2822" width="5.42578125" style="810" customWidth="1"/>
    <col min="2823" max="2823" width="43.5703125" style="810" customWidth="1"/>
    <col min="2824" max="2824" width="5.42578125" style="810" customWidth="1"/>
    <col min="2825" max="2825" width="43.5703125" style="810" customWidth="1"/>
    <col min="2826" max="2826" width="3.42578125" style="810" customWidth="1"/>
    <col min="2827" max="2827" width="13.7109375" style="810" customWidth="1"/>
    <col min="2828" max="2828" width="5.42578125" style="810" customWidth="1"/>
    <col min="2829" max="2829" width="43.5703125" style="810" customWidth="1"/>
    <col min="2830" max="2830" width="5.42578125" style="810" customWidth="1"/>
    <col min="2831" max="2831" width="43.5703125" style="810" customWidth="1"/>
    <col min="2832" max="2832" width="5.42578125" style="810" customWidth="1"/>
    <col min="2833" max="2833" width="43.5703125" style="810" customWidth="1"/>
    <col min="2834" max="2834" width="5.42578125" style="810" customWidth="1"/>
    <col min="2835" max="2835" width="43.5703125" style="810" customWidth="1"/>
    <col min="2836" max="2836" width="2.85546875" style="810" customWidth="1"/>
    <col min="2837" max="3073" width="11.42578125" style="810"/>
    <col min="3074" max="3074" width="5.42578125" style="810" customWidth="1"/>
    <col min="3075" max="3075" width="43.5703125" style="810" customWidth="1"/>
    <col min="3076" max="3076" width="5.42578125" style="810" customWidth="1"/>
    <col min="3077" max="3077" width="43.5703125" style="810" customWidth="1"/>
    <col min="3078" max="3078" width="5.42578125" style="810" customWidth="1"/>
    <col min="3079" max="3079" width="43.5703125" style="810" customWidth="1"/>
    <col min="3080" max="3080" width="5.42578125" style="810" customWidth="1"/>
    <col min="3081" max="3081" width="43.5703125" style="810" customWidth="1"/>
    <col min="3082" max="3082" width="3.42578125" style="810" customWidth="1"/>
    <col min="3083" max="3083" width="13.7109375" style="810" customWidth="1"/>
    <col min="3084" max="3084" width="5.42578125" style="810" customWidth="1"/>
    <col min="3085" max="3085" width="43.5703125" style="810" customWidth="1"/>
    <col min="3086" max="3086" width="5.42578125" style="810" customWidth="1"/>
    <col min="3087" max="3087" width="43.5703125" style="810" customWidth="1"/>
    <col min="3088" max="3088" width="5.42578125" style="810" customWidth="1"/>
    <col min="3089" max="3089" width="43.5703125" style="810" customWidth="1"/>
    <col min="3090" max="3090" width="5.42578125" style="810" customWidth="1"/>
    <col min="3091" max="3091" width="43.5703125" style="810" customWidth="1"/>
    <col min="3092" max="3092" width="2.85546875" style="810" customWidth="1"/>
    <col min="3093" max="3329" width="11.42578125" style="810"/>
    <col min="3330" max="3330" width="5.42578125" style="810" customWidth="1"/>
    <col min="3331" max="3331" width="43.5703125" style="810" customWidth="1"/>
    <col min="3332" max="3332" width="5.42578125" style="810" customWidth="1"/>
    <col min="3333" max="3333" width="43.5703125" style="810" customWidth="1"/>
    <col min="3334" max="3334" width="5.42578125" style="810" customWidth="1"/>
    <col min="3335" max="3335" width="43.5703125" style="810" customWidth="1"/>
    <col min="3336" max="3336" width="5.42578125" style="810" customWidth="1"/>
    <col min="3337" max="3337" width="43.5703125" style="810" customWidth="1"/>
    <col min="3338" max="3338" width="3.42578125" style="810" customWidth="1"/>
    <col min="3339" max="3339" width="13.7109375" style="810" customWidth="1"/>
    <col min="3340" max="3340" width="5.42578125" style="810" customWidth="1"/>
    <col min="3341" max="3341" width="43.5703125" style="810" customWidth="1"/>
    <col min="3342" max="3342" width="5.42578125" style="810" customWidth="1"/>
    <col min="3343" max="3343" width="43.5703125" style="810" customWidth="1"/>
    <col min="3344" max="3344" width="5.42578125" style="810" customWidth="1"/>
    <col min="3345" max="3345" width="43.5703125" style="810" customWidth="1"/>
    <col min="3346" max="3346" width="5.42578125" style="810" customWidth="1"/>
    <col min="3347" max="3347" width="43.5703125" style="810" customWidth="1"/>
    <col min="3348" max="3348" width="2.85546875" style="810" customWidth="1"/>
    <col min="3349" max="3585" width="11.42578125" style="810"/>
    <col min="3586" max="3586" width="5.42578125" style="810" customWidth="1"/>
    <col min="3587" max="3587" width="43.5703125" style="810" customWidth="1"/>
    <col min="3588" max="3588" width="5.42578125" style="810" customWidth="1"/>
    <col min="3589" max="3589" width="43.5703125" style="810" customWidth="1"/>
    <col min="3590" max="3590" width="5.42578125" style="810" customWidth="1"/>
    <col min="3591" max="3591" width="43.5703125" style="810" customWidth="1"/>
    <col min="3592" max="3592" width="5.42578125" style="810" customWidth="1"/>
    <col min="3593" max="3593" width="43.5703125" style="810" customWidth="1"/>
    <col min="3594" max="3594" width="3.42578125" style="810" customWidth="1"/>
    <col min="3595" max="3595" width="13.7109375" style="810" customWidth="1"/>
    <col min="3596" max="3596" width="5.42578125" style="810" customWidth="1"/>
    <col min="3597" max="3597" width="43.5703125" style="810" customWidth="1"/>
    <col min="3598" max="3598" width="5.42578125" style="810" customWidth="1"/>
    <col min="3599" max="3599" width="43.5703125" style="810" customWidth="1"/>
    <col min="3600" max="3600" width="5.42578125" style="810" customWidth="1"/>
    <col min="3601" max="3601" width="43.5703125" style="810" customWidth="1"/>
    <col min="3602" max="3602" width="5.42578125" style="810" customWidth="1"/>
    <col min="3603" max="3603" width="43.5703125" style="810" customWidth="1"/>
    <col min="3604" max="3604" width="2.85546875" style="810" customWidth="1"/>
    <col min="3605" max="3841" width="11.42578125" style="810"/>
    <col min="3842" max="3842" width="5.42578125" style="810" customWidth="1"/>
    <col min="3843" max="3843" width="43.5703125" style="810" customWidth="1"/>
    <col min="3844" max="3844" width="5.42578125" style="810" customWidth="1"/>
    <col min="3845" max="3845" width="43.5703125" style="810" customWidth="1"/>
    <col min="3846" max="3846" width="5.42578125" style="810" customWidth="1"/>
    <col min="3847" max="3847" width="43.5703125" style="810" customWidth="1"/>
    <col min="3848" max="3848" width="5.42578125" style="810" customWidth="1"/>
    <col min="3849" max="3849" width="43.5703125" style="810" customWidth="1"/>
    <col min="3850" max="3850" width="3.42578125" style="810" customWidth="1"/>
    <col min="3851" max="3851" width="13.7109375" style="810" customWidth="1"/>
    <col min="3852" max="3852" width="5.42578125" style="810" customWidth="1"/>
    <col min="3853" max="3853" width="43.5703125" style="810" customWidth="1"/>
    <col min="3854" max="3854" width="5.42578125" style="810" customWidth="1"/>
    <col min="3855" max="3855" width="43.5703125" style="810" customWidth="1"/>
    <col min="3856" max="3856" width="5.42578125" style="810" customWidth="1"/>
    <col min="3857" max="3857" width="43.5703125" style="810" customWidth="1"/>
    <col min="3858" max="3858" width="5.42578125" style="810" customWidth="1"/>
    <col min="3859" max="3859" width="43.5703125" style="810" customWidth="1"/>
    <col min="3860" max="3860" width="2.85546875" style="810" customWidth="1"/>
    <col min="3861" max="4097" width="11.42578125" style="810"/>
    <col min="4098" max="4098" width="5.42578125" style="810" customWidth="1"/>
    <col min="4099" max="4099" width="43.5703125" style="810" customWidth="1"/>
    <col min="4100" max="4100" width="5.42578125" style="810" customWidth="1"/>
    <col min="4101" max="4101" width="43.5703125" style="810" customWidth="1"/>
    <col min="4102" max="4102" width="5.42578125" style="810" customWidth="1"/>
    <col min="4103" max="4103" width="43.5703125" style="810" customWidth="1"/>
    <col min="4104" max="4104" width="5.42578125" style="810" customWidth="1"/>
    <col min="4105" max="4105" width="43.5703125" style="810" customWidth="1"/>
    <col min="4106" max="4106" width="3.42578125" style="810" customWidth="1"/>
    <col min="4107" max="4107" width="13.7109375" style="810" customWidth="1"/>
    <col min="4108" max="4108" width="5.42578125" style="810" customWidth="1"/>
    <col min="4109" max="4109" width="43.5703125" style="810" customWidth="1"/>
    <col min="4110" max="4110" width="5.42578125" style="810" customWidth="1"/>
    <col min="4111" max="4111" width="43.5703125" style="810" customWidth="1"/>
    <col min="4112" max="4112" width="5.42578125" style="810" customWidth="1"/>
    <col min="4113" max="4113" width="43.5703125" style="810" customWidth="1"/>
    <col min="4114" max="4114" width="5.42578125" style="810" customWidth="1"/>
    <col min="4115" max="4115" width="43.5703125" style="810" customWidth="1"/>
    <col min="4116" max="4116" width="2.85546875" style="810" customWidth="1"/>
    <col min="4117" max="4353" width="11.42578125" style="810"/>
    <col min="4354" max="4354" width="5.42578125" style="810" customWidth="1"/>
    <col min="4355" max="4355" width="43.5703125" style="810" customWidth="1"/>
    <col min="4356" max="4356" width="5.42578125" style="810" customWidth="1"/>
    <col min="4357" max="4357" width="43.5703125" style="810" customWidth="1"/>
    <col min="4358" max="4358" width="5.42578125" style="810" customWidth="1"/>
    <col min="4359" max="4359" width="43.5703125" style="810" customWidth="1"/>
    <col min="4360" max="4360" width="5.42578125" style="810" customWidth="1"/>
    <col min="4361" max="4361" width="43.5703125" style="810" customWidth="1"/>
    <col min="4362" max="4362" width="3.42578125" style="810" customWidth="1"/>
    <col min="4363" max="4363" width="13.7109375" style="810" customWidth="1"/>
    <col min="4364" max="4364" width="5.42578125" style="810" customWidth="1"/>
    <col min="4365" max="4365" width="43.5703125" style="810" customWidth="1"/>
    <col min="4366" max="4366" width="5.42578125" style="810" customWidth="1"/>
    <col min="4367" max="4367" width="43.5703125" style="810" customWidth="1"/>
    <col min="4368" max="4368" width="5.42578125" style="810" customWidth="1"/>
    <col min="4369" max="4369" width="43.5703125" style="810" customWidth="1"/>
    <col min="4370" max="4370" width="5.42578125" style="810" customWidth="1"/>
    <col min="4371" max="4371" width="43.5703125" style="810" customWidth="1"/>
    <col min="4372" max="4372" width="2.85546875" style="810" customWidth="1"/>
    <col min="4373" max="4609" width="11.42578125" style="810"/>
    <col min="4610" max="4610" width="5.42578125" style="810" customWidth="1"/>
    <col min="4611" max="4611" width="43.5703125" style="810" customWidth="1"/>
    <col min="4612" max="4612" width="5.42578125" style="810" customWidth="1"/>
    <col min="4613" max="4613" width="43.5703125" style="810" customWidth="1"/>
    <col min="4614" max="4614" width="5.42578125" style="810" customWidth="1"/>
    <col min="4615" max="4615" width="43.5703125" style="810" customWidth="1"/>
    <col min="4616" max="4616" width="5.42578125" style="810" customWidth="1"/>
    <col min="4617" max="4617" width="43.5703125" style="810" customWidth="1"/>
    <col min="4618" max="4618" width="3.42578125" style="810" customWidth="1"/>
    <col min="4619" max="4619" width="13.7109375" style="810" customWidth="1"/>
    <col min="4620" max="4620" width="5.42578125" style="810" customWidth="1"/>
    <col min="4621" max="4621" width="43.5703125" style="810" customWidth="1"/>
    <col min="4622" max="4622" width="5.42578125" style="810" customWidth="1"/>
    <col min="4623" max="4623" width="43.5703125" style="810" customWidth="1"/>
    <col min="4624" max="4624" width="5.42578125" style="810" customWidth="1"/>
    <col min="4625" max="4625" width="43.5703125" style="810" customWidth="1"/>
    <col min="4626" max="4626" width="5.42578125" style="810" customWidth="1"/>
    <col min="4627" max="4627" width="43.5703125" style="810" customWidth="1"/>
    <col min="4628" max="4628" width="2.85546875" style="810" customWidth="1"/>
    <col min="4629" max="4865" width="11.42578125" style="810"/>
    <col min="4866" max="4866" width="5.42578125" style="810" customWidth="1"/>
    <col min="4867" max="4867" width="43.5703125" style="810" customWidth="1"/>
    <col min="4868" max="4868" width="5.42578125" style="810" customWidth="1"/>
    <col min="4869" max="4869" width="43.5703125" style="810" customWidth="1"/>
    <col min="4870" max="4870" width="5.42578125" style="810" customWidth="1"/>
    <col min="4871" max="4871" width="43.5703125" style="810" customWidth="1"/>
    <col min="4872" max="4872" width="5.42578125" style="810" customWidth="1"/>
    <col min="4873" max="4873" width="43.5703125" style="810" customWidth="1"/>
    <col min="4874" max="4874" width="3.42578125" style="810" customWidth="1"/>
    <col min="4875" max="4875" width="13.7109375" style="810" customWidth="1"/>
    <col min="4876" max="4876" width="5.42578125" style="810" customWidth="1"/>
    <col min="4877" max="4877" width="43.5703125" style="810" customWidth="1"/>
    <col min="4878" max="4878" width="5.42578125" style="810" customWidth="1"/>
    <col min="4879" max="4879" width="43.5703125" style="810" customWidth="1"/>
    <col min="4880" max="4880" width="5.42578125" style="810" customWidth="1"/>
    <col min="4881" max="4881" width="43.5703125" style="810" customWidth="1"/>
    <col min="4882" max="4882" width="5.42578125" style="810" customWidth="1"/>
    <col min="4883" max="4883" width="43.5703125" style="810" customWidth="1"/>
    <col min="4884" max="4884" width="2.85546875" style="810" customWidth="1"/>
    <col min="4885" max="5121" width="11.42578125" style="810"/>
    <col min="5122" max="5122" width="5.42578125" style="810" customWidth="1"/>
    <col min="5123" max="5123" width="43.5703125" style="810" customWidth="1"/>
    <col min="5124" max="5124" width="5.42578125" style="810" customWidth="1"/>
    <col min="5125" max="5125" width="43.5703125" style="810" customWidth="1"/>
    <col min="5126" max="5126" width="5.42578125" style="810" customWidth="1"/>
    <col min="5127" max="5127" width="43.5703125" style="810" customWidth="1"/>
    <col min="5128" max="5128" width="5.42578125" style="810" customWidth="1"/>
    <col min="5129" max="5129" width="43.5703125" style="810" customWidth="1"/>
    <col min="5130" max="5130" width="3.42578125" style="810" customWidth="1"/>
    <col min="5131" max="5131" width="13.7109375" style="810" customWidth="1"/>
    <col min="5132" max="5132" width="5.42578125" style="810" customWidth="1"/>
    <col min="5133" max="5133" width="43.5703125" style="810" customWidth="1"/>
    <col min="5134" max="5134" width="5.42578125" style="810" customWidth="1"/>
    <col min="5135" max="5135" width="43.5703125" style="810" customWidth="1"/>
    <col min="5136" max="5136" width="5.42578125" style="810" customWidth="1"/>
    <col min="5137" max="5137" width="43.5703125" style="810" customWidth="1"/>
    <col min="5138" max="5138" width="5.42578125" style="810" customWidth="1"/>
    <col min="5139" max="5139" width="43.5703125" style="810" customWidth="1"/>
    <col min="5140" max="5140" width="2.85546875" style="810" customWidth="1"/>
    <col min="5141" max="5377" width="11.42578125" style="810"/>
    <col min="5378" max="5378" width="5.42578125" style="810" customWidth="1"/>
    <col min="5379" max="5379" width="43.5703125" style="810" customWidth="1"/>
    <col min="5380" max="5380" width="5.42578125" style="810" customWidth="1"/>
    <col min="5381" max="5381" width="43.5703125" style="810" customWidth="1"/>
    <col min="5382" max="5382" width="5.42578125" style="810" customWidth="1"/>
    <col min="5383" max="5383" width="43.5703125" style="810" customWidth="1"/>
    <col min="5384" max="5384" width="5.42578125" style="810" customWidth="1"/>
    <col min="5385" max="5385" width="43.5703125" style="810" customWidth="1"/>
    <col min="5386" max="5386" width="3.42578125" style="810" customWidth="1"/>
    <col min="5387" max="5387" width="13.7109375" style="810" customWidth="1"/>
    <col min="5388" max="5388" width="5.42578125" style="810" customWidth="1"/>
    <col min="5389" max="5389" width="43.5703125" style="810" customWidth="1"/>
    <col min="5390" max="5390" width="5.42578125" style="810" customWidth="1"/>
    <col min="5391" max="5391" width="43.5703125" style="810" customWidth="1"/>
    <col min="5392" max="5392" width="5.42578125" style="810" customWidth="1"/>
    <col min="5393" max="5393" width="43.5703125" style="810" customWidth="1"/>
    <col min="5394" max="5394" width="5.42578125" style="810" customWidth="1"/>
    <col min="5395" max="5395" width="43.5703125" style="810" customWidth="1"/>
    <col min="5396" max="5396" width="2.85546875" style="810" customWidth="1"/>
    <col min="5397" max="5633" width="11.42578125" style="810"/>
    <col min="5634" max="5634" width="5.42578125" style="810" customWidth="1"/>
    <col min="5635" max="5635" width="43.5703125" style="810" customWidth="1"/>
    <col min="5636" max="5636" width="5.42578125" style="810" customWidth="1"/>
    <col min="5637" max="5637" width="43.5703125" style="810" customWidth="1"/>
    <col min="5638" max="5638" width="5.42578125" style="810" customWidth="1"/>
    <col min="5639" max="5639" width="43.5703125" style="810" customWidth="1"/>
    <col min="5640" max="5640" width="5.42578125" style="810" customWidth="1"/>
    <col min="5641" max="5641" width="43.5703125" style="810" customWidth="1"/>
    <col min="5642" max="5642" width="3.42578125" style="810" customWidth="1"/>
    <col min="5643" max="5643" width="13.7109375" style="810" customWidth="1"/>
    <col min="5644" max="5644" width="5.42578125" style="810" customWidth="1"/>
    <col min="5645" max="5645" width="43.5703125" style="810" customWidth="1"/>
    <col min="5646" max="5646" width="5.42578125" style="810" customWidth="1"/>
    <col min="5647" max="5647" width="43.5703125" style="810" customWidth="1"/>
    <col min="5648" max="5648" width="5.42578125" style="810" customWidth="1"/>
    <col min="5649" max="5649" width="43.5703125" style="810" customWidth="1"/>
    <col min="5650" max="5650" width="5.42578125" style="810" customWidth="1"/>
    <col min="5651" max="5651" width="43.5703125" style="810" customWidth="1"/>
    <col min="5652" max="5652" width="2.85546875" style="810" customWidth="1"/>
    <col min="5653" max="5889" width="11.42578125" style="810"/>
    <col min="5890" max="5890" width="5.42578125" style="810" customWidth="1"/>
    <col min="5891" max="5891" width="43.5703125" style="810" customWidth="1"/>
    <col min="5892" max="5892" width="5.42578125" style="810" customWidth="1"/>
    <col min="5893" max="5893" width="43.5703125" style="810" customWidth="1"/>
    <col min="5894" max="5894" width="5.42578125" style="810" customWidth="1"/>
    <col min="5895" max="5895" width="43.5703125" style="810" customWidth="1"/>
    <col min="5896" max="5896" width="5.42578125" style="810" customWidth="1"/>
    <col min="5897" max="5897" width="43.5703125" style="810" customWidth="1"/>
    <col min="5898" max="5898" width="3.42578125" style="810" customWidth="1"/>
    <col min="5899" max="5899" width="13.7109375" style="810" customWidth="1"/>
    <col min="5900" max="5900" width="5.42578125" style="810" customWidth="1"/>
    <col min="5901" max="5901" width="43.5703125" style="810" customWidth="1"/>
    <col min="5902" max="5902" width="5.42578125" style="810" customWidth="1"/>
    <col min="5903" max="5903" width="43.5703125" style="810" customWidth="1"/>
    <col min="5904" max="5904" width="5.42578125" style="810" customWidth="1"/>
    <col min="5905" max="5905" width="43.5703125" style="810" customWidth="1"/>
    <col min="5906" max="5906" width="5.42578125" style="810" customWidth="1"/>
    <col min="5907" max="5907" width="43.5703125" style="810" customWidth="1"/>
    <col min="5908" max="5908" width="2.85546875" style="810" customWidth="1"/>
    <col min="5909" max="6145" width="11.42578125" style="810"/>
    <col min="6146" max="6146" width="5.42578125" style="810" customWidth="1"/>
    <col min="6147" max="6147" width="43.5703125" style="810" customWidth="1"/>
    <col min="6148" max="6148" width="5.42578125" style="810" customWidth="1"/>
    <col min="6149" max="6149" width="43.5703125" style="810" customWidth="1"/>
    <col min="6150" max="6150" width="5.42578125" style="810" customWidth="1"/>
    <col min="6151" max="6151" width="43.5703125" style="810" customWidth="1"/>
    <col min="6152" max="6152" width="5.42578125" style="810" customWidth="1"/>
    <col min="6153" max="6153" width="43.5703125" style="810" customWidth="1"/>
    <col min="6154" max="6154" width="3.42578125" style="810" customWidth="1"/>
    <col min="6155" max="6155" width="13.7109375" style="810" customWidth="1"/>
    <col min="6156" max="6156" width="5.42578125" style="810" customWidth="1"/>
    <col min="6157" max="6157" width="43.5703125" style="810" customWidth="1"/>
    <col min="6158" max="6158" width="5.42578125" style="810" customWidth="1"/>
    <col min="6159" max="6159" width="43.5703125" style="810" customWidth="1"/>
    <col min="6160" max="6160" width="5.42578125" style="810" customWidth="1"/>
    <col min="6161" max="6161" width="43.5703125" style="810" customWidth="1"/>
    <col min="6162" max="6162" width="5.42578125" style="810" customWidth="1"/>
    <col min="6163" max="6163" width="43.5703125" style="810" customWidth="1"/>
    <col min="6164" max="6164" width="2.85546875" style="810" customWidth="1"/>
    <col min="6165" max="6401" width="11.42578125" style="810"/>
    <col min="6402" max="6402" width="5.42578125" style="810" customWidth="1"/>
    <col min="6403" max="6403" width="43.5703125" style="810" customWidth="1"/>
    <col min="6404" max="6404" width="5.42578125" style="810" customWidth="1"/>
    <col min="6405" max="6405" width="43.5703125" style="810" customWidth="1"/>
    <col min="6406" max="6406" width="5.42578125" style="810" customWidth="1"/>
    <col min="6407" max="6407" width="43.5703125" style="810" customWidth="1"/>
    <col min="6408" max="6408" width="5.42578125" style="810" customWidth="1"/>
    <col min="6409" max="6409" width="43.5703125" style="810" customWidth="1"/>
    <col min="6410" max="6410" width="3.42578125" style="810" customWidth="1"/>
    <col min="6411" max="6411" width="13.7109375" style="810" customWidth="1"/>
    <col min="6412" max="6412" width="5.42578125" style="810" customWidth="1"/>
    <col min="6413" max="6413" width="43.5703125" style="810" customWidth="1"/>
    <col min="6414" max="6414" width="5.42578125" style="810" customWidth="1"/>
    <col min="6415" max="6415" width="43.5703125" style="810" customWidth="1"/>
    <col min="6416" max="6416" width="5.42578125" style="810" customWidth="1"/>
    <col min="6417" max="6417" width="43.5703125" style="810" customWidth="1"/>
    <col min="6418" max="6418" width="5.42578125" style="810" customWidth="1"/>
    <col min="6419" max="6419" width="43.5703125" style="810" customWidth="1"/>
    <col min="6420" max="6420" width="2.85546875" style="810" customWidth="1"/>
    <col min="6421" max="6657" width="11.42578125" style="810"/>
    <col min="6658" max="6658" width="5.42578125" style="810" customWidth="1"/>
    <col min="6659" max="6659" width="43.5703125" style="810" customWidth="1"/>
    <col min="6660" max="6660" width="5.42578125" style="810" customWidth="1"/>
    <col min="6661" max="6661" width="43.5703125" style="810" customWidth="1"/>
    <col min="6662" max="6662" width="5.42578125" style="810" customWidth="1"/>
    <col min="6663" max="6663" width="43.5703125" style="810" customWidth="1"/>
    <col min="6664" max="6664" width="5.42578125" style="810" customWidth="1"/>
    <col min="6665" max="6665" width="43.5703125" style="810" customWidth="1"/>
    <col min="6666" max="6666" width="3.42578125" style="810" customWidth="1"/>
    <col min="6667" max="6667" width="13.7109375" style="810" customWidth="1"/>
    <col min="6668" max="6668" width="5.42578125" style="810" customWidth="1"/>
    <col min="6669" max="6669" width="43.5703125" style="810" customWidth="1"/>
    <col min="6670" max="6670" width="5.42578125" style="810" customWidth="1"/>
    <col min="6671" max="6671" width="43.5703125" style="810" customWidth="1"/>
    <col min="6672" max="6672" width="5.42578125" style="810" customWidth="1"/>
    <col min="6673" max="6673" width="43.5703125" style="810" customWidth="1"/>
    <col min="6674" max="6674" width="5.42578125" style="810" customWidth="1"/>
    <col min="6675" max="6675" width="43.5703125" style="810" customWidth="1"/>
    <col min="6676" max="6676" width="2.85546875" style="810" customWidth="1"/>
    <col min="6677" max="6913" width="11.42578125" style="810"/>
    <col min="6914" max="6914" width="5.42578125" style="810" customWidth="1"/>
    <col min="6915" max="6915" width="43.5703125" style="810" customWidth="1"/>
    <col min="6916" max="6916" width="5.42578125" style="810" customWidth="1"/>
    <col min="6917" max="6917" width="43.5703125" style="810" customWidth="1"/>
    <col min="6918" max="6918" width="5.42578125" style="810" customWidth="1"/>
    <col min="6919" max="6919" width="43.5703125" style="810" customWidth="1"/>
    <col min="6920" max="6920" width="5.42578125" style="810" customWidth="1"/>
    <col min="6921" max="6921" width="43.5703125" style="810" customWidth="1"/>
    <col min="6922" max="6922" width="3.42578125" style="810" customWidth="1"/>
    <col min="6923" max="6923" width="13.7109375" style="810" customWidth="1"/>
    <col min="6924" max="6924" width="5.42578125" style="810" customWidth="1"/>
    <col min="6925" max="6925" width="43.5703125" style="810" customWidth="1"/>
    <col min="6926" max="6926" width="5.42578125" style="810" customWidth="1"/>
    <col min="6927" max="6927" width="43.5703125" style="810" customWidth="1"/>
    <col min="6928" max="6928" width="5.42578125" style="810" customWidth="1"/>
    <col min="6929" max="6929" width="43.5703125" style="810" customWidth="1"/>
    <col min="6930" max="6930" width="5.42578125" style="810" customWidth="1"/>
    <col min="6931" max="6931" width="43.5703125" style="810" customWidth="1"/>
    <col min="6932" max="6932" width="2.85546875" style="810" customWidth="1"/>
    <col min="6933" max="7169" width="11.42578125" style="810"/>
    <col min="7170" max="7170" width="5.42578125" style="810" customWidth="1"/>
    <col min="7171" max="7171" width="43.5703125" style="810" customWidth="1"/>
    <col min="7172" max="7172" width="5.42578125" style="810" customWidth="1"/>
    <col min="7173" max="7173" width="43.5703125" style="810" customWidth="1"/>
    <col min="7174" max="7174" width="5.42578125" style="810" customWidth="1"/>
    <col min="7175" max="7175" width="43.5703125" style="810" customWidth="1"/>
    <col min="7176" max="7176" width="5.42578125" style="810" customWidth="1"/>
    <col min="7177" max="7177" width="43.5703125" style="810" customWidth="1"/>
    <col min="7178" max="7178" width="3.42578125" style="810" customWidth="1"/>
    <col min="7179" max="7179" width="13.7109375" style="810" customWidth="1"/>
    <col min="7180" max="7180" width="5.42578125" style="810" customWidth="1"/>
    <col min="7181" max="7181" width="43.5703125" style="810" customWidth="1"/>
    <col min="7182" max="7182" width="5.42578125" style="810" customWidth="1"/>
    <col min="7183" max="7183" width="43.5703125" style="810" customWidth="1"/>
    <col min="7184" max="7184" width="5.42578125" style="810" customWidth="1"/>
    <col min="7185" max="7185" width="43.5703125" style="810" customWidth="1"/>
    <col min="7186" max="7186" width="5.42578125" style="810" customWidth="1"/>
    <col min="7187" max="7187" width="43.5703125" style="810" customWidth="1"/>
    <col min="7188" max="7188" width="2.85546875" style="810" customWidth="1"/>
    <col min="7189" max="7425" width="11.42578125" style="810"/>
    <col min="7426" max="7426" width="5.42578125" style="810" customWidth="1"/>
    <col min="7427" max="7427" width="43.5703125" style="810" customWidth="1"/>
    <col min="7428" max="7428" width="5.42578125" style="810" customWidth="1"/>
    <col min="7429" max="7429" width="43.5703125" style="810" customWidth="1"/>
    <col min="7430" max="7430" width="5.42578125" style="810" customWidth="1"/>
    <col min="7431" max="7431" width="43.5703125" style="810" customWidth="1"/>
    <col min="7432" max="7432" width="5.42578125" style="810" customWidth="1"/>
    <col min="7433" max="7433" width="43.5703125" style="810" customWidth="1"/>
    <col min="7434" max="7434" width="3.42578125" style="810" customWidth="1"/>
    <col min="7435" max="7435" width="13.7109375" style="810" customWidth="1"/>
    <col min="7436" max="7436" width="5.42578125" style="810" customWidth="1"/>
    <col min="7437" max="7437" width="43.5703125" style="810" customWidth="1"/>
    <col min="7438" max="7438" width="5.42578125" style="810" customWidth="1"/>
    <col min="7439" max="7439" width="43.5703125" style="810" customWidth="1"/>
    <col min="7440" max="7440" width="5.42578125" style="810" customWidth="1"/>
    <col min="7441" max="7441" width="43.5703125" style="810" customWidth="1"/>
    <col min="7442" max="7442" width="5.42578125" style="810" customWidth="1"/>
    <col min="7443" max="7443" width="43.5703125" style="810" customWidth="1"/>
    <col min="7444" max="7444" width="2.85546875" style="810" customWidth="1"/>
    <col min="7445" max="7681" width="11.42578125" style="810"/>
    <col min="7682" max="7682" width="5.42578125" style="810" customWidth="1"/>
    <col min="7683" max="7683" width="43.5703125" style="810" customWidth="1"/>
    <col min="7684" max="7684" width="5.42578125" style="810" customWidth="1"/>
    <col min="7685" max="7685" width="43.5703125" style="810" customWidth="1"/>
    <col min="7686" max="7686" width="5.42578125" style="810" customWidth="1"/>
    <col min="7687" max="7687" width="43.5703125" style="810" customWidth="1"/>
    <col min="7688" max="7688" width="5.42578125" style="810" customWidth="1"/>
    <col min="7689" max="7689" width="43.5703125" style="810" customWidth="1"/>
    <col min="7690" max="7690" width="3.42578125" style="810" customWidth="1"/>
    <col min="7691" max="7691" width="13.7109375" style="810" customWidth="1"/>
    <col min="7692" max="7692" width="5.42578125" style="810" customWidth="1"/>
    <col min="7693" max="7693" width="43.5703125" style="810" customWidth="1"/>
    <col min="7694" max="7694" width="5.42578125" style="810" customWidth="1"/>
    <col min="7695" max="7695" width="43.5703125" style="810" customWidth="1"/>
    <col min="7696" max="7696" width="5.42578125" style="810" customWidth="1"/>
    <col min="7697" max="7697" width="43.5703125" style="810" customWidth="1"/>
    <col min="7698" max="7698" width="5.42578125" style="810" customWidth="1"/>
    <col min="7699" max="7699" width="43.5703125" style="810" customWidth="1"/>
    <col min="7700" max="7700" width="2.85546875" style="810" customWidth="1"/>
    <col min="7701" max="7937" width="11.42578125" style="810"/>
    <col min="7938" max="7938" width="5.42578125" style="810" customWidth="1"/>
    <col min="7939" max="7939" width="43.5703125" style="810" customWidth="1"/>
    <col min="7940" max="7940" width="5.42578125" style="810" customWidth="1"/>
    <col min="7941" max="7941" width="43.5703125" style="810" customWidth="1"/>
    <col min="7942" max="7942" width="5.42578125" style="810" customWidth="1"/>
    <col min="7943" max="7943" width="43.5703125" style="810" customWidth="1"/>
    <col min="7944" max="7944" width="5.42578125" style="810" customWidth="1"/>
    <col min="7945" max="7945" width="43.5703125" style="810" customWidth="1"/>
    <col min="7946" max="7946" width="3.42578125" style="810" customWidth="1"/>
    <col min="7947" max="7947" width="13.7109375" style="810" customWidth="1"/>
    <col min="7948" max="7948" width="5.42578125" style="810" customWidth="1"/>
    <col min="7949" max="7949" width="43.5703125" style="810" customWidth="1"/>
    <col min="7950" max="7950" width="5.42578125" style="810" customWidth="1"/>
    <col min="7951" max="7951" width="43.5703125" style="810" customWidth="1"/>
    <col min="7952" max="7952" width="5.42578125" style="810" customWidth="1"/>
    <col min="7953" max="7953" width="43.5703125" style="810" customWidth="1"/>
    <col min="7954" max="7954" width="5.42578125" style="810" customWidth="1"/>
    <col min="7955" max="7955" width="43.5703125" style="810" customWidth="1"/>
    <col min="7956" max="7956" width="2.85546875" style="810" customWidth="1"/>
    <col min="7957" max="8193" width="11.42578125" style="810"/>
    <col min="8194" max="8194" width="5.42578125" style="810" customWidth="1"/>
    <col min="8195" max="8195" width="43.5703125" style="810" customWidth="1"/>
    <col min="8196" max="8196" width="5.42578125" style="810" customWidth="1"/>
    <col min="8197" max="8197" width="43.5703125" style="810" customWidth="1"/>
    <col min="8198" max="8198" width="5.42578125" style="810" customWidth="1"/>
    <col min="8199" max="8199" width="43.5703125" style="810" customWidth="1"/>
    <col min="8200" max="8200" width="5.42578125" style="810" customWidth="1"/>
    <col min="8201" max="8201" width="43.5703125" style="810" customWidth="1"/>
    <col min="8202" max="8202" width="3.42578125" style="810" customWidth="1"/>
    <col min="8203" max="8203" width="13.7109375" style="810" customWidth="1"/>
    <col min="8204" max="8204" width="5.42578125" style="810" customWidth="1"/>
    <col min="8205" max="8205" width="43.5703125" style="810" customWidth="1"/>
    <col min="8206" max="8206" width="5.42578125" style="810" customWidth="1"/>
    <col min="8207" max="8207" width="43.5703125" style="810" customWidth="1"/>
    <col min="8208" max="8208" width="5.42578125" style="810" customWidth="1"/>
    <col min="8209" max="8209" width="43.5703125" style="810" customWidth="1"/>
    <col min="8210" max="8210" width="5.42578125" style="810" customWidth="1"/>
    <col min="8211" max="8211" width="43.5703125" style="810" customWidth="1"/>
    <col min="8212" max="8212" width="2.85546875" style="810" customWidth="1"/>
    <col min="8213" max="8449" width="11.42578125" style="810"/>
    <col min="8450" max="8450" width="5.42578125" style="810" customWidth="1"/>
    <col min="8451" max="8451" width="43.5703125" style="810" customWidth="1"/>
    <col min="8452" max="8452" width="5.42578125" style="810" customWidth="1"/>
    <col min="8453" max="8453" width="43.5703125" style="810" customWidth="1"/>
    <col min="8454" max="8454" width="5.42578125" style="810" customWidth="1"/>
    <col min="8455" max="8455" width="43.5703125" style="810" customWidth="1"/>
    <col min="8456" max="8456" width="5.42578125" style="810" customWidth="1"/>
    <col min="8457" max="8457" width="43.5703125" style="810" customWidth="1"/>
    <col min="8458" max="8458" width="3.42578125" style="810" customWidth="1"/>
    <col min="8459" max="8459" width="13.7109375" style="810" customWidth="1"/>
    <col min="8460" max="8460" width="5.42578125" style="810" customWidth="1"/>
    <col min="8461" max="8461" width="43.5703125" style="810" customWidth="1"/>
    <col min="8462" max="8462" width="5.42578125" style="810" customWidth="1"/>
    <col min="8463" max="8463" width="43.5703125" style="810" customWidth="1"/>
    <col min="8464" max="8464" width="5.42578125" style="810" customWidth="1"/>
    <col min="8465" max="8465" width="43.5703125" style="810" customWidth="1"/>
    <col min="8466" max="8466" width="5.42578125" style="810" customWidth="1"/>
    <col min="8467" max="8467" width="43.5703125" style="810" customWidth="1"/>
    <col min="8468" max="8468" width="2.85546875" style="810" customWidth="1"/>
    <col min="8469" max="8705" width="11.42578125" style="810"/>
    <col min="8706" max="8706" width="5.42578125" style="810" customWidth="1"/>
    <col min="8707" max="8707" width="43.5703125" style="810" customWidth="1"/>
    <col min="8708" max="8708" width="5.42578125" style="810" customWidth="1"/>
    <col min="8709" max="8709" width="43.5703125" style="810" customWidth="1"/>
    <col min="8710" max="8710" width="5.42578125" style="810" customWidth="1"/>
    <col min="8711" max="8711" width="43.5703125" style="810" customWidth="1"/>
    <col min="8712" max="8712" width="5.42578125" style="810" customWidth="1"/>
    <col min="8713" max="8713" width="43.5703125" style="810" customWidth="1"/>
    <col min="8714" max="8714" width="3.42578125" style="810" customWidth="1"/>
    <col min="8715" max="8715" width="13.7109375" style="810" customWidth="1"/>
    <col min="8716" max="8716" width="5.42578125" style="810" customWidth="1"/>
    <col min="8717" max="8717" width="43.5703125" style="810" customWidth="1"/>
    <col min="8718" max="8718" width="5.42578125" style="810" customWidth="1"/>
    <col min="8719" max="8719" width="43.5703125" style="810" customWidth="1"/>
    <col min="8720" max="8720" width="5.42578125" style="810" customWidth="1"/>
    <col min="8721" max="8721" width="43.5703125" style="810" customWidth="1"/>
    <col min="8722" max="8722" width="5.42578125" style="810" customWidth="1"/>
    <col min="8723" max="8723" width="43.5703125" style="810" customWidth="1"/>
    <col min="8724" max="8724" width="2.85546875" style="810" customWidth="1"/>
    <col min="8725" max="8961" width="11.42578125" style="810"/>
    <col min="8962" max="8962" width="5.42578125" style="810" customWidth="1"/>
    <col min="8963" max="8963" width="43.5703125" style="810" customWidth="1"/>
    <col min="8964" max="8964" width="5.42578125" style="810" customWidth="1"/>
    <col min="8965" max="8965" width="43.5703125" style="810" customWidth="1"/>
    <col min="8966" max="8966" width="5.42578125" style="810" customWidth="1"/>
    <col min="8967" max="8967" width="43.5703125" style="810" customWidth="1"/>
    <col min="8968" max="8968" width="5.42578125" style="810" customWidth="1"/>
    <col min="8969" max="8969" width="43.5703125" style="810" customWidth="1"/>
    <col min="8970" max="8970" width="3.42578125" style="810" customWidth="1"/>
    <col min="8971" max="8971" width="13.7109375" style="810" customWidth="1"/>
    <col min="8972" max="8972" width="5.42578125" style="810" customWidth="1"/>
    <col min="8973" max="8973" width="43.5703125" style="810" customWidth="1"/>
    <col min="8974" max="8974" width="5.42578125" style="810" customWidth="1"/>
    <col min="8975" max="8975" width="43.5703125" style="810" customWidth="1"/>
    <col min="8976" max="8976" width="5.42578125" style="810" customWidth="1"/>
    <col min="8977" max="8977" width="43.5703125" style="810" customWidth="1"/>
    <col min="8978" max="8978" width="5.42578125" style="810" customWidth="1"/>
    <col min="8979" max="8979" width="43.5703125" style="810" customWidth="1"/>
    <col min="8980" max="8980" width="2.85546875" style="810" customWidth="1"/>
    <col min="8981" max="9217" width="11.42578125" style="810"/>
    <col min="9218" max="9218" width="5.42578125" style="810" customWidth="1"/>
    <col min="9219" max="9219" width="43.5703125" style="810" customWidth="1"/>
    <col min="9220" max="9220" width="5.42578125" style="810" customWidth="1"/>
    <col min="9221" max="9221" width="43.5703125" style="810" customWidth="1"/>
    <col min="9222" max="9222" width="5.42578125" style="810" customWidth="1"/>
    <col min="9223" max="9223" width="43.5703125" style="810" customWidth="1"/>
    <col min="9224" max="9224" width="5.42578125" style="810" customWidth="1"/>
    <col min="9225" max="9225" width="43.5703125" style="810" customWidth="1"/>
    <col min="9226" max="9226" width="3.42578125" style="810" customWidth="1"/>
    <col min="9227" max="9227" width="13.7109375" style="810" customWidth="1"/>
    <col min="9228" max="9228" width="5.42578125" style="810" customWidth="1"/>
    <col min="9229" max="9229" width="43.5703125" style="810" customWidth="1"/>
    <col min="9230" max="9230" width="5.42578125" style="810" customWidth="1"/>
    <col min="9231" max="9231" width="43.5703125" style="810" customWidth="1"/>
    <col min="9232" max="9232" width="5.42578125" style="810" customWidth="1"/>
    <col min="9233" max="9233" width="43.5703125" style="810" customWidth="1"/>
    <col min="9234" max="9234" width="5.42578125" style="810" customWidth="1"/>
    <col min="9235" max="9235" width="43.5703125" style="810" customWidth="1"/>
    <col min="9236" max="9236" width="2.85546875" style="810" customWidth="1"/>
    <col min="9237" max="9473" width="11.42578125" style="810"/>
    <col min="9474" max="9474" width="5.42578125" style="810" customWidth="1"/>
    <col min="9475" max="9475" width="43.5703125" style="810" customWidth="1"/>
    <col min="9476" max="9476" width="5.42578125" style="810" customWidth="1"/>
    <col min="9477" max="9477" width="43.5703125" style="810" customWidth="1"/>
    <col min="9478" max="9478" width="5.42578125" style="810" customWidth="1"/>
    <col min="9479" max="9479" width="43.5703125" style="810" customWidth="1"/>
    <col min="9480" max="9480" width="5.42578125" style="810" customWidth="1"/>
    <col min="9481" max="9481" width="43.5703125" style="810" customWidth="1"/>
    <col min="9482" max="9482" width="3.42578125" style="810" customWidth="1"/>
    <col min="9483" max="9483" width="13.7109375" style="810" customWidth="1"/>
    <col min="9484" max="9484" width="5.42578125" style="810" customWidth="1"/>
    <col min="9485" max="9485" width="43.5703125" style="810" customWidth="1"/>
    <col min="9486" max="9486" width="5.42578125" style="810" customWidth="1"/>
    <col min="9487" max="9487" width="43.5703125" style="810" customWidth="1"/>
    <col min="9488" max="9488" width="5.42578125" style="810" customWidth="1"/>
    <col min="9489" max="9489" width="43.5703125" style="810" customWidth="1"/>
    <col min="9490" max="9490" width="5.42578125" style="810" customWidth="1"/>
    <col min="9491" max="9491" width="43.5703125" style="810" customWidth="1"/>
    <col min="9492" max="9492" width="2.85546875" style="810" customWidth="1"/>
    <col min="9493" max="9729" width="11.42578125" style="810"/>
    <col min="9730" max="9730" width="5.42578125" style="810" customWidth="1"/>
    <col min="9731" max="9731" width="43.5703125" style="810" customWidth="1"/>
    <col min="9732" max="9732" width="5.42578125" style="810" customWidth="1"/>
    <col min="9733" max="9733" width="43.5703125" style="810" customWidth="1"/>
    <col min="9734" max="9734" width="5.42578125" style="810" customWidth="1"/>
    <col min="9735" max="9735" width="43.5703125" style="810" customWidth="1"/>
    <col min="9736" max="9736" width="5.42578125" style="810" customWidth="1"/>
    <col min="9737" max="9737" width="43.5703125" style="810" customWidth="1"/>
    <col min="9738" max="9738" width="3.42578125" style="810" customWidth="1"/>
    <col min="9739" max="9739" width="13.7109375" style="810" customWidth="1"/>
    <col min="9740" max="9740" width="5.42578125" style="810" customWidth="1"/>
    <col min="9741" max="9741" width="43.5703125" style="810" customWidth="1"/>
    <col min="9742" max="9742" width="5.42578125" style="810" customWidth="1"/>
    <col min="9743" max="9743" width="43.5703125" style="810" customWidth="1"/>
    <col min="9744" max="9744" width="5.42578125" style="810" customWidth="1"/>
    <col min="9745" max="9745" width="43.5703125" style="810" customWidth="1"/>
    <col min="9746" max="9746" width="5.42578125" style="810" customWidth="1"/>
    <col min="9747" max="9747" width="43.5703125" style="810" customWidth="1"/>
    <col min="9748" max="9748" width="2.85546875" style="810" customWidth="1"/>
    <col min="9749" max="9985" width="11.42578125" style="810"/>
    <col min="9986" max="9986" width="5.42578125" style="810" customWidth="1"/>
    <col min="9987" max="9987" width="43.5703125" style="810" customWidth="1"/>
    <col min="9988" max="9988" width="5.42578125" style="810" customWidth="1"/>
    <col min="9989" max="9989" width="43.5703125" style="810" customWidth="1"/>
    <col min="9990" max="9990" width="5.42578125" style="810" customWidth="1"/>
    <col min="9991" max="9991" width="43.5703125" style="810" customWidth="1"/>
    <col min="9992" max="9992" width="5.42578125" style="810" customWidth="1"/>
    <col min="9993" max="9993" width="43.5703125" style="810" customWidth="1"/>
    <col min="9994" max="9994" width="3.42578125" style="810" customWidth="1"/>
    <col min="9995" max="9995" width="13.7109375" style="810" customWidth="1"/>
    <col min="9996" max="9996" width="5.42578125" style="810" customWidth="1"/>
    <col min="9997" max="9997" width="43.5703125" style="810" customWidth="1"/>
    <col min="9998" max="9998" width="5.42578125" style="810" customWidth="1"/>
    <col min="9999" max="9999" width="43.5703125" style="810" customWidth="1"/>
    <col min="10000" max="10000" width="5.42578125" style="810" customWidth="1"/>
    <col min="10001" max="10001" width="43.5703125" style="810" customWidth="1"/>
    <col min="10002" max="10002" width="5.42578125" style="810" customWidth="1"/>
    <col min="10003" max="10003" width="43.5703125" style="810" customWidth="1"/>
    <col min="10004" max="10004" width="2.85546875" style="810" customWidth="1"/>
    <col min="10005" max="10241" width="11.42578125" style="810"/>
    <col min="10242" max="10242" width="5.42578125" style="810" customWidth="1"/>
    <col min="10243" max="10243" width="43.5703125" style="810" customWidth="1"/>
    <col min="10244" max="10244" width="5.42578125" style="810" customWidth="1"/>
    <col min="10245" max="10245" width="43.5703125" style="810" customWidth="1"/>
    <col min="10246" max="10246" width="5.42578125" style="810" customWidth="1"/>
    <col min="10247" max="10247" width="43.5703125" style="810" customWidth="1"/>
    <col min="10248" max="10248" width="5.42578125" style="810" customWidth="1"/>
    <col min="10249" max="10249" width="43.5703125" style="810" customWidth="1"/>
    <col min="10250" max="10250" width="3.42578125" style="810" customWidth="1"/>
    <col min="10251" max="10251" width="13.7109375" style="810" customWidth="1"/>
    <col min="10252" max="10252" width="5.42578125" style="810" customWidth="1"/>
    <col min="10253" max="10253" width="43.5703125" style="810" customWidth="1"/>
    <col min="10254" max="10254" width="5.42578125" style="810" customWidth="1"/>
    <col min="10255" max="10255" width="43.5703125" style="810" customWidth="1"/>
    <col min="10256" max="10256" width="5.42578125" style="810" customWidth="1"/>
    <col min="10257" max="10257" width="43.5703125" style="810" customWidth="1"/>
    <col min="10258" max="10258" width="5.42578125" style="810" customWidth="1"/>
    <col min="10259" max="10259" width="43.5703125" style="810" customWidth="1"/>
    <col min="10260" max="10260" width="2.85546875" style="810" customWidth="1"/>
    <col min="10261" max="10497" width="11.42578125" style="810"/>
    <col min="10498" max="10498" width="5.42578125" style="810" customWidth="1"/>
    <col min="10499" max="10499" width="43.5703125" style="810" customWidth="1"/>
    <col min="10500" max="10500" width="5.42578125" style="810" customWidth="1"/>
    <col min="10501" max="10501" width="43.5703125" style="810" customWidth="1"/>
    <col min="10502" max="10502" width="5.42578125" style="810" customWidth="1"/>
    <col min="10503" max="10503" width="43.5703125" style="810" customWidth="1"/>
    <col min="10504" max="10504" width="5.42578125" style="810" customWidth="1"/>
    <col min="10505" max="10505" width="43.5703125" style="810" customWidth="1"/>
    <col min="10506" max="10506" width="3.42578125" style="810" customWidth="1"/>
    <col min="10507" max="10507" width="13.7109375" style="810" customWidth="1"/>
    <col min="10508" max="10508" width="5.42578125" style="810" customWidth="1"/>
    <col min="10509" max="10509" width="43.5703125" style="810" customWidth="1"/>
    <col min="10510" max="10510" width="5.42578125" style="810" customWidth="1"/>
    <col min="10511" max="10511" width="43.5703125" style="810" customWidth="1"/>
    <col min="10512" max="10512" width="5.42578125" style="810" customWidth="1"/>
    <col min="10513" max="10513" width="43.5703125" style="810" customWidth="1"/>
    <col min="10514" max="10514" width="5.42578125" style="810" customWidth="1"/>
    <col min="10515" max="10515" width="43.5703125" style="810" customWidth="1"/>
    <col min="10516" max="10516" width="2.85546875" style="810" customWidth="1"/>
    <col min="10517" max="10753" width="11.42578125" style="810"/>
    <col min="10754" max="10754" width="5.42578125" style="810" customWidth="1"/>
    <col min="10755" max="10755" width="43.5703125" style="810" customWidth="1"/>
    <col min="10756" max="10756" width="5.42578125" style="810" customWidth="1"/>
    <col min="10757" max="10757" width="43.5703125" style="810" customWidth="1"/>
    <col min="10758" max="10758" width="5.42578125" style="810" customWidth="1"/>
    <col min="10759" max="10759" width="43.5703125" style="810" customWidth="1"/>
    <col min="10760" max="10760" width="5.42578125" style="810" customWidth="1"/>
    <col min="10761" max="10761" width="43.5703125" style="810" customWidth="1"/>
    <col min="10762" max="10762" width="3.42578125" style="810" customWidth="1"/>
    <col min="10763" max="10763" width="13.7109375" style="810" customWidth="1"/>
    <col min="10764" max="10764" width="5.42578125" style="810" customWidth="1"/>
    <col min="10765" max="10765" width="43.5703125" style="810" customWidth="1"/>
    <col min="10766" max="10766" width="5.42578125" style="810" customWidth="1"/>
    <col min="10767" max="10767" width="43.5703125" style="810" customWidth="1"/>
    <col min="10768" max="10768" width="5.42578125" style="810" customWidth="1"/>
    <col min="10769" max="10769" width="43.5703125" style="810" customWidth="1"/>
    <col min="10770" max="10770" width="5.42578125" style="810" customWidth="1"/>
    <col min="10771" max="10771" width="43.5703125" style="810" customWidth="1"/>
    <col min="10772" max="10772" width="2.85546875" style="810" customWidth="1"/>
    <col min="10773" max="11009" width="11.42578125" style="810"/>
    <col min="11010" max="11010" width="5.42578125" style="810" customWidth="1"/>
    <col min="11011" max="11011" width="43.5703125" style="810" customWidth="1"/>
    <col min="11012" max="11012" width="5.42578125" style="810" customWidth="1"/>
    <col min="11013" max="11013" width="43.5703125" style="810" customWidth="1"/>
    <col min="11014" max="11014" width="5.42578125" style="810" customWidth="1"/>
    <col min="11015" max="11015" width="43.5703125" style="810" customWidth="1"/>
    <col min="11016" max="11016" width="5.42578125" style="810" customWidth="1"/>
    <col min="11017" max="11017" width="43.5703125" style="810" customWidth="1"/>
    <col min="11018" max="11018" width="3.42578125" style="810" customWidth="1"/>
    <col min="11019" max="11019" width="13.7109375" style="810" customWidth="1"/>
    <col min="11020" max="11020" width="5.42578125" style="810" customWidth="1"/>
    <col min="11021" max="11021" width="43.5703125" style="810" customWidth="1"/>
    <col min="11022" max="11022" width="5.42578125" style="810" customWidth="1"/>
    <col min="11023" max="11023" width="43.5703125" style="810" customWidth="1"/>
    <col min="11024" max="11024" width="5.42578125" style="810" customWidth="1"/>
    <col min="11025" max="11025" width="43.5703125" style="810" customWidth="1"/>
    <col min="11026" max="11026" width="5.42578125" style="810" customWidth="1"/>
    <col min="11027" max="11027" width="43.5703125" style="810" customWidth="1"/>
    <col min="11028" max="11028" width="2.85546875" style="810" customWidth="1"/>
    <col min="11029" max="11265" width="11.42578125" style="810"/>
    <col min="11266" max="11266" width="5.42578125" style="810" customWidth="1"/>
    <col min="11267" max="11267" width="43.5703125" style="810" customWidth="1"/>
    <col min="11268" max="11268" width="5.42578125" style="810" customWidth="1"/>
    <col min="11269" max="11269" width="43.5703125" style="810" customWidth="1"/>
    <col min="11270" max="11270" width="5.42578125" style="810" customWidth="1"/>
    <col min="11271" max="11271" width="43.5703125" style="810" customWidth="1"/>
    <col min="11272" max="11272" width="5.42578125" style="810" customWidth="1"/>
    <col min="11273" max="11273" width="43.5703125" style="810" customWidth="1"/>
    <col min="11274" max="11274" width="3.42578125" style="810" customWidth="1"/>
    <col min="11275" max="11275" width="13.7109375" style="810" customWidth="1"/>
    <col min="11276" max="11276" width="5.42578125" style="810" customWidth="1"/>
    <col min="11277" max="11277" width="43.5703125" style="810" customWidth="1"/>
    <col min="11278" max="11278" width="5.42578125" style="810" customWidth="1"/>
    <col min="11279" max="11279" width="43.5703125" style="810" customWidth="1"/>
    <col min="11280" max="11280" width="5.42578125" style="810" customWidth="1"/>
    <col min="11281" max="11281" width="43.5703125" style="810" customWidth="1"/>
    <col min="11282" max="11282" width="5.42578125" style="810" customWidth="1"/>
    <col min="11283" max="11283" width="43.5703125" style="810" customWidth="1"/>
    <col min="11284" max="11284" width="2.85546875" style="810" customWidth="1"/>
    <col min="11285" max="11521" width="11.42578125" style="810"/>
    <col min="11522" max="11522" width="5.42578125" style="810" customWidth="1"/>
    <col min="11523" max="11523" width="43.5703125" style="810" customWidth="1"/>
    <col min="11524" max="11524" width="5.42578125" style="810" customWidth="1"/>
    <col min="11525" max="11525" width="43.5703125" style="810" customWidth="1"/>
    <col min="11526" max="11526" width="5.42578125" style="810" customWidth="1"/>
    <col min="11527" max="11527" width="43.5703125" style="810" customWidth="1"/>
    <col min="11528" max="11528" width="5.42578125" style="810" customWidth="1"/>
    <col min="11529" max="11529" width="43.5703125" style="810" customWidth="1"/>
    <col min="11530" max="11530" width="3.42578125" style="810" customWidth="1"/>
    <col min="11531" max="11531" width="13.7109375" style="810" customWidth="1"/>
    <col min="11532" max="11532" width="5.42578125" style="810" customWidth="1"/>
    <col min="11533" max="11533" width="43.5703125" style="810" customWidth="1"/>
    <col min="11534" max="11534" width="5.42578125" style="810" customWidth="1"/>
    <col min="11535" max="11535" width="43.5703125" style="810" customWidth="1"/>
    <col min="11536" max="11536" width="5.42578125" style="810" customWidth="1"/>
    <col min="11537" max="11537" width="43.5703125" style="810" customWidth="1"/>
    <col min="11538" max="11538" width="5.42578125" style="810" customWidth="1"/>
    <col min="11539" max="11539" width="43.5703125" style="810" customWidth="1"/>
    <col min="11540" max="11540" width="2.85546875" style="810" customWidth="1"/>
    <col min="11541" max="11777" width="11.42578125" style="810"/>
    <col min="11778" max="11778" width="5.42578125" style="810" customWidth="1"/>
    <col min="11779" max="11779" width="43.5703125" style="810" customWidth="1"/>
    <col min="11780" max="11780" width="5.42578125" style="810" customWidth="1"/>
    <col min="11781" max="11781" width="43.5703125" style="810" customWidth="1"/>
    <col min="11782" max="11782" width="5.42578125" style="810" customWidth="1"/>
    <col min="11783" max="11783" width="43.5703125" style="810" customWidth="1"/>
    <col min="11784" max="11784" width="5.42578125" style="810" customWidth="1"/>
    <col min="11785" max="11785" width="43.5703125" style="810" customWidth="1"/>
    <col min="11786" max="11786" width="3.42578125" style="810" customWidth="1"/>
    <col min="11787" max="11787" width="13.7109375" style="810" customWidth="1"/>
    <col min="11788" max="11788" width="5.42578125" style="810" customWidth="1"/>
    <col min="11789" max="11789" width="43.5703125" style="810" customWidth="1"/>
    <col min="11790" max="11790" width="5.42578125" style="810" customWidth="1"/>
    <col min="11791" max="11791" width="43.5703125" style="810" customWidth="1"/>
    <col min="11792" max="11792" width="5.42578125" style="810" customWidth="1"/>
    <col min="11793" max="11793" width="43.5703125" style="810" customWidth="1"/>
    <col min="11794" max="11794" width="5.42578125" style="810" customWidth="1"/>
    <col min="11795" max="11795" width="43.5703125" style="810" customWidth="1"/>
    <col min="11796" max="11796" width="2.85546875" style="810" customWidth="1"/>
    <col min="11797" max="12033" width="11.42578125" style="810"/>
    <col min="12034" max="12034" width="5.42578125" style="810" customWidth="1"/>
    <col min="12035" max="12035" width="43.5703125" style="810" customWidth="1"/>
    <col min="12036" max="12036" width="5.42578125" style="810" customWidth="1"/>
    <col min="12037" max="12037" width="43.5703125" style="810" customWidth="1"/>
    <col min="12038" max="12038" width="5.42578125" style="810" customWidth="1"/>
    <col min="12039" max="12039" width="43.5703125" style="810" customWidth="1"/>
    <col min="12040" max="12040" width="5.42578125" style="810" customWidth="1"/>
    <col min="12041" max="12041" width="43.5703125" style="810" customWidth="1"/>
    <col min="12042" max="12042" width="3.42578125" style="810" customWidth="1"/>
    <col min="12043" max="12043" width="13.7109375" style="810" customWidth="1"/>
    <col min="12044" max="12044" width="5.42578125" style="810" customWidth="1"/>
    <col min="12045" max="12045" width="43.5703125" style="810" customWidth="1"/>
    <col min="12046" max="12046" width="5.42578125" style="810" customWidth="1"/>
    <col min="12047" max="12047" width="43.5703125" style="810" customWidth="1"/>
    <col min="12048" max="12048" width="5.42578125" style="810" customWidth="1"/>
    <col min="12049" max="12049" width="43.5703125" style="810" customWidth="1"/>
    <col min="12050" max="12050" width="5.42578125" style="810" customWidth="1"/>
    <col min="12051" max="12051" width="43.5703125" style="810" customWidth="1"/>
    <col min="12052" max="12052" width="2.85546875" style="810" customWidth="1"/>
    <col min="12053" max="12289" width="11.42578125" style="810"/>
    <col min="12290" max="12290" width="5.42578125" style="810" customWidth="1"/>
    <col min="12291" max="12291" width="43.5703125" style="810" customWidth="1"/>
    <col min="12292" max="12292" width="5.42578125" style="810" customWidth="1"/>
    <col min="12293" max="12293" width="43.5703125" style="810" customWidth="1"/>
    <col min="12294" max="12294" width="5.42578125" style="810" customWidth="1"/>
    <col min="12295" max="12295" width="43.5703125" style="810" customWidth="1"/>
    <col min="12296" max="12296" width="5.42578125" style="810" customWidth="1"/>
    <col min="12297" max="12297" width="43.5703125" style="810" customWidth="1"/>
    <col min="12298" max="12298" width="3.42578125" style="810" customWidth="1"/>
    <col min="12299" max="12299" width="13.7109375" style="810" customWidth="1"/>
    <col min="12300" max="12300" width="5.42578125" style="810" customWidth="1"/>
    <col min="12301" max="12301" width="43.5703125" style="810" customWidth="1"/>
    <col min="12302" max="12302" width="5.42578125" style="810" customWidth="1"/>
    <col min="12303" max="12303" width="43.5703125" style="810" customWidth="1"/>
    <col min="12304" max="12304" width="5.42578125" style="810" customWidth="1"/>
    <col min="12305" max="12305" width="43.5703125" style="810" customWidth="1"/>
    <col min="12306" max="12306" width="5.42578125" style="810" customWidth="1"/>
    <col min="12307" max="12307" width="43.5703125" style="810" customWidth="1"/>
    <col min="12308" max="12308" width="2.85546875" style="810" customWidth="1"/>
    <col min="12309" max="12545" width="11.42578125" style="810"/>
    <col min="12546" max="12546" width="5.42578125" style="810" customWidth="1"/>
    <col min="12547" max="12547" width="43.5703125" style="810" customWidth="1"/>
    <col min="12548" max="12548" width="5.42578125" style="810" customWidth="1"/>
    <col min="12549" max="12549" width="43.5703125" style="810" customWidth="1"/>
    <col min="12550" max="12550" width="5.42578125" style="810" customWidth="1"/>
    <col min="12551" max="12551" width="43.5703125" style="810" customWidth="1"/>
    <col min="12552" max="12552" width="5.42578125" style="810" customWidth="1"/>
    <col min="12553" max="12553" width="43.5703125" style="810" customWidth="1"/>
    <col min="12554" max="12554" width="3.42578125" style="810" customWidth="1"/>
    <col min="12555" max="12555" width="13.7109375" style="810" customWidth="1"/>
    <col min="12556" max="12556" width="5.42578125" style="810" customWidth="1"/>
    <col min="12557" max="12557" width="43.5703125" style="810" customWidth="1"/>
    <col min="12558" max="12558" width="5.42578125" style="810" customWidth="1"/>
    <col min="12559" max="12559" width="43.5703125" style="810" customWidth="1"/>
    <col min="12560" max="12560" width="5.42578125" style="810" customWidth="1"/>
    <col min="12561" max="12561" width="43.5703125" style="810" customWidth="1"/>
    <col min="12562" max="12562" width="5.42578125" style="810" customWidth="1"/>
    <col min="12563" max="12563" width="43.5703125" style="810" customWidth="1"/>
    <col min="12564" max="12564" width="2.85546875" style="810" customWidth="1"/>
    <col min="12565" max="12801" width="11.42578125" style="810"/>
    <col min="12802" max="12802" width="5.42578125" style="810" customWidth="1"/>
    <col min="12803" max="12803" width="43.5703125" style="810" customWidth="1"/>
    <col min="12804" max="12804" width="5.42578125" style="810" customWidth="1"/>
    <col min="12805" max="12805" width="43.5703125" style="810" customWidth="1"/>
    <col min="12806" max="12806" width="5.42578125" style="810" customWidth="1"/>
    <col min="12807" max="12807" width="43.5703125" style="810" customWidth="1"/>
    <col min="12808" max="12808" width="5.42578125" style="810" customWidth="1"/>
    <col min="12809" max="12809" width="43.5703125" style="810" customWidth="1"/>
    <col min="12810" max="12810" width="3.42578125" style="810" customWidth="1"/>
    <col min="12811" max="12811" width="13.7109375" style="810" customWidth="1"/>
    <col min="12812" max="12812" width="5.42578125" style="810" customWidth="1"/>
    <col min="12813" max="12813" width="43.5703125" style="810" customWidth="1"/>
    <col min="12814" max="12814" width="5.42578125" style="810" customWidth="1"/>
    <col min="12815" max="12815" width="43.5703125" style="810" customWidth="1"/>
    <col min="12816" max="12816" width="5.42578125" style="810" customWidth="1"/>
    <col min="12817" max="12817" width="43.5703125" style="810" customWidth="1"/>
    <col min="12818" max="12818" width="5.42578125" style="810" customWidth="1"/>
    <col min="12819" max="12819" width="43.5703125" style="810" customWidth="1"/>
    <col min="12820" max="12820" width="2.85546875" style="810" customWidth="1"/>
    <col min="12821" max="13057" width="11.42578125" style="810"/>
    <col min="13058" max="13058" width="5.42578125" style="810" customWidth="1"/>
    <col min="13059" max="13059" width="43.5703125" style="810" customWidth="1"/>
    <col min="13060" max="13060" width="5.42578125" style="810" customWidth="1"/>
    <col min="13061" max="13061" width="43.5703125" style="810" customWidth="1"/>
    <col min="13062" max="13062" width="5.42578125" style="810" customWidth="1"/>
    <col min="13063" max="13063" width="43.5703125" style="810" customWidth="1"/>
    <col min="13064" max="13064" width="5.42578125" style="810" customWidth="1"/>
    <col min="13065" max="13065" width="43.5703125" style="810" customWidth="1"/>
    <col min="13066" max="13066" width="3.42578125" style="810" customWidth="1"/>
    <col min="13067" max="13067" width="13.7109375" style="810" customWidth="1"/>
    <col min="13068" max="13068" width="5.42578125" style="810" customWidth="1"/>
    <col min="13069" max="13069" width="43.5703125" style="810" customWidth="1"/>
    <col min="13070" max="13070" width="5.42578125" style="810" customWidth="1"/>
    <col min="13071" max="13071" width="43.5703125" style="810" customWidth="1"/>
    <col min="13072" max="13072" width="5.42578125" style="810" customWidth="1"/>
    <col min="13073" max="13073" width="43.5703125" style="810" customWidth="1"/>
    <col min="13074" max="13074" width="5.42578125" style="810" customWidth="1"/>
    <col min="13075" max="13075" width="43.5703125" style="810" customWidth="1"/>
    <col min="13076" max="13076" width="2.85546875" style="810" customWidth="1"/>
    <col min="13077" max="13313" width="11.42578125" style="810"/>
    <col min="13314" max="13314" width="5.42578125" style="810" customWidth="1"/>
    <col min="13315" max="13315" width="43.5703125" style="810" customWidth="1"/>
    <col min="13316" max="13316" width="5.42578125" style="810" customWidth="1"/>
    <col min="13317" max="13317" width="43.5703125" style="810" customWidth="1"/>
    <col min="13318" max="13318" width="5.42578125" style="810" customWidth="1"/>
    <col min="13319" max="13319" width="43.5703125" style="810" customWidth="1"/>
    <col min="13320" max="13320" width="5.42578125" style="810" customWidth="1"/>
    <col min="13321" max="13321" width="43.5703125" style="810" customWidth="1"/>
    <col min="13322" max="13322" width="3.42578125" style="810" customWidth="1"/>
    <col min="13323" max="13323" width="13.7109375" style="810" customWidth="1"/>
    <col min="13324" max="13324" width="5.42578125" style="810" customWidth="1"/>
    <col min="13325" max="13325" width="43.5703125" style="810" customWidth="1"/>
    <col min="13326" max="13326" width="5.42578125" style="810" customWidth="1"/>
    <col min="13327" max="13327" width="43.5703125" style="810" customWidth="1"/>
    <col min="13328" max="13328" width="5.42578125" style="810" customWidth="1"/>
    <col min="13329" max="13329" width="43.5703125" style="810" customWidth="1"/>
    <col min="13330" max="13330" width="5.42578125" style="810" customWidth="1"/>
    <col min="13331" max="13331" width="43.5703125" style="810" customWidth="1"/>
    <col min="13332" max="13332" width="2.85546875" style="810" customWidth="1"/>
    <col min="13333" max="13569" width="11.42578125" style="810"/>
    <col min="13570" max="13570" width="5.42578125" style="810" customWidth="1"/>
    <col min="13571" max="13571" width="43.5703125" style="810" customWidth="1"/>
    <col min="13572" max="13572" width="5.42578125" style="810" customWidth="1"/>
    <col min="13573" max="13573" width="43.5703125" style="810" customWidth="1"/>
    <col min="13574" max="13574" width="5.42578125" style="810" customWidth="1"/>
    <col min="13575" max="13575" width="43.5703125" style="810" customWidth="1"/>
    <col min="13576" max="13576" width="5.42578125" style="810" customWidth="1"/>
    <col min="13577" max="13577" width="43.5703125" style="810" customWidth="1"/>
    <col min="13578" max="13578" width="3.42578125" style="810" customWidth="1"/>
    <col min="13579" max="13579" width="13.7109375" style="810" customWidth="1"/>
    <col min="13580" max="13580" width="5.42578125" style="810" customWidth="1"/>
    <col min="13581" max="13581" width="43.5703125" style="810" customWidth="1"/>
    <col min="13582" max="13582" width="5.42578125" style="810" customWidth="1"/>
    <col min="13583" max="13583" width="43.5703125" style="810" customWidth="1"/>
    <col min="13584" max="13584" width="5.42578125" style="810" customWidth="1"/>
    <col min="13585" max="13585" width="43.5703125" style="810" customWidth="1"/>
    <col min="13586" max="13586" width="5.42578125" style="810" customWidth="1"/>
    <col min="13587" max="13587" width="43.5703125" style="810" customWidth="1"/>
    <col min="13588" max="13588" width="2.85546875" style="810" customWidth="1"/>
    <col min="13589" max="13825" width="11.42578125" style="810"/>
    <col min="13826" max="13826" width="5.42578125" style="810" customWidth="1"/>
    <col min="13827" max="13827" width="43.5703125" style="810" customWidth="1"/>
    <col min="13828" max="13828" width="5.42578125" style="810" customWidth="1"/>
    <col min="13829" max="13829" width="43.5703125" style="810" customWidth="1"/>
    <col min="13830" max="13830" width="5.42578125" style="810" customWidth="1"/>
    <col min="13831" max="13831" width="43.5703125" style="810" customWidth="1"/>
    <col min="13832" max="13832" width="5.42578125" style="810" customWidth="1"/>
    <col min="13833" max="13833" width="43.5703125" style="810" customWidth="1"/>
    <col min="13834" max="13834" width="3.42578125" style="810" customWidth="1"/>
    <col min="13835" max="13835" width="13.7109375" style="810" customWidth="1"/>
    <col min="13836" max="13836" width="5.42578125" style="810" customWidth="1"/>
    <col min="13837" max="13837" width="43.5703125" style="810" customWidth="1"/>
    <col min="13838" max="13838" width="5.42578125" style="810" customWidth="1"/>
    <col min="13839" max="13839" width="43.5703125" style="810" customWidth="1"/>
    <col min="13840" max="13840" width="5.42578125" style="810" customWidth="1"/>
    <col min="13841" max="13841" width="43.5703125" style="810" customWidth="1"/>
    <col min="13842" max="13842" width="5.42578125" style="810" customWidth="1"/>
    <col min="13843" max="13843" width="43.5703125" style="810" customWidth="1"/>
    <col min="13844" max="13844" width="2.85546875" style="810" customWidth="1"/>
    <col min="13845" max="14081" width="11.42578125" style="810"/>
    <col min="14082" max="14082" width="5.42578125" style="810" customWidth="1"/>
    <col min="14083" max="14083" width="43.5703125" style="810" customWidth="1"/>
    <col min="14084" max="14084" width="5.42578125" style="810" customWidth="1"/>
    <col min="14085" max="14085" width="43.5703125" style="810" customWidth="1"/>
    <col min="14086" max="14086" width="5.42578125" style="810" customWidth="1"/>
    <col min="14087" max="14087" width="43.5703125" style="810" customWidth="1"/>
    <col min="14088" max="14088" width="5.42578125" style="810" customWidth="1"/>
    <col min="14089" max="14089" width="43.5703125" style="810" customWidth="1"/>
    <col min="14090" max="14090" width="3.42578125" style="810" customWidth="1"/>
    <col min="14091" max="14091" width="13.7109375" style="810" customWidth="1"/>
    <col min="14092" max="14092" width="5.42578125" style="810" customWidth="1"/>
    <col min="14093" max="14093" width="43.5703125" style="810" customWidth="1"/>
    <col min="14094" max="14094" width="5.42578125" style="810" customWidth="1"/>
    <col min="14095" max="14095" width="43.5703125" style="810" customWidth="1"/>
    <col min="14096" max="14096" width="5.42578125" style="810" customWidth="1"/>
    <col min="14097" max="14097" width="43.5703125" style="810" customWidth="1"/>
    <col min="14098" max="14098" width="5.42578125" style="810" customWidth="1"/>
    <col min="14099" max="14099" width="43.5703125" style="810" customWidth="1"/>
    <col min="14100" max="14100" width="2.85546875" style="810" customWidth="1"/>
    <col min="14101" max="14337" width="11.42578125" style="810"/>
    <col min="14338" max="14338" width="5.42578125" style="810" customWidth="1"/>
    <col min="14339" max="14339" width="43.5703125" style="810" customWidth="1"/>
    <col min="14340" max="14340" width="5.42578125" style="810" customWidth="1"/>
    <col min="14341" max="14341" width="43.5703125" style="810" customWidth="1"/>
    <col min="14342" max="14342" width="5.42578125" style="810" customWidth="1"/>
    <col min="14343" max="14343" width="43.5703125" style="810" customWidth="1"/>
    <col min="14344" max="14344" width="5.42578125" style="810" customWidth="1"/>
    <col min="14345" max="14345" width="43.5703125" style="810" customWidth="1"/>
    <col min="14346" max="14346" width="3.42578125" style="810" customWidth="1"/>
    <col min="14347" max="14347" width="13.7109375" style="810" customWidth="1"/>
    <col min="14348" max="14348" width="5.42578125" style="810" customWidth="1"/>
    <col min="14349" max="14349" width="43.5703125" style="810" customWidth="1"/>
    <col min="14350" max="14350" width="5.42578125" style="810" customWidth="1"/>
    <col min="14351" max="14351" width="43.5703125" style="810" customWidth="1"/>
    <col min="14352" max="14352" width="5.42578125" style="810" customWidth="1"/>
    <col min="14353" max="14353" width="43.5703125" style="810" customWidth="1"/>
    <col min="14354" max="14354" width="5.42578125" style="810" customWidth="1"/>
    <col min="14355" max="14355" width="43.5703125" style="810" customWidth="1"/>
    <col min="14356" max="14356" width="2.85546875" style="810" customWidth="1"/>
    <col min="14357" max="14593" width="11.42578125" style="810"/>
    <col min="14594" max="14594" width="5.42578125" style="810" customWidth="1"/>
    <col min="14595" max="14595" width="43.5703125" style="810" customWidth="1"/>
    <col min="14596" max="14596" width="5.42578125" style="810" customWidth="1"/>
    <col min="14597" max="14597" width="43.5703125" style="810" customWidth="1"/>
    <col min="14598" max="14598" width="5.42578125" style="810" customWidth="1"/>
    <col min="14599" max="14599" width="43.5703125" style="810" customWidth="1"/>
    <col min="14600" max="14600" width="5.42578125" style="810" customWidth="1"/>
    <col min="14601" max="14601" width="43.5703125" style="810" customWidth="1"/>
    <col min="14602" max="14602" width="3.42578125" style="810" customWidth="1"/>
    <col min="14603" max="14603" width="13.7109375" style="810" customWidth="1"/>
    <col min="14604" max="14604" width="5.42578125" style="810" customWidth="1"/>
    <col min="14605" max="14605" width="43.5703125" style="810" customWidth="1"/>
    <col min="14606" max="14606" width="5.42578125" style="810" customWidth="1"/>
    <col min="14607" max="14607" width="43.5703125" style="810" customWidth="1"/>
    <col min="14608" max="14608" width="5.42578125" style="810" customWidth="1"/>
    <col min="14609" max="14609" width="43.5703125" style="810" customWidth="1"/>
    <col min="14610" max="14610" width="5.42578125" style="810" customWidth="1"/>
    <col min="14611" max="14611" width="43.5703125" style="810" customWidth="1"/>
    <col min="14612" max="14612" width="2.85546875" style="810" customWidth="1"/>
    <col min="14613" max="14849" width="11.42578125" style="810"/>
    <col min="14850" max="14850" width="5.42578125" style="810" customWidth="1"/>
    <col min="14851" max="14851" width="43.5703125" style="810" customWidth="1"/>
    <col min="14852" max="14852" width="5.42578125" style="810" customWidth="1"/>
    <col min="14853" max="14853" width="43.5703125" style="810" customWidth="1"/>
    <col min="14854" max="14854" width="5.42578125" style="810" customWidth="1"/>
    <col min="14855" max="14855" width="43.5703125" style="810" customWidth="1"/>
    <col min="14856" max="14856" width="5.42578125" style="810" customWidth="1"/>
    <col min="14857" max="14857" width="43.5703125" style="810" customWidth="1"/>
    <col min="14858" max="14858" width="3.42578125" style="810" customWidth="1"/>
    <col min="14859" max="14859" width="13.7109375" style="810" customWidth="1"/>
    <col min="14860" max="14860" width="5.42578125" style="810" customWidth="1"/>
    <col min="14861" max="14861" width="43.5703125" style="810" customWidth="1"/>
    <col min="14862" max="14862" width="5.42578125" style="810" customWidth="1"/>
    <col min="14863" max="14863" width="43.5703125" style="810" customWidth="1"/>
    <col min="14864" max="14864" width="5.42578125" style="810" customWidth="1"/>
    <col min="14865" max="14865" width="43.5703125" style="810" customWidth="1"/>
    <col min="14866" max="14866" width="5.42578125" style="810" customWidth="1"/>
    <col min="14867" max="14867" width="43.5703125" style="810" customWidth="1"/>
    <col min="14868" max="14868" width="2.85546875" style="810" customWidth="1"/>
    <col min="14869" max="15105" width="11.42578125" style="810"/>
    <col min="15106" max="15106" width="5.42578125" style="810" customWidth="1"/>
    <col min="15107" max="15107" width="43.5703125" style="810" customWidth="1"/>
    <col min="15108" max="15108" width="5.42578125" style="810" customWidth="1"/>
    <col min="15109" max="15109" width="43.5703125" style="810" customWidth="1"/>
    <col min="15110" max="15110" width="5.42578125" style="810" customWidth="1"/>
    <col min="15111" max="15111" width="43.5703125" style="810" customWidth="1"/>
    <col min="15112" max="15112" width="5.42578125" style="810" customWidth="1"/>
    <col min="15113" max="15113" width="43.5703125" style="810" customWidth="1"/>
    <col min="15114" max="15114" width="3.42578125" style="810" customWidth="1"/>
    <col min="15115" max="15115" width="13.7109375" style="810" customWidth="1"/>
    <col min="15116" max="15116" width="5.42578125" style="810" customWidth="1"/>
    <col min="15117" max="15117" width="43.5703125" style="810" customWidth="1"/>
    <col min="15118" max="15118" width="5.42578125" style="810" customWidth="1"/>
    <col min="15119" max="15119" width="43.5703125" style="810" customWidth="1"/>
    <col min="15120" max="15120" width="5.42578125" style="810" customWidth="1"/>
    <col min="15121" max="15121" width="43.5703125" style="810" customWidth="1"/>
    <col min="15122" max="15122" width="5.42578125" style="810" customWidth="1"/>
    <col min="15123" max="15123" width="43.5703125" style="810" customWidth="1"/>
    <col min="15124" max="15124" width="2.85546875" style="810" customWidth="1"/>
    <col min="15125" max="15361" width="11.42578125" style="810"/>
    <col min="15362" max="15362" width="5.42578125" style="810" customWidth="1"/>
    <col min="15363" max="15363" width="43.5703125" style="810" customWidth="1"/>
    <col min="15364" max="15364" width="5.42578125" style="810" customWidth="1"/>
    <col min="15365" max="15365" width="43.5703125" style="810" customWidth="1"/>
    <col min="15366" max="15366" width="5.42578125" style="810" customWidth="1"/>
    <col min="15367" max="15367" width="43.5703125" style="810" customWidth="1"/>
    <col min="15368" max="15368" width="5.42578125" style="810" customWidth="1"/>
    <col min="15369" max="15369" width="43.5703125" style="810" customWidth="1"/>
    <col min="15370" max="15370" width="3.42578125" style="810" customWidth="1"/>
    <col min="15371" max="15371" width="13.7109375" style="810" customWidth="1"/>
    <col min="15372" max="15372" width="5.42578125" style="810" customWidth="1"/>
    <col min="15373" max="15373" width="43.5703125" style="810" customWidth="1"/>
    <col min="15374" max="15374" width="5.42578125" style="810" customWidth="1"/>
    <col min="15375" max="15375" width="43.5703125" style="810" customWidth="1"/>
    <col min="15376" max="15376" width="5.42578125" style="810" customWidth="1"/>
    <col min="15377" max="15377" width="43.5703125" style="810" customWidth="1"/>
    <col min="15378" max="15378" width="5.42578125" style="810" customWidth="1"/>
    <col min="15379" max="15379" width="43.5703125" style="810" customWidth="1"/>
    <col min="15380" max="15380" width="2.85546875" style="810" customWidth="1"/>
    <col min="15381" max="15617" width="11.42578125" style="810"/>
    <col min="15618" max="15618" width="5.42578125" style="810" customWidth="1"/>
    <col min="15619" max="15619" width="43.5703125" style="810" customWidth="1"/>
    <col min="15620" max="15620" width="5.42578125" style="810" customWidth="1"/>
    <col min="15621" max="15621" width="43.5703125" style="810" customWidth="1"/>
    <col min="15622" max="15622" width="5.42578125" style="810" customWidth="1"/>
    <col min="15623" max="15623" width="43.5703125" style="810" customWidth="1"/>
    <col min="15624" max="15624" width="5.42578125" style="810" customWidth="1"/>
    <col min="15625" max="15625" width="43.5703125" style="810" customWidth="1"/>
    <col min="15626" max="15626" width="3.42578125" style="810" customWidth="1"/>
    <col min="15627" max="15627" width="13.7109375" style="810" customWidth="1"/>
    <col min="15628" max="15628" width="5.42578125" style="810" customWidth="1"/>
    <col min="15629" max="15629" width="43.5703125" style="810" customWidth="1"/>
    <col min="15630" max="15630" width="5.42578125" style="810" customWidth="1"/>
    <col min="15631" max="15631" width="43.5703125" style="810" customWidth="1"/>
    <col min="15632" max="15632" width="5.42578125" style="810" customWidth="1"/>
    <col min="15633" max="15633" width="43.5703125" style="810" customWidth="1"/>
    <col min="15634" max="15634" width="5.42578125" style="810" customWidth="1"/>
    <col min="15635" max="15635" width="43.5703125" style="810" customWidth="1"/>
    <col min="15636" max="15636" width="2.85546875" style="810" customWidth="1"/>
    <col min="15637" max="15873" width="11.42578125" style="810"/>
    <col min="15874" max="15874" width="5.42578125" style="810" customWidth="1"/>
    <col min="15875" max="15875" width="43.5703125" style="810" customWidth="1"/>
    <col min="15876" max="15876" width="5.42578125" style="810" customWidth="1"/>
    <col min="15877" max="15877" width="43.5703125" style="810" customWidth="1"/>
    <col min="15878" max="15878" width="5.42578125" style="810" customWidth="1"/>
    <col min="15879" max="15879" width="43.5703125" style="810" customWidth="1"/>
    <col min="15880" max="15880" width="5.42578125" style="810" customWidth="1"/>
    <col min="15881" max="15881" width="43.5703125" style="810" customWidth="1"/>
    <col min="15882" max="15882" width="3.42578125" style="810" customWidth="1"/>
    <col min="15883" max="15883" width="13.7109375" style="810" customWidth="1"/>
    <col min="15884" max="15884" width="5.42578125" style="810" customWidth="1"/>
    <col min="15885" max="15885" width="43.5703125" style="810" customWidth="1"/>
    <col min="15886" max="15886" width="5.42578125" style="810" customWidth="1"/>
    <col min="15887" max="15887" width="43.5703125" style="810" customWidth="1"/>
    <col min="15888" max="15888" width="5.42578125" style="810" customWidth="1"/>
    <col min="15889" max="15889" width="43.5703125" style="810" customWidth="1"/>
    <col min="15890" max="15890" width="5.42578125" style="810" customWidth="1"/>
    <col min="15891" max="15891" width="43.5703125" style="810" customWidth="1"/>
    <col min="15892" max="15892" width="2.85546875" style="810" customWidth="1"/>
    <col min="15893" max="16129" width="11.42578125" style="810"/>
    <col min="16130" max="16130" width="5.42578125" style="810" customWidth="1"/>
    <col min="16131" max="16131" width="43.5703125" style="810" customWidth="1"/>
    <col min="16132" max="16132" width="5.42578125" style="810" customWidth="1"/>
    <col min="16133" max="16133" width="43.5703125" style="810" customWidth="1"/>
    <col min="16134" max="16134" width="5.42578125" style="810" customWidth="1"/>
    <col min="16135" max="16135" width="43.5703125" style="810" customWidth="1"/>
    <col min="16136" max="16136" width="5.42578125" style="810" customWidth="1"/>
    <col min="16137" max="16137" width="43.5703125" style="810" customWidth="1"/>
    <col min="16138" max="16138" width="3.42578125" style="810" customWidth="1"/>
    <col min="16139" max="16139" width="13.7109375" style="810" customWidth="1"/>
    <col min="16140" max="16140" width="5.42578125" style="810" customWidth="1"/>
    <col min="16141" max="16141" width="43.5703125" style="810" customWidth="1"/>
    <col min="16142" max="16142" width="5.42578125" style="810" customWidth="1"/>
    <col min="16143" max="16143" width="43.5703125" style="810" customWidth="1"/>
    <col min="16144" max="16144" width="5.42578125" style="810" customWidth="1"/>
    <col min="16145" max="16145" width="43.5703125" style="810" customWidth="1"/>
    <col min="16146" max="16146" width="5.42578125" style="810" customWidth="1"/>
    <col min="16147" max="16147" width="43.5703125" style="810" customWidth="1"/>
    <col min="16148" max="16148" width="2.85546875" style="810" customWidth="1"/>
    <col min="16149" max="16384" width="11.42578125" style="810"/>
  </cols>
  <sheetData>
    <row r="1" spans="1:20">
      <c r="B1" s="811"/>
      <c r="C1" s="811"/>
      <c r="D1" s="811"/>
      <c r="E1" s="811"/>
      <c r="F1" s="811"/>
      <c r="G1" s="811"/>
      <c r="H1" s="811"/>
      <c r="I1" s="811"/>
      <c r="J1" s="811"/>
      <c r="K1" s="811"/>
      <c r="L1" s="811"/>
      <c r="M1" s="811"/>
      <c r="N1" s="811"/>
      <c r="O1" s="811"/>
      <c r="P1" s="811"/>
      <c r="Q1" s="811"/>
      <c r="R1" s="811"/>
      <c r="S1" s="811"/>
      <c r="T1" s="811"/>
    </row>
    <row r="2" spans="1:20" ht="19.5" customHeight="1" thickBot="1">
      <c r="B2" s="811"/>
      <c r="C2" s="811"/>
      <c r="D2" s="811"/>
      <c r="E2" s="811"/>
      <c r="F2" s="811"/>
      <c r="G2" s="811"/>
      <c r="H2" s="811"/>
      <c r="I2" s="811"/>
      <c r="J2" s="811"/>
      <c r="K2" s="811"/>
      <c r="L2" s="811"/>
      <c r="M2" s="811"/>
      <c r="N2" s="811"/>
      <c r="O2" s="811"/>
      <c r="P2" s="811"/>
      <c r="Q2" s="811"/>
      <c r="R2" s="811"/>
      <c r="S2" s="811"/>
      <c r="T2" s="811"/>
    </row>
    <row r="3" spans="1:20" ht="33.75" customHeight="1">
      <c r="B3" s="2123" t="s">
        <v>728</v>
      </c>
      <c r="C3" s="2123"/>
      <c r="D3" s="2123"/>
      <c r="E3" s="2123"/>
      <c r="F3" s="2123"/>
      <c r="G3" s="2123"/>
      <c r="H3" s="2123"/>
      <c r="I3" s="2123"/>
      <c r="J3" s="2123"/>
      <c r="K3" s="811"/>
      <c r="L3" s="2124" t="s">
        <v>729</v>
      </c>
      <c r="M3" s="2124"/>
      <c r="N3" s="2124"/>
      <c r="O3" s="2124"/>
      <c r="P3" s="2124"/>
      <c r="Q3" s="2124"/>
      <c r="R3" s="2124"/>
      <c r="S3" s="2124"/>
      <c r="T3" s="2124"/>
    </row>
    <row r="4" spans="1:20" ht="40.5" customHeight="1">
      <c r="B4" s="812"/>
      <c r="C4" s="813" t="s">
        <v>1</v>
      </c>
      <c r="D4" s="812"/>
      <c r="E4" s="813" t="s">
        <v>100</v>
      </c>
      <c r="F4" s="812"/>
      <c r="G4" s="813" t="s">
        <v>730</v>
      </c>
      <c r="H4" s="812"/>
      <c r="I4" s="814" t="s">
        <v>731</v>
      </c>
      <c r="J4" s="815"/>
      <c r="K4" s="811"/>
      <c r="L4" s="812"/>
      <c r="M4" s="816" t="s">
        <v>1</v>
      </c>
      <c r="N4" s="812"/>
      <c r="O4" s="816" t="s">
        <v>14</v>
      </c>
      <c r="P4" s="812"/>
      <c r="Q4" s="816" t="s">
        <v>732</v>
      </c>
      <c r="R4" s="812"/>
      <c r="S4" s="817" t="s">
        <v>731</v>
      </c>
      <c r="T4" s="815"/>
    </row>
    <row r="5" spans="1:20" ht="33.75" customHeight="1">
      <c r="A5" s="818"/>
      <c r="B5" s="819" t="s">
        <v>51</v>
      </c>
      <c r="C5" s="820" t="s">
        <v>733</v>
      </c>
      <c r="D5" s="821" t="s">
        <v>734</v>
      </c>
      <c r="E5" s="822" t="s">
        <v>735</v>
      </c>
      <c r="F5" s="823" t="s">
        <v>51</v>
      </c>
      <c r="G5" s="820" t="s">
        <v>736</v>
      </c>
      <c r="H5" s="824" t="s">
        <v>734</v>
      </c>
      <c r="I5" s="820" t="s">
        <v>737</v>
      </c>
      <c r="J5" s="815"/>
      <c r="K5" s="811"/>
      <c r="L5" s="825" t="s">
        <v>51</v>
      </c>
      <c r="M5" s="820" t="s">
        <v>738</v>
      </c>
      <c r="N5" s="826" t="s">
        <v>734</v>
      </c>
      <c r="O5" s="827" t="s">
        <v>739</v>
      </c>
      <c r="P5" s="828" t="s">
        <v>51</v>
      </c>
      <c r="Q5" s="820" t="s">
        <v>740</v>
      </c>
      <c r="R5" s="829" t="s">
        <v>734</v>
      </c>
      <c r="S5" s="820" t="s">
        <v>741</v>
      </c>
      <c r="T5" s="815"/>
    </row>
    <row r="6" spans="1:20" ht="30" customHeight="1">
      <c r="A6" s="830"/>
      <c r="B6" s="819" t="s">
        <v>55</v>
      </c>
      <c r="C6" s="820" t="s">
        <v>742</v>
      </c>
      <c r="D6" s="821" t="s">
        <v>743</v>
      </c>
      <c r="E6" s="827" t="s">
        <v>744</v>
      </c>
      <c r="F6" s="823" t="s">
        <v>55</v>
      </c>
      <c r="G6" s="820" t="s">
        <v>745</v>
      </c>
      <c r="H6" s="824" t="s">
        <v>743</v>
      </c>
      <c r="I6" s="820" t="s">
        <v>746</v>
      </c>
      <c r="J6" s="815"/>
      <c r="K6" s="811"/>
      <c r="L6" s="825" t="s">
        <v>55</v>
      </c>
      <c r="M6" s="820" t="s">
        <v>747</v>
      </c>
      <c r="N6" s="826" t="s">
        <v>743</v>
      </c>
      <c r="O6" s="827" t="s">
        <v>748</v>
      </c>
      <c r="P6" s="828" t="s">
        <v>55</v>
      </c>
      <c r="Q6" s="820" t="s">
        <v>749</v>
      </c>
      <c r="R6" s="829" t="s">
        <v>743</v>
      </c>
      <c r="S6" s="820" t="s">
        <v>750</v>
      </c>
      <c r="T6" s="815"/>
    </row>
    <row r="7" spans="1:20" ht="23.25">
      <c r="B7" s="819" t="s">
        <v>426</v>
      </c>
      <c r="C7" s="820" t="s">
        <v>751</v>
      </c>
      <c r="D7" s="821" t="s">
        <v>752</v>
      </c>
      <c r="E7" s="827" t="s">
        <v>753</v>
      </c>
      <c r="F7" s="823" t="s">
        <v>426</v>
      </c>
      <c r="G7" s="820" t="s">
        <v>754</v>
      </c>
      <c r="H7" s="824" t="s">
        <v>752</v>
      </c>
      <c r="I7" s="820" t="s">
        <v>755</v>
      </c>
      <c r="J7" s="815"/>
      <c r="K7" s="811"/>
      <c r="L7" s="825" t="s">
        <v>426</v>
      </c>
      <c r="M7" s="820" t="s">
        <v>756</v>
      </c>
      <c r="N7" s="826" t="s">
        <v>752</v>
      </c>
      <c r="O7" s="827" t="s">
        <v>757</v>
      </c>
      <c r="P7" s="828" t="s">
        <v>426</v>
      </c>
      <c r="Q7" s="820" t="s">
        <v>758</v>
      </c>
      <c r="R7" s="829" t="s">
        <v>752</v>
      </c>
      <c r="S7" s="820" t="s">
        <v>759</v>
      </c>
      <c r="T7" s="815"/>
    </row>
    <row r="8" spans="1:20" ht="46.5" customHeight="1">
      <c r="B8" s="819" t="s">
        <v>427</v>
      </c>
      <c r="C8" s="820" t="s">
        <v>760</v>
      </c>
      <c r="D8" s="821" t="s">
        <v>761</v>
      </c>
      <c r="E8" s="827" t="s">
        <v>753</v>
      </c>
      <c r="F8" s="823" t="s">
        <v>427</v>
      </c>
      <c r="G8" s="820" t="s">
        <v>762</v>
      </c>
      <c r="H8" s="824" t="s">
        <v>761</v>
      </c>
      <c r="I8" s="820" t="s">
        <v>763</v>
      </c>
      <c r="J8" s="815"/>
      <c r="K8" s="811"/>
      <c r="L8" s="825" t="s">
        <v>427</v>
      </c>
      <c r="M8" s="820" t="s">
        <v>764</v>
      </c>
      <c r="N8" s="826" t="s">
        <v>761</v>
      </c>
      <c r="O8" s="827" t="s">
        <v>765</v>
      </c>
      <c r="P8" s="831"/>
      <c r="Q8" s="832" t="s">
        <v>697</v>
      </c>
      <c r="R8" s="829" t="s">
        <v>761</v>
      </c>
      <c r="S8" s="820" t="s">
        <v>766</v>
      </c>
      <c r="T8" s="815"/>
    </row>
    <row r="9" spans="1:20" ht="27" customHeight="1">
      <c r="B9" s="819" t="s">
        <v>429</v>
      </c>
      <c r="C9" s="820" t="s">
        <v>767</v>
      </c>
      <c r="D9" s="821" t="s">
        <v>768</v>
      </c>
      <c r="E9" s="827" t="s">
        <v>769</v>
      </c>
      <c r="F9" s="823" t="s">
        <v>429</v>
      </c>
      <c r="G9" s="820" t="s">
        <v>770</v>
      </c>
      <c r="H9" s="833"/>
      <c r="I9" s="814" t="s">
        <v>704</v>
      </c>
      <c r="J9" s="815"/>
      <c r="K9" s="811"/>
      <c r="L9" s="834"/>
      <c r="M9" s="816" t="s">
        <v>5</v>
      </c>
      <c r="N9" s="826" t="s">
        <v>768</v>
      </c>
      <c r="O9" s="822" t="s">
        <v>771</v>
      </c>
      <c r="P9" s="828" t="s">
        <v>51</v>
      </c>
      <c r="Q9" s="820" t="s">
        <v>772</v>
      </c>
      <c r="R9" s="829" t="s">
        <v>768</v>
      </c>
      <c r="S9" s="820" t="s">
        <v>773</v>
      </c>
      <c r="T9" s="815"/>
    </row>
    <row r="10" spans="1:20" ht="27" customHeight="1">
      <c r="B10" s="819" t="s">
        <v>79</v>
      </c>
      <c r="C10" s="820" t="s">
        <v>774</v>
      </c>
      <c r="D10" s="812"/>
      <c r="E10" s="813" t="s">
        <v>101</v>
      </c>
      <c r="F10" s="823" t="s">
        <v>79</v>
      </c>
      <c r="G10" s="820" t="s">
        <v>775</v>
      </c>
      <c r="H10" s="824" t="s">
        <v>734</v>
      </c>
      <c r="I10" s="820" t="s">
        <v>776</v>
      </c>
      <c r="J10" s="815"/>
      <c r="K10" s="811"/>
      <c r="L10" s="825" t="s">
        <v>51</v>
      </c>
      <c r="M10" s="820" t="s">
        <v>777</v>
      </c>
      <c r="N10" s="826" t="s">
        <v>778</v>
      </c>
      <c r="O10" s="822" t="s">
        <v>779</v>
      </c>
      <c r="P10" s="831"/>
      <c r="Q10" s="816" t="s">
        <v>264</v>
      </c>
      <c r="R10" s="829" t="s">
        <v>778</v>
      </c>
      <c r="S10" s="820" t="s">
        <v>780</v>
      </c>
      <c r="T10" s="815"/>
    </row>
    <row r="11" spans="1:20" ht="23.25" customHeight="1">
      <c r="B11" s="819" t="s">
        <v>431</v>
      </c>
      <c r="C11" s="820" t="s">
        <v>781</v>
      </c>
      <c r="D11" s="821" t="s">
        <v>734</v>
      </c>
      <c r="E11" s="822" t="s">
        <v>782</v>
      </c>
      <c r="F11" s="823" t="s">
        <v>431</v>
      </c>
      <c r="G11" s="820" t="s">
        <v>783</v>
      </c>
      <c r="H11" s="824" t="s">
        <v>743</v>
      </c>
      <c r="I11" s="820" t="s">
        <v>784</v>
      </c>
      <c r="J11" s="815"/>
      <c r="K11" s="811"/>
      <c r="L11" s="825" t="s">
        <v>55</v>
      </c>
      <c r="M11" s="820" t="s">
        <v>785</v>
      </c>
      <c r="N11" s="826" t="s">
        <v>786</v>
      </c>
      <c r="O11" s="822" t="s">
        <v>787</v>
      </c>
      <c r="P11" s="828" t="s">
        <v>51</v>
      </c>
      <c r="Q11" s="820" t="s">
        <v>788</v>
      </c>
      <c r="R11" s="829" t="s">
        <v>786</v>
      </c>
      <c r="S11" s="820" t="s">
        <v>789</v>
      </c>
      <c r="T11" s="815"/>
    </row>
    <row r="12" spans="1:20" ht="23.25" customHeight="1">
      <c r="B12" s="812"/>
      <c r="C12" s="813" t="s">
        <v>5</v>
      </c>
      <c r="D12" s="812"/>
      <c r="E12" s="813" t="s">
        <v>102</v>
      </c>
      <c r="F12" s="823" t="s">
        <v>432</v>
      </c>
      <c r="G12" s="820" t="s">
        <v>790</v>
      </c>
      <c r="H12" s="824" t="s">
        <v>752</v>
      </c>
      <c r="I12" s="820" t="s">
        <v>791</v>
      </c>
      <c r="J12" s="815"/>
      <c r="K12" s="811"/>
      <c r="L12" s="825" t="s">
        <v>426</v>
      </c>
      <c r="M12" s="820" t="s">
        <v>792</v>
      </c>
      <c r="N12" s="834"/>
      <c r="O12" s="816" t="s">
        <v>100</v>
      </c>
      <c r="P12" s="828" t="s">
        <v>55</v>
      </c>
      <c r="Q12" s="820" t="s">
        <v>793</v>
      </c>
      <c r="R12" s="831"/>
      <c r="S12" s="817" t="s">
        <v>704</v>
      </c>
      <c r="T12" s="815"/>
    </row>
    <row r="13" spans="1:20" ht="26.25" customHeight="1">
      <c r="B13" s="819" t="s">
        <v>51</v>
      </c>
      <c r="C13" s="820" t="s">
        <v>794</v>
      </c>
      <c r="D13" s="821" t="s">
        <v>734</v>
      </c>
      <c r="E13" s="822" t="s">
        <v>795</v>
      </c>
      <c r="F13" s="835"/>
      <c r="G13" s="813" t="s">
        <v>731</v>
      </c>
      <c r="H13" s="833"/>
      <c r="I13" s="814" t="s">
        <v>796</v>
      </c>
      <c r="J13" s="815"/>
      <c r="K13" s="811"/>
      <c r="L13" s="825" t="s">
        <v>427</v>
      </c>
      <c r="M13" s="820" t="s">
        <v>797</v>
      </c>
      <c r="N13" s="826" t="s">
        <v>734</v>
      </c>
      <c r="O13" s="822" t="s">
        <v>798</v>
      </c>
      <c r="P13" s="828" t="s">
        <v>426</v>
      </c>
      <c r="Q13" s="820" t="s">
        <v>799</v>
      </c>
      <c r="R13" s="829" t="s">
        <v>734</v>
      </c>
      <c r="S13" s="820" t="s">
        <v>800</v>
      </c>
      <c r="T13" s="815"/>
    </row>
    <row r="14" spans="1:20" ht="22.5" customHeight="1">
      <c r="B14" s="812"/>
      <c r="C14" s="813" t="s">
        <v>7</v>
      </c>
      <c r="D14" s="812"/>
      <c r="E14" s="813" t="s">
        <v>697</v>
      </c>
      <c r="F14" s="823" t="s">
        <v>51</v>
      </c>
      <c r="G14" s="820" t="s">
        <v>801</v>
      </c>
      <c r="H14" s="824" t="s">
        <v>734</v>
      </c>
      <c r="I14" s="820" t="s">
        <v>802</v>
      </c>
      <c r="J14" s="815"/>
      <c r="K14" s="811"/>
      <c r="L14" s="825" t="s">
        <v>429</v>
      </c>
      <c r="M14" s="820" t="s">
        <v>803</v>
      </c>
      <c r="N14" s="826" t="s">
        <v>743</v>
      </c>
      <c r="O14" s="822" t="s">
        <v>804</v>
      </c>
      <c r="P14" s="828" t="s">
        <v>427</v>
      </c>
      <c r="Q14" s="820" t="s">
        <v>805</v>
      </c>
      <c r="R14" s="829" t="s">
        <v>743</v>
      </c>
      <c r="S14" s="820" t="s">
        <v>806</v>
      </c>
      <c r="T14" s="815"/>
    </row>
    <row r="15" spans="1:20" s="836" customFormat="1" ht="26.25" customHeight="1">
      <c r="B15" s="819" t="s">
        <v>51</v>
      </c>
      <c r="C15" s="820" t="s">
        <v>807</v>
      </c>
      <c r="D15" s="821" t="s">
        <v>734</v>
      </c>
      <c r="E15" s="822" t="s">
        <v>808</v>
      </c>
      <c r="F15" s="823" t="s">
        <v>55</v>
      </c>
      <c r="G15" s="820" t="s">
        <v>809</v>
      </c>
      <c r="H15" s="833"/>
      <c r="I15" s="814" t="s">
        <v>387</v>
      </c>
      <c r="J15" s="815"/>
      <c r="K15" s="811"/>
      <c r="L15" s="825" t="s">
        <v>79</v>
      </c>
      <c r="M15" s="820" t="s">
        <v>810</v>
      </c>
      <c r="N15" s="826" t="s">
        <v>752</v>
      </c>
      <c r="O15" s="822" t="s">
        <v>811</v>
      </c>
      <c r="P15" s="831"/>
      <c r="Q15" s="816" t="s">
        <v>812</v>
      </c>
      <c r="R15" s="829" t="s">
        <v>752</v>
      </c>
      <c r="S15" s="820" t="s">
        <v>813</v>
      </c>
      <c r="T15" s="815"/>
    </row>
    <row r="16" spans="1:20" s="836" customFormat="1" ht="23.25" customHeight="1">
      <c r="B16" s="819" t="s">
        <v>55</v>
      </c>
      <c r="C16" s="820" t="s">
        <v>814</v>
      </c>
      <c r="D16" s="821" t="s">
        <v>743</v>
      </c>
      <c r="E16" s="822" t="s">
        <v>815</v>
      </c>
      <c r="F16" s="823" t="s">
        <v>426</v>
      </c>
      <c r="G16" s="820" t="s">
        <v>816</v>
      </c>
      <c r="H16" s="824" t="s">
        <v>734</v>
      </c>
      <c r="I16" s="820" t="s">
        <v>817</v>
      </c>
      <c r="J16" s="815"/>
      <c r="K16" s="811"/>
      <c r="L16" s="825" t="s">
        <v>431</v>
      </c>
      <c r="M16" s="820" t="s">
        <v>818</v>
      </c>
      <c r="N16" s="826" t="s">
        <v>761</v>
      </c>
      <c r="O16" s="822" t="s">
        <v>819</v>
      </c>
      <c r="P16" s="828" t="s">
        <v>51</v>
      </c>
      <c r="Q16" s="820" t="s">
        <v>820</v>
      </c>
      <c r="R16" s="829" t="s">
        <v>761</v>
      </c>
      <c r="S16" s="820" t="s">
        <v>821</v>
      </c>
      <c r="T16" s="815"/>
    </row>
    <row r="17" spans="2:20" s="836" customFormat="1" ht="28.5">
      <c r="B17" s="819" t="s">
        <v>426</v>
      </c>
      <c r="C17" s="820" t="s">
        <v>822</v>
      </c>
      <c r="D17" s="812"/>
      <c r="E17" s="813" t="s">
        <v>700</v>
      </c>
      <c r="F17" s="823" t="s">
        <v>427</v>
      </c>
      <c r="G17" s="820" t="s">
        <v>823</v>
      </c>
      <c r="H17" s="833"/>
      <c r="I17" s="814" t="s">
        <v>824</v>
      </c>
      <c r="J17" s="815"/>
      <c r="K17" s="811"/>
      <c r="L17" s="834"/>
      <c r="M17" s="816" t="s">
        <v>7</v>
      </c>
      <c r="N17" s="826" t="s">
        <v>768</v>
      </c>
      <c r="O17" s="822" t="s">
        <v>825</v>
      </c>
      <c r="P17" s="828" t="s">
        <v>55</v>
      </c>
      <c r="Q17" s="820" t="s">
        <v>826</v>
      </c>
      <c r="R17" s="829" t="s">
        <v>768</v>
      </c>
      <c r="S17" s="820" t="s">
        <v>827</v>
      </c>
      <c r="T17" s="815"/>
    </row>
    <row r="18" spans="2:20" s="836" customFormat="1" ht="23.25" customHeight="1">
      <c r="B18" s="812"/>
      <c r="C18" s="813" t="s">
        <v>14</v>
      </c>
      <c r="D18" s="821" t="s">
        <v>734</v>
      </c>
      <c r="E18" s="822" t="s">
        <v>828</v>
      </c>
      <c r="F18" s="823" t="s">
        <v>429</v>
      </c>
      <c r="G18" s="820" t="s">
        <v>829</v>
      </c>
      <c r="H18" s="824" t="s">
        <v>734</v>
      </c>
      <c r="I18" s="820" t="s">
        <v>830</v>
      </c>
      <c r="J18" s="815"/>
      <c r="K18" s="811"/>
      <c r="L18" s="825" t="s">
        <v>51</v>
      </c>
      <c r="M18" s="820" t="s">
        <v>831</v>
      </c>
      <c r="N18" s="826" t="s">
        <v>778</v>
      </c>
      <c r="O18" s="822" t="s">
        <v>832</v>
      </c>
      <c r="P18" s="828" t="s">
        <v>426</v>
      </c>
      <c r="Q18" s="820" t="s">
        <v>833</v>
      </c>
      <c r="R18" s="829" t="s">
        <v>778</v>
      </c>
      <c r="S18" s="820" t="s">
        <v>834</v>
      </c>
      <c r="T18" s="815"/>
    </row>
    <row r="19" spans="2:20" s="836" customFormat="1" ht="23.25" customHeight="1">
      <c r="B19" s="819" t="s">
        <v>51</v>
      </c>
      <c r="C19" s="820" t="s">
        <v>835</v>
      </c>
      <c r="D19" s="812"/>
      <c r="E19" s="813" t="s">
        <v>264</v>
      </c>
      <c r="F19" s="823" t="s">
        <v>79</v>
      </c>
      <c r="G19" s="820" t="s">
        <v>836</v>
      </c>
      <c r="H19" s="824" t="s">
        <v>743</v>
      </c>
      <c r="I19" s="820" t="s">
        <v>837</v>
      </c>
      <c r="J19" s="815"/>
      <c r="K19" s="811"/>
      <c r="L19" s="825" t="s">
        <v>55</v>
      </c>
      <c r="M19" s="820" t="s">
        <v>838</v>
      </c>
      <c r="N19" s="826" t="s">
        <v>786</v>
      </c>
      <c r="O19" s="822" t="s">
        <v>839</v>
      </c>
      <c r="P19" s="828" t="s">
        <v>427</v>
      </c>
      <c r="Q19" s="820" t="s">
        <v>840</v>
      </c>
      <c r="R19" s="829" t="s">
        <v>786</v>
      </c>
      <c r="S19" s="820" t="s">
        <v>841</v>
      </c>
      <c r="T19" s="815"/>
    </row>
    <row r="20" spans="2:20" s="836" customFormat="1" ht="27" customHeight="1">
      <c r="B20" s="819" t="s">
        <v>55</v>
      </c>
      <c r="C20" s="820" t="s">
        <v>842</v>
      </c>
      <c r="D20" s="821" t="s">
        <v>734</v>
      </c>
      <c r="E20" s="822" t="s">
        <v>843</v>
      </c>
      <c r="F20" s="823" t="s">
        <v>431</v>
      </c>
      <c r="G20" s="820" t="s">
        <v>844</v>
      </c>
      <c r="H20" s="833"/>
      <c r="I20" s="820"/>
      <c r="J20" s="815"/>
      <c r="K20" s="811"/>
      <c r="L20" s="825" t="s">
        <v>426</v>
      </c>
      <c r="M20" s="820" t="s">
        <v>845</v>
      </c>
      <c r="N20" s="826" t="s">
        <v>846</v>
      </c>
      <c r="O20" s="822" t="s">
        <v>847</v>
      </c>
      <c r="P20" s="828" t="s">
        <v>429</v>
      </c>
      <c r="Q20" s="820" t="s">
        <v>848</v>
      </c>
      <c r="R20" s="831"/>
      <c r="S20" s="817" t="s">
        <v>796</v>
      </c>
      <c r="T20" s="815"/>
    </row>
    <row r="21" spans="2:20" s="836" customFormat="1" ht="20.25" customHeight="1">
      <c r="B21" s="819" t="s">
        <v>426</v>
      </c>
      <c r="C21" s="820" t="s">
        <v>849</v>
      </c>
      <c r="D21" s="812"/>
      <c r="E21" s="813" t="s">
        <v>812</v>
      </c>
      <c r="F21" s="823" t="s">
        <v>432</v>
      </c>
      <c r="G21" s="820" t="s">
        <v>850</v>
      </c>
      <c r="H21" s="833"/>
      <c r="I21" s="820"/>
      <c r="J21" s="815"/>
      <c r="K21" s="811"/>
      <c r="L21" s="825" t="s">
        <v>427</v>
      </c>
      <c r="M21" s="820" t="s">
        <v>851</v>
      </c>
      <c r="N21" s="826" t="s">
        <v>852</v>
      </c>
      <c r="O21" s="822" t="s">
        <v>853</v>
      </c>
      <c r="P21" s="828" t="s">
        <v>79</v>
      </c>
      <c r="Q21" s="820" t="s">
        <v>854</v>
      </c>
      <c r="R21" s="829" t="s">
        <v>734</v>
      </c>
      <c r="S21" s="820" t="s">
        <v>855</v>
      </c>
      <c r="T21" s="815"/>
    </row>
    <row r="22" spans="2:20" s="836" customFormat="1" ht="23.25" customHeight="1">
      <c r="B22" s="819" t="s">
        <v>427</v>
      </c>
      <c r="C22" s="820" t="s">
        <v>856</v>
      </c>
      <c r="D22" s="821" t="s">
        <v>734</v>
      </c>
      <c r="E22" s="822" t="s">
        <v>857</v>
      </c>
      <c r="F22" s="823" t="s">
        <v>434</v>
      </c>
      <c r="G22" s="820" t="s">
        <v>858</v>
      </c>
      <c r="H22" s="833"/>
      <c r="I22" s="837"/>
      <c r="J22" s="815"/>
      <c r="K22" s="811"/>
      <c r="L22" s="825" t="s">
        <v>429</v>
      </c>
      <c r="M22" s="820" t="s">
        <v>859</v>
      </c>
      <c r="N22" s="826" t="s">
        <v>860</v>
      </c>
      <c r="O22" s="822" t="s">
        <v>861</v>
      </c>
      <c r="P22" s="828" t="s">
        <v>431</v>
      </c>
      <c r="Q22" s="820" t="s">
        <v>862</v>
      </c>
      <c r="R22" s="829" t="s">
        <v>743</v>
      </c>
      <c r="S22" s="820" t="s">
        <v>863</v>
      </c>
      <c r="T22" s="815"/>
    </row>
    <row r="23" spans="2:20" s="836" customFormat="1" ht="23.25" customHeight="1">
      <c r="B23" s="819"/>
      <c r="C23" s="820"/>
      <c r="D23" s="821" t="s">
        <v>743</v>
      </c>
      <c r="E23" s="822" t="s">
        <v>864</v>
      </c>
      <c r="F23" s="823" t="s">
        <v>436</v>
      </c>
      <c r="G23" s="820" t="s">
        <v>865</v>
      </c>
      <c r="H23" s="833"/>
      <c r="I23" s="837"/>
      <c r="J23" s="815"/>
      <c r="K23" s="811"/>
      <c r="L23" s="825" t="s">
        <v>79</v>
      </c>
      <c r="M23" s="820" t="s">
        <v>866</v>
      </c>
      <c r="N23" s="826" t="s">
        <v>867</v>
      </c>
      <c r="O23" s="822" t="s">
        <v>868</v>
      </c>
      <c r="P23" s="828" t="s">
        <v>432</v>
      </c>
      <c r="Q23" s="820" t="s">
        <v>869</v>
      </c>
      <c r="R23" s="829" t="s">
        <v>752</v>
      </c>
      <c r="S23" s="820" t="s">
        <v>870</v>
      </c>
      <c r="T23" s="815"/>
    </row>
    <row r="24" spans="2:20" s="836" customFormat="1" ht="28.5">
      <c r="B24" s="819"/>
      <c r="C24" s="820"/>
      <c r="D24" s="821" t="s">
        <v>752</v>
      </c>
      <c r="E24" s="822" t="s">
        <v>871</v>
      </c>
      <c r="F24" s="823" t="s">
        <v>438</v>
      </c>
      <c r="G24" s="820" t="s">
        <v>872</v>
      </c>
      <c r="H24" s="833"/>
      <c r="I24" s="837"/>
      <c r="J24" s="815"/>
      <c r="K24" s="811"/>
      <c r="L24" s="825" t="s">
        <v>431</v>
      </c>
      <c r="M24" s="820" t="s">
        <v>873</v>
      </c>
      <c r="N24" s="826" t="s">
        <v>874</v>
      </c>
      <c r="O24" s="822" t="s">
        <v>735</v>
      </c>
      <c r="P24" s="828" t="s">
        <v>434</v>
      </c>
      <c r="Q24" s="820" t="s">
        <v>875</v>
      </c>
      <c r="R24" s="829" t="s">
        <v>761</v>
      </c>
      <c r="S24" s="820" t="s">
        <v>876</v>
      </c>
      <c r="T24" s="815"/>
    </row>
    <row r="25" spans="2:20" s="836" customFormat="1" ht="28.5">
      <c r="B25" s="819"/>
      <c r="C25" s="820"/>
      <c r="D25" s="821" t="s">
        <v>761</v>
      </c>
      <c r="E25" s="822" t="s">
        <v>877</v>
      </c>
      <c r="F25" s="835"/>
      <c r="G25" s="838"/>
      <c r="H25" s="833"/>
      <c r="I25" s="837"/>
      <c r="J25" s="815"/>
      <c r="K25" s="811"/>
      <c r="L25" s="825" t="s">
        <v>432</v>
      </c>
      <c r="M25" s="820" t="s">
        <v>878</v>
      </c>
      <c r="N25" s="826" t="s">
        <v>879</v>
      </c>
      <c r="O25" s="822" t="s">
        <v>880</v>
      </c>
      <c r="P25" s="828" t="s">
        <v>436</v>
      </c>
      <c r="Q25" s="820" t="s">
        <v>881</v>
      </c>
      <c r="R25" s="829" t="s">
        <v>768</v>
      </c>
      <c r="S25" s="820" t="s">
        <v>882</v>
      </c>
      <c r="T25" s="815"/>
    </row>
    <row r="26" spans="2:20" s="836" customFormat="1" ht="28.5">
      <c r="B26" s="819"/>
      <c r="C26" s="820"/>
      <c r="D26" s="821" t="s">
        <v>768</v>
      </c>
      <c r="E26" s="822" t="s">
        <v>883</v>
      </c>
      <c r="F26" s="812"/>
      <c r="G26" s="838"/>
      <c r="H26" s="833"/>
      <c r="I26" s="837"/>
      <c r="J26" s="815"/>
      <c r="K26" s="811"/>
      <c r="L26" s="825" t="s">
        <v>434</v>
      </c>
      <c r="M26" s="820" t="s">
        <v>884</v>
      </c>
      <c r="N26" s="826" t="s">
        <v>885</v>
      </c>
      <c r="O26" s="822" t="s">
        <v>886</v>
      </c>
      <c r="P26" s="828" t="s">
        <v>438</v>
      </c>
      <c r="Q26" s="820" t="s">
        <v>887</v>
      </c>
      <c r="R26" s="829" t="s">
        <v>778</v>
      </c>
      <c r="S26" s="820" t="s">
        <v>888</v>
      </c>
      <c r="T26" s="815"/>
    </row>
    <row r="27" spans="2:20" s="836" customFormat="1" ht="24" thickBot="1">
      <c r="B27" s="839"/>
      <c r="C27" s="840"/>
      <c r="D27" s="840"/>
      <c r="E27" s="840"/>
      <c r="F27" s="840"/>
      <c r="G27" s="840"/>
      <c r="H27" s="841"/>
      <c r="I27" s="840"/>
      <c r="J27" s="842"/>
      <c r="K27" s="811"/>
      <c r="L27" s="825" t="s">
        <v>436</v>
      </c>
      <c r="M27" s="820" t="s">
        <v>889</v>
      </c>
      <c r="N27" s="826" t="s">
        <v>890</v>
      </c>
      <c r="O27" s="827" t="s">
        <v>891</v>
      </c>
      <c r="P27" s="828" t="s">
        <v>439</v>
      </c>
      <c r="Q27" s="820" t="s">
        <v>892</v>
      </c>
      <c r="R27" s="829" t="s">
        <v>786</v>
      </c>
      <c r="S27" s="820" t="s">
        <v>893</v>
      </c>
      <c r="T27" s="815"/>
    </row>
    <row r="28" spans="2:20" s="836" customFormat="1" ht="29.25" customHeight="1">
      <c r="B28" s="811"/>
      <c r="C28" s="811"/>
      <c r="D28" s="811"/>
      <c r="E28" s="811"/>
      <c r="F28" s="811"/>
      <c r="G28" s="811"/>
      <c r="H28" s="811"/>
      <c r="I28" s="811"/>
      <c r="J28" s="811"/>
      <c r="K28" s="811"/>
      <c r="L28" s="825" t="s">
        <v>438</v>
      </c>
      <c r="M28" s="820" t="s">
        <v>894</v>
      </c>
      <c r="N28" s="826" t="s">
        <v>895</v>
      </c>
      <c r="O28" s="822" t="s">
        <v>896</v>
      </c>
      <c r="P28" s="831"/>
      <c r="Q28" s="816" t="s">
        <v>897</v>
      </c>
      <c r="R28" s="829" t="s">
        <v>846</v>
      </c>
      <c r="S28" s="820" t="s">
        <v>898</v>
      </c>
      <c r="T28" s="815"/>
    </row>
    <row r="29" spans="2:20" s="836" customFormat="1" ht="23.25">
      <c r="B29" s="811"/>
      <c r="C29" s="811"/>
      <c r="D29" s="811"/>
      <c r="E29" s="811"/>
      <c r="F29" s="819"/>
      <c r="G29" s="820"/>
      <c r="H29" s="811"/>
      <c r="I29" s="811"/>
      <c r="J29" s="811"/>
      <c r="K29" s="811"/>
      <c r="L29" s="825" t="s">
        <v>439</v>
      </c>
      <c r="M29" s="820" t="s">
        <v>899</v>
      </c>
      <c r="N29" s="826" t="s">
        <v>900</v>
      </c>
      <c r="O29" s="822" t="s">
        <v>901</v>
      </c>
      <c r="P29" s="828" t="s">
        <v>51</v>
      </c>
      <c r="Q29" s="820" t="s">
        <v>902</v>
      </c>
      <c r="R29" s="829" t="s">
        <v>852</v>
      </c>
      <c r="S29" s="820" t="s">
        <v>903</v>
      </c>
      <c r="T29" s="815"/>
    </row>
    <row r="30" spans="2:20" s="836" customFormat="1" ht="23.25">
      <c r="B30" s="811"/>
      <c r="C30" s="811"/>
      <c r="D30" s="811"/>
      <c r="E30" s="811"/>
      <c r="F30" s="811"/>
      <c r="G30" s="811"/>
      <c r="H30" s="811"/>
      <c r="I30" s="811"/>
      <c r="J30" s="811"/>
      <c r="K30" s="811"/>
      <c r="L30" s="825" t="s">
        <v>441</v>
      </c>
      <c r="M30" s="820" t="s">
        <v>904</v>
      </c>
      <c r="N30" s="826" t="s">
        <v>905</v>
      </c>
      <c r="O30" s="822" t="s">
        <v>906</v>
      </c>
      <c r="P30" s="828" t="s">
        <v>55</v>
      </c>
      <c r="Q30" s="820" t="s">
        <v>907</v>
      </c>
      <c r="R30" s="829" t="s">
        <v>860</v>
      </c>
      <c r="S30" s="820" t="s">
        <v>908</v>
      </c>
      <c r="T30" s="815"/>
    </row>
    <row r="31" spans="2:20" s="836" customFormat="1" ht="23.25">
      <c r="B31" s="811"/>
      <c r="C31" s="811"/>
      <c r="D31" s="811"/>
      <c r="E31" s="811"/>
      <c r="F31" s="811"/>
      <c r="G31" s="811"/>
      <c r="H31" s="811"/>
      <c r="I31" s="811"/>
      <c r="J31" s="811"/>
      <c r="K31" s="811"/>
      <c r="L31" s="825" t="s">
        <v>443</v>
      </c>
      <c r="M31" s="820" t="s">
        <v>909</v>
      </c>
      <c r="N31" s="826" t="s">
        <v>910</v>
      </c>
      <c r="O31" s="822" t="s">
        <v>911</v>
      </c>
      <c r="P31" s="828"/>
      <c r="Q31" s="820"/>
      <c r="R31" s="829" t="s">
        <v>867</v>
      </c>
      <c r="S31" s="820" t="s">
        <v>912</v>
      </c>
      <c r="T31" s="815"/>
    </row>
    <row r="32" spans="2:20" s="836" customFormat="1" ht="23.25" customHeight="1">
      <c r="B32" s="811"/>
      <c r="C32" s="811"/>
      <c r="D32" s="811"/>
      <c r="E32" s="811"/>
      <c r="F32" s="811"/>
      <c r="G32" s="811"/>
      <c r="H32" s="811"/>
      <c r="I32" s="811"/>
      <c r="J32" s="811"/>
      <c r="K32" s="811"/>
      <c r="L32" s="825" t="s">
        <v>445</v>
      </c>
      <c r="M32" s="820" t="s">
        <v>913</v>
      </c>
      <c r="N32" s="834"/>
      <c r="O32" s="816" t="s">
        <v>101</v>
      </c>
      <c r="P32" s="831"/>
      <c r="Q32" s="816" t="s">
        <v>730</v>
      </c>
      <c r="R32" s="843"/>
      <c r="S32" s="844"/>
      <c r="T32" s="815"/>
    </row>
    <row r="33" spans="2:20" s="836" customFormat="1" ht="28.5">
      <c r="B33" s="811"/>
      <c r="C33" s="811"/>
      <c r="D33" s="811"/>
      <c r="E33" s="811"/>
      <c r="F33" s="811"/>
      <c r="G33" s="811"/>
      <c r="H33" s="811"/>
      <c r="I33" s="811"/>
      <c r="J33" s="811"/>
      <c r="K33" s="811"/>
      <c r="L33" s="825" t="s">
        <v>447</v>
      </c>
      <c r="M33" s="820" t="s">
        <v>914</v>
      </c>
      <c r="N33" s="826" t="s">
        <v>734</v>
      </c>
      <c r="O33" s="822" t="s">
        <v>915</v>
      </c>
      <c r="P33" s="828" t="s">
        <v>51</v>
      </c>
      <c r="Q33" s="820" t="s">
        <v>916</v>
      </c>
      <c r="R33" s="831"/>
      <c r="S33" s="817" t="s">
        <v>824</v>
      </c>
      <c r="T33" s="815"/>
    </row>
    <row r="34" spans="2:20" s="836" customFormat="1" ht="23.25">
      <c r="B34" s="811"/>
      <c r="C34" s="811"/>
      <c r="D34" s="811"/>
      <c r="E34" s="811"/>
      <c r="F34" s="811"/>
      <c r="G34" s="811"/>
      <c r="H34" s="811"/>
      <c r="I34" s="811"/>
      <c r="J34" s="811"/>
      <c r="K34" s="811"/>
      <c r="L34" s="825" t="s">
        <v>449</v>
      </c>
      <c r="M34" s="820" t="s">
        <v>917</v>
      </c>
      <c r="N34" s="826" t="s">
        <v>743</v>
      </c>
      <c r="O34" s="822" t="s">
        <v>918</v>
      </c>
      <c r="P34" s="828" t="s">
        <v>55</v>
      </c>
      <c r="Q34" s="820" t="s">
        <v>919</v>
      </c>
      <c r="R34" s="829" t="s">
        <v>734</v>
      </c>
      <c r="S34" s="820" t="s">
        <v>920</v>
      </c>
      <c r="T34" s="815"/>
    </row>
    <row r="35" spans="2:20" s="836" customFormat="1" ht="23.25">
      <c r="B35" s="811"/>
      <c r="C35" s="811"/>
      <c r="D35" s="811"/>
      <c r="E35" s="811"/>
      <c r="F35" s="811"/>
      <c r="G35" s="811"/>
      <c r="H35" s="811"/>
      <c r="I35" s="811"/>
      <c r="J35" s="811"/>
      <c r="K35" s="811"/>
      <c r="L35" s="825" t="s">
        <v>450</v>
      </c>
      <c r="M35" s="820" t="s">
        <v>917</v>
      </c>
      <c r="N35" s="826" t="s">
        <v>752</v>
      </c>
      <c r="O35" s="822" t="s">
        <v>921</v>
      </c>
      <c r="P35" s="828" t="s">
        <v>426</v>
      </c>
      <c r="Q35" s="820" t="s">
        <v>922</v>
      </c>
      <c r="R35" s="829" t="s">
        <v>743</v>
      </c>
      <c r="S35" s="820" t="s">
        <v>923</v>
      </c>
      <c r="T35" s="815"/>
    </row>
    <row r="36" spans="2:20" s="836" customFormat="1" ht="23.25" customHeight="1">
      <c r="B36" s="811"/>
      <c r="C36" s="811"/>
      <c r="D36" s="811"/>
      <c r="E36" s="811"/>
      <c r="F36" s="811"/>
      <c r="G36" s="811"/>
      <c r="H36" s="811"/>
      <c r="I36" s="811"/>
      <c r="J36" s="811"/>
      <c r="K36" s="811"/>
      <c r="L36" s="825" t="s">
        <v>451</v>
      </c>
      <c r="M36" s="820" t="s">
        <v>924</v>
      </c>
      <c r="N36" s="826" t="s">
        <v>761</v>
      </c>
      <c r="O36" s="822" t="s">
        <v>925</v>
      </c>
      <c r="P36" s="828" t="s">
        <v>427</v>
      </c>
      <c r="Q36" s="820" t="s">
        <v>926</v>
      </c>
      <c r="R36" s="829" t="s">
        <v>752</v>
      </c>
      <c r="S36" s="820" t="s">
        <v>927</v>
      </c>
      <c r="T36" s="815"/>
    </row>
    <row r="37" spans="2:20" s="836" customFormat="1" ht="23.25">
      <c r="B37" s="811"/>
      <c r="C37" s="811"/>
      <c r="D37" s="811"/>
      <c r="E37" s="811"/>
      <c r="F37" s="811"/>
      <c r="G37" s="811"/>
      <c r="H37" s="811"/>
      <c r="I37" s="811"/>
      <c r="J37" s="811"/>
      <c r="K37" s="811"/>
      <c r="L37" s="825" t="s">
        <v>452</v>
      </c>
      <c r="M37" s="820" t="s">
        <v>928</v>
      </c>
      <c r="N37" s="826" t="s">
        <v>768</v>
      </c>
      <c r="O37" s="822" t="s">
        <v>929</v>
      </c>
      <c r="P37" s="828" t="s">
        <v>429</v>
      </c>
      <c r="Q37" s="820" t="s">
        <v>930</v>
      </c>
      <c r="R37" s="845"/>
      <c r="S37" s="846"/>
      <c r="T37" s="815"/>
    </row>
    <row r="38" spans="2:20" s="836" customFormat="1" ht="28.5">
      <c r="B38" s="811"/>
      <c r="C38" s="811"/>
      <c r="D38" s="811"/>
      <c r="E38" s="811"/>
      <c r="F38" s="811"/>
      <c r="G38" s="811"/>
      <c r="H38" s="811"/>
      <c r="I38" s="811"/>
      <c r="J38" s="811"/>
      <c r="K38" s="811"/>
      <c r="L38" s="825">
        <v>21</v>
      </c>
      <c r="M38" s="820" t="s">
        <v>931</v>
      </c>
      <c r="N38" s="826" t="s">
        <v>778</v>
      </c>
      <c r="O38" s="822" t="s">
        <v>932</v>
      </c>
      <c r="P38" s="828" t="s">
        <v>79</v>
      </c>
      <c r="Q38" s="820" t="s">
        <v>933</v>
      </c>
      <c r="R38" s="831"/>
      <c r="S38" s="817" t="s">
        <v>934</v>
      </c>
      <c r="T38" s="815"/>
    </row>
    <row r="39" spans="2:20" s="836" customFormat="1" ht="23.25" customHeight="1">
      <c r="B39" s="811"/>
      <c r="C39" s="811"/>
      <c r="D39" s="811"/>
      <c r="E39" s="811"/>
      <c r="F39" s="811"/>
      <c r="G39" s="811"/>
      <c r="H39" s="811"/>
      <c r="I39" s="811"/>
      <c r="J39" s="811"/>
      <c r="K39" s="811"/>
      <c r="L39" s="834"/>
      <c r="M39" s="816" t="s">
        <v>14</v>
      </c>
      <c r="N39" s="826" t="s">
        <v>786</v>
      </c>
      <c r="O39" s="822" t="s">
        <v>935</v>
      </c>
      <c r="P39" s="828" t="s">
        <v>431</v>
      </c>
      <c r="Q39" s="820" t="s">
        <v>936</v>
      </c>
      <c r="R39" s="829" t="s">
        <v>734</v>
      </c>
      <c r="S39" s="820" t="s">
        <v>937</v>
      </c>
      <c r="T39" s="815"/>
    </row>
    <row r="40" spans="2:20" s="836" customFormat="1" ht="28.5">
      <c r="B40" s="811"/>
      <c r="C40" s="811"/>
      <c r="D40" s="811"/>
      <c r="E40" s="811"/>
      <c r="F40" s="811"/>
      <c r="G40" s="811"/>
      <c r="H40" s="811"/>
      <c r="I40" s="811"/>
      <c r="J40" s="811"/>
      <c r="K40" s="811"/>
      <c r="L40" s="825" t="s">
        <v>51</v>
      </c>
      <c r="M40" s="820" t="s">
        <v>938</v>
      </c>
      <c r="N40" s="826" t="s">
        <v>846</v>
      </c>
      <c r="O40" s="822" t="s">
        <v>939</v>
      </c>
      <c r="P40" s="828" t="s">
        <v>432</v>
      </c>
      <c r="Q40" s="820" t="s">
        <v>940</v>
      </c>
      <c r="R40" s="831"/>
      <c r="S40" s="820"/>
      <c r="T40" s="815"/>
    </row>
    <row r="41" spans="2:20" s="836" customFormat="1" ht="28.5">
      <c r="B41" s="811"/>
      <c r="C41" s="811"/>
      <c r="D41" s="811"/>
      <c r="E41" s="811"/>
      <c r="F41" s="811"/>
      <c r="G41" s="811"/>
      <c r="H41" s="811"/>
      <c r="I41" s="811"/>
      <c r="J41" s="811"/>
      <c r="K41" s="811"/>
      <c r="L41" s="825" t="s">
        <v>55</v>
      </c>
      <c r="M41" s="820" t="s">
        <v>941</v>
      </c>
      <c r="N41" s="826" t="s">
        <v>852</v>
      </c>
      <c r="O41" s="822" t="s">
        <v>942</v>
      </c>
      <c r="P41" s="828" t="s">
        <v>434</v>
      </c>
      <c r="Q41" s="820" t="s">
        <v>943</v>
      </c>
      <c r="R41" s="812"/>
      <c r="S41" s="820"/>
      <c r="T41" s="815"/>
    </row>
    <row r="42" spans="2:20" s="836" customFormat="1" ht="46.5" customHeight="1">
      <c r="B42" s="811"/>
      <c r="C42" s="811"/>
      <c r="D42" s="811"/>
      <c r="E42" s="811"/>
      <c r="F42" s="811"/>
      <c r="G42" s="811"/>
      <c r="H42" s="811"/>
      <c r="I42" s="811"/>
      <c r="J42" s="811"/>
      <c r="K42" s="811"/>
      <c r="L42" s="825" t="s">
        <v>426</v>
      </c>
      <c r="M42" s="820" t="s">
        <v>944</v>
      </c>
      <c r="N42" s="826" t="s">
        <v>860</v>
      </c>
      <c r="O42" s="822" t="s">
        <v>945</v>
      </c>
      <c r="P42" s="828" t="s">
        <v>436</v>
      </c>
      <c r="Q42" s="820" t="s">
        <v>946</v>
      </c>
      <c r="R42" s="812"/>
      <c r="S42" s="820"/>
      <c r="T42" s="815"/>
    </row>
    <row r="43" spans="2:20" s="836" customFormat="1" ht="28.5">
      <c r="B43" s="811"/>
      <c r="C43" s="811"/>
      <c r="D43" s="811"/>
      <c r="E43" s="811"/>
      <c r="F43" s="811"/>
      <c r="G43" s="811"/>
      <c r="H43" s="811"/>
      <c r="I43" s="811"/>
      <c r="J43" s="811"/>
      <c r="K43" s="811"/>
      <c r="L43" s="825" t="s">
        <v>427</v>
      </c>
      <c r="M43" s="820" t="s">
        <v>947</v>
      </c>
      <c r="N43" s="826" t="s">
        <v>867</v>
      </c>
      <c r="O43" s="822" t="s">
        <v>948</v>
      </c>
      <c r="P43" s="828" t="s">
        <v>438</v>
      </c>
      <c r="Q43" s="820" t="s">
        <v>949</v>
      </c>
      <c r="R43" s="812"/>
      <c r="S43" s="820"/>
      <c r="T43" s="815"/>
    </row>
    <row r="44" spans="2:20" s="836" customFormat="1" ht="23.25" customHeight="1">
      <c r="B44" s="811"/>
      <c r="C44" s="811"/>
      <c r="D44" s="811"/>
      <c r="E44" s="811"/>
      <c r="F44" s="811"/>
      <c r="G44" s="811"/>
      <c r="H44" s="811"/>
      <c r="I44" s="811"/>
      <c r="J44" s="811"/>
      <c r="K44" s="811"/>
      <c r="L44" s="825" t="s">
        <v>429</v>
      </c>
      <c r="M44" s="820" t="s">
        <v>950</v>
      </c>
      <c r="N44" s="826" t="s">
        <v>874</v>
      </c>
      <c r="O44" s="822" t="s">
        <v>951</v>
      </c>
      <c r="P44" s="831"/>
      <c r="Q44" s="816" t="s">
        <v>952</v>
      </c>
      <c r="R44" s="812"/>
      <c r="S44" s="820"/>
      <c r="T44" s="815"/>
    </row>
    <row r="45" spans="2:20" s="836" customFormat="1" ht="28.5">
      <c r="B45" s="811"/>
      <c r="C45" s="811"/>
      <c r="D45" s="811"/>
      <c r="E45" s="811"/>
      <c r="F45" s="811"/>
      <c r="G45" s="811"/>
      <c r="H45" s="811"/>
      <c r="I45" s="811"/>
      <c r="J45" s="811"/>
      <c r="K45" s="811"/>
      <c r="L45" s="825" t="s">
        <v>79</v>
      </c>
      <c r="M45" s="820" t="s">
        <v>953</v>
      </c>
      <c r="N45" s="826" t="s">
        <v>879</v>
      </c>
      <c r="O45" s="822" t="s">
        <v>954</v>
      </c>
      <c r="P45" s="828" t="s">
        <v>51</v>
      </c>
      <c r="Q45" s="820" t="s">
        <v>955</v>
      </c>
      <c r="R45" s="812"/>
      <c r="S45" s="820"/>
      <c r="T45" s="815"/>
    </row>
    <row r="46" spans="2:20" s="836" customFormat="1" ht="27" customHeight="1">
      <c r="B46" s="811"/>
      <c r="C46" s="811"/>
      <c r="D46" s="811"/>
      <c r="E46" s="811"/>
      <c r="F46" s="811"/>
      <c r="G46" s="811"/>
      <c r="H46" s="811"/>
      <c r="I46" s="811"/>
      <c r="J46" s="811"/>
      <c r="K46" s="811"/>
      <c r="L46" s="825" t="s">
        <v>431</v>
      </c>
      <c r="M46" s="820" t="s">
        <v>956</v>
      </c>
      <c r="N46" s="826" t="s">
        <v>885</v>
      </c>
      <c r="O46" s="822" t="s">
        <v>957</v>
      </c>
      <c r="P46" s="828"/>
      <c r="Q46" s="820"/>
      <c r="R46" s="812"/>
      <c r="S46" s="820"/>
      <c r="T46" s="815"/>
    </row>
    <row r="47" spans="2:20" ht="28.5">
      <c r="B47" s="811"/>
      <c r="C47" s="811"/>
      <c r="D47" s="811"/>
      <c r="E47" s="811"/>
      <c r="F47" s="811"/>
      <c r="G47" s="811"/>
      <c r="H47" s="811"/>
      <c r="I47" s="811"/>
      <c r="J47" s="811"/>
      <c r="K47" s="811"/>
      <c r="L47" s="825" t="s">
        <v>432</v>
      </c>
      <c r="M47" s="820" t="s">
        <v>958</v>
      </c>
      <c r="N47" s="834"/>
      <c r="O47" s="816" t="s">
        <v>102</v>
      </c>
      <c r="P47" s="831"/>
      <c r="Q47" s="816" t="s">
        <v>731</v>
      </c>
      <c r="R47" s="812"/>
      <c r="S47" s="820"/>
      <c r="T47" s="815"/>
    </row>
    <row r="48" spans="2:20" ht="27" customHeight="1">
      <c r="B48" s="811"/>
      <c r="C48" s="811"/>
      <c r="D48" s="811"/>
      <c r="E48" s="811"/>
      <c r="F48" s="811"/>
      <c r="G48" s="811"/>
      <c r="H48" s="811"/>
      <c r="I48" s="811"/>
      <c r="J48" s="811"/>
      <c r="K48" s="811"/>
      <c r="L48" s="825" t="s">
        <v>434</v>
      </c>
      <c r="M48" s="820" t="s">
        <v>959</v>
      </c>
      <c r="N48" s="826" t="s">
        <v>734</v>
      </c>
      <c r="O48" s="822" t="s">
        <v>960</v>
      </c>
      <c r="P48" s="828" t="s">
        <v>51</v>
      </c>
      <c r="Q48" s="820" t="s">
        <v>961</v>
      </c>
      <c r="R48" s="812"/>
      <c r="S48" s="820"/>
      <c r="T48" s="815"/>
    </row>
    <row r="49" spans="2:20" ht="28.5">
      <c r="B49" s="811"/>
      <c r="C49" s="811"/>
      <c r="D49" s="811"/>
      <c r="E49" s="811"/>
      <c r="F49" s="811"/>
      <c r="G49" s="811"/>
      <c r="H49" s="811"/>
      <c r="I49" s="811"/>
      <c r="J49" s="811"/>
      <c r="K49" s="811"/>
      <c r="L49" s="825" t="s">
        <v>436</v>
      </c>
      <c r="M49" s="820" t="s">
        <v>962</v>
      </c>
      <c r="N49" s="826" t="s">
        <v>743</v>
      </c>
      <c r="O49" s="822" t="s">
        <v>963</v>
      </c>
      <c r="P49" s="828" t="s">
        <v>55</v>
      </c>
      <c r="Q49" s="820" t="s">
        <v>964</v>
      </c>
      <c r="R49" s="812"/>
      <c r="S49" s="820"/>
      <c r="T49" s="815"/>
    </row>
    <row r="50" spans="2:20" ht="28.5">
      <c r="B50" s="811"/>
      <c r="C50" s="811"/>
      <c r="D50" s="811"/>
      <c r="E50" s="811"/>
      <c r="F50" s="811"/>
      <c r="G50" s="811"/>
      <c r="H50" s="811"/>
      <c r="I50" s="811"/>
      <c r="J50" s="811"/>
      <c r="K50" s="811"/>
      <c r="L50" s="825" t="s">
        <v>438</v>
      </c>
      <c r="M50" s="820" t="s">
        <v>965</v>
      </c>
      <c r="N50" s="826" t="s">
        <v>752</v>
      </c>
      <c r="O50" s="822" t="s">
        <v>966</v>
      </c>
      <c r="P50" s="828" t="s">
        <v>426</v>
      </c>
      <c r="Q50" s="820" t="s">
        <v>967</v>
      </c>
      <c r="R50" s="812"/>
      <c r="S50" s="820"/>
      <c r="T50" s="815"/>
    </row>
    <row r="51" spans="2:20" ht="24.75" customHeight="1">
      <c r="B51" s="811"/>
      <c r="C51" s="811"/>
      <c r="D51" s="811"/>
      <c r="E51" s="811"/>
      <c r="F51" s="811"/>
      <c r="G51" s="811"/>
      <c r="H51" s="811"/>
      <c r="I51" s="811"/>
      <c r="J51" s="811"/>
      <c r="K51" s="811"/>
      <c r="L51" s="825" t="s">
        <v>439</v>
      </c>
      <c r="M51" s="820" t="s">
        <v>968</v>
      </c>
      <c r="N51" s="826" t="s">
        <v>761</v>
      </c>
      <c r="O51" s="822" t="s">
        <v>969</v>
      </c>
      <c r="P51" s="828" t="s">
        <v>427</v>
      </c>
      <c r="Q51" s="820" t="s">
        <v>970</v>
      </c>
      <c r="R51" s="812"/>
      <c r="S51" s="820"/>
      <c r="T51" s="815"/>
    </row>
    <row r="52" spans="2:20" ht="28.5">
      <c r="B52" s="811"/>
      <c r="C52" s="811"/>
      <c r="D52" s="811"/>
      <c r="E52" s="811"/>
      <c r="F52" s="811"/>
      <c r="G52" s="811"/>
      <c r="H52" s="811"/>
      <c r="I52" s="811"/>
      <c r="J52" s="811"/>
      <c r="K52" s="811"/>
      <c r="L52" s="825" t="s">
        <v>441</v>
      </c>
      <c r="M52" s="820" t="s">
        <v>971</v>
      </c>
      <c r="N52" s="826" t="s">
        <v>768</v>
      </c>
      <c r="O52" s="822" t="s">
        <v>972</v>
      </c>
      <c r="P52" s="828" t="s">
        <v>429</v>
      </c>
      <c r="Q52" s="820" t="s">
        <v>973</v>
      </c>
      <c r="R52" s="812"/>
      <c r="S52" s="820"/>
      <c r="T52" s="815"/>
    </row>
    <row r="53" spans="2:20" ht="13.5" thickBot="1">
      <c r="B53" s="811"/>
      <c r="C53" s="811"/>
      <c r="D53" s="811"/>
      <c r="E53" s="811"/>
      <c r="F53" s="811"/>
      <c r="G53" s="811"/>
      <c r="H53" s="811"/>
      <c r="I53" s="811"/>
      <c r="J53" s="811"/>
      <c r="K53" s="811"/>
      <c r="L53" s="847"/>
      <c r="M53" s="848"/>
      <c r="N53" s="848"/>
      <c r="O53" s="848"/>
      <c r="P53" s="848"/>
      <c r="Q53" s="849"/>
      <c r="R53" s="850"/>
      <c r="S53" s="850"/>
      <c r="T53" s="851"/>
    </row>
    <row r="54" spans="2:20">
      <c r="B54" s="811"/>
      <c r="C54" s="811"/>
      <c r="D54" s="811"/>
      <c r="E54" s="811"/>
      <c r="F54" s="811"/>
      <c r="G54" s="811"/>
      <c r="H54" s="811"/>
      <c r="I54" s="811"/>
      <c r="J54" s="811"/>
      <c r="K54" s="811"/>
      <c r="L54" s="811"/>
      <c r="M54" s="811"/>
      <c r="N54" s="811"/>
      <c r="O54" s="811"/>
      <c r="P54" s="811"/>
      <c r="Q54" s="811"/>
      <c r="R54" s="811"/>
      <c r="S54" s="811"/>
      <c r="T54" s="811"/>
    </row>
    <row r="55" spans="2:20">
      <c r="B55" s="811"/>
      <c r="C55" s="811"/>
      <c r="D55" s="811"/>
      <c r="E55" s="811"/>
      <c r="F55" s="811"/>
      <c r="G55" s="811"/>
      <c r="H55" s="811"/>
      <c r="I55" s="811"/>
      <c r="J55" s="811"/>
      <c r="K55" s="811"/>
      <c r="L55" s="811"/>
      <c r="M55" s="811"/>
      <c r="N55" s="811"/>
      <c r="O55" s="811"/>
      <c r="P55" s="811"/>
      <c r="Q55" s="811"/>
      <c r="R55" s="811"/>
      <c r="S55" s="811"/>
      <c r="T55" s="811"/>
    </row>
    <row r="56" spans="2:20" ht="20.25" customHeight="1">
      <c r="B56" s="811"/>
      <c r="C56" s="811"/>
      <c r="D56" s="811"/>
      <c r="E56" s="811"/>
      <c r="F56" s="811"/>
      <c r="G56" s="811"/>
      <c r="H56" s="811"/>
      <c r="I56" s="811"/>
      <c r="J56" s="811"/>
      <c r="K56" s="811"/>
      <c r="L56" s="811"/>
      <c r="M56" s="811"/>
      <c r="N56" s="811"/>
      <c r="O56" s="811"/>
      <c r="P56" s="811"/>
      <c r="Q56" s="811"/>
      <c r="R56" s="811"/>
      <c r="S56" s="811"/>
      <c r="T56" s="811"/>
    </row>
    <row r="57" spans="2:20" ht="20.25" customHeight="1">
      <c r="B57" s="811"/>
      <c r="C57" s="811"/>
      <c r="D57" s="811"/>
      <c r="E57" s="811"/>
      <c r="F57" s="811"/>
      <c r="G57" s="811"/>
      <c r="H57" s="811"/>
      <c r="I57" s="811"/>
      <c r="J57" s="811"/>
      <c r="K57" s="811"/>
      <c r="L57" s="811"/>
      <c r="M57" s="811"/>
      <c r="N57" s="811"/>
      <c r="O57" s="811"/>
      <c r="P57" s="811"/>
      <c r="Q57" s="811"/>
      <c r="R57" s="811"/>
      <c r="S57" s="811"/>
      <c r="T57" s="811"/>
    </row>
    <row r="58" spans="2:20" ht="21" customHeight="1">
      <c r="B58" s="811"/>
      <c r="C58" s="811"/>
      <c r="D58" s="811"/>
      <c r="E58" s="811"/>
      <c r="F58" s="811"/>
      <c r="G58" s="811"/>
      <c r="H58" s="811"/>
      <c r="I58" s="811"/>
      <c r="J58" s="811"/>
      <c r="K58" s="811"/>
      <c r="L58" s="811"/>
      <c r="M58" s="811"/>
      <c r="N58" s="811"/>
      <c r="O58" s="811"/>
      <c r="P58" s="811"/>
      <c r="Q58" s="811"/>
      <c r="R58" s="811"/>
      <c r="S58" s="811"/>
      <c r="T58" s="811"/>
    </row>
    <row r="59" spans="2:20" ht="24" customHeight="1"/>
    <row r="60" spans="2:20" ht="24" customHeight="1"/>
    <row r="61" spans="2:20" ht="20.25" customHeight="1"/>
    <row r="62" spans="2:20" ht="20.25" customHeight="1"/>
    <row r="63" spans="2:20" ht="20.25" customHeight="1"/>
    <row r="64" spans="2:20" ht="20.25" customHeight="1"/>
    <row r="65" ht="20.25" customHeight="1"/>
    <row r="66" ht="20.25" customHeight="1"/>
    <row r="67" ht="20.25" customHeight="1"/>
    <row r="68" ht="10.5" customHeight="1"/>
  </sheetData>
  <mergeCells count="2">
    <mergeCell ref="B3:J3"/>
    <mergeCell ref="L3:T3"/>
  </mergeCells>
  <printOptions horizontalCentered="1"/>
  <pageMargins left="0.23622047244094491" right="0.23622047244094491" top="0.74803149606299213" bottom="0.74803149606299213" header="0.31496062992125984" footer="0.31496062992125984"/>
  <pageSetup paperSize="9" scale="3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workbookViewId="0">
      <selection activeCell="T22" sqref="T22"/>
    </sheetView>
  </sheetViews>
  <sheetFormatPr baseColWidth="10" defaultRowHeight="12.75"/>
  <cols>
    <col min="1" max="16384" width="11.42578125" style="371"/>
  </cols>
  <sheetData>
    <row r="1" spans="1:19">
      <c r="B1" s="1019">
        <v>5</v>
      </c>
      <c r="C1" s="1019">
        <v>6.71</v>
      </c>
      <c r="D1" s="1019">
        <v>4</v>
      </c>
      <c r="E1" s="1019">
        <v>24.14</v>
      </c>
      <c r="F1" s="1019">
        <v>7.43</v>
      </c>
      <c r="G1" s="1019">
        <v>9</v>
      </c>
      <c r="H1" s="1019">
        <v>9</v>
      </c>
      <c r="I1" s="1019">
        <v>8.14</v>
      </c>
      <c r="J1" s="1019">
        <v>9.86</v>
      </c>
      <c r="K1" s="1019">
        <v>3.14</v>
      </c>
      <c r="L1" s="1019">
        <v>21</v>
      </c>
      <c r="M1" s="1019">
        <v>15.86</v>
      </c>
      <c r="N1" s="1019">
        <v>6.14</v>
      </c>
      <c r="O1" s="1019">
        <v>11.86</v>
      </c>
      <c r="P1" s="1020" t="s">
        <v>1101</v>
      </c>
    </row>
    <row r="2" spans="1:19" ht="27.75">
      <c r="B2" s="2125" t="s">
        <v>1590</v>
      </c>
      <c r="C2" s="2125"/>
      <c r="D2" s="2125"/>
      <c r="E2" s="2125"/>
      <c r="F2" s="2125"/>
      <c r="G2" s="2125"/>
      <c r="H2" s="2125"/>
      <c r="I2" s="2125"/>
      <c r="J2" s="2125"/>
      <c r="K2" s="2125"/>
      <c r="L2" s="2125"/>
      <c r="M2" s="2125"/>
      <c r="N2" s="2125"/>
      <c r="O2" s="2125"/>
      <c r="P2" s="2125"/>
      <c r="Q2" s="2125"/>
      <c r="R2" s="2125"/>
      <c r="S2" s="2125"/>
    </row>
    <row r="4" spans="1:19" ht="13.5" thickBot="1"/>
    <row r="5" spans="1:19">
      <c r="B5" s="2126" t="s">
        <v>1591</v>
      </c>
      <c r="C5" s="2127"/>
      <c r="D5" s="2127"/>
      <c r="E5" s="2127"/>
      <c r="F5" s="2128"/>
      <c r="H5" s="2126" t="s">
        <v>1591</v>
      </c>
      <c r="I5" s="2127"/>
      <c r="J5" s="2127"/>
      <c r="K5" s="2127"/>
      <c r="L5" s="2128"/>
      <c r="N5" s="2126" t="s">
        <v>1591</v>
      </c>
      <c r="O5" s="2127"/>
      <c r="P5" s="2127"/>
      <c r="Q5" s="2127"/>
      <c r="R5" s="2128"/>
    </row>
    <row r="6" spans="1:19" ht="13.5" thickBot="1">
      <c r="B6" s="2129"/>
      <c r="C6" s="2130"/>
      <c r="D6" s="2130"/>
      <c r="E6" s="2130"/>
      <c r="F6" s="2131"/>
      <c r="H6" s="2129"/>
      <c r="I6" s="2130"/>
      <c r="J6" s="2130"/>
      <c r="K6" s="2130"/>
      <c r="L6" s="2131"/>
      <c r="N6" s="2129"/>
      <c r="O6" s="2130"/>
      <c r="P6" s="2130"/>
      <c r="Q6" s="2130"/>
      <c r="R6" s="2131"/>
    </row>
    <row r="7" spans="1:19" ht="15">
      <c r="B7" s="1128"/>
      <c r="C7" s="1128"/>
      <c r="D7" s="1128"/>
      <c r="E7" s="1128"/>
      <c r="F7" s="1128"/>
    </row>
    <row r="8" spans="1:19" ht="25.5">
      <c r="A8" s="2132"/>
      <c r="B8" s="1129" t="s">
        <v>1592</v>
      </c>
      <c r="C8" s="1129" t="s">
        <v>1593</v>
      </c>
      <c r="D8" s="1130" t="s">
        <v>1594</v>
      </c>
      <c r="E8" s="1131" t="s">
        <v>1595</v>
      </c>
      <c r="F8" s="1132" t="s">
        <v>1596</v>
      </c>
      <c r="G8" s="2132"/>
      <c r="H8" s="1129" t="s">
        <v>1592</v>
      </c>
      <c r="I8" s="1129" t="s">
        <v>1593</v>
      </c>
      <c r="J8" s="1130" t="s">
        <v>1594</v>
      </c>
      <c r="K8" s="1131" t="s">
        <v>1595</v>
      </c>
      <c r="L8" s="1132" t="s">
        <v>1596</v>
      </c>
      <c r="M8" s="2132"/>
      <c r="N8" s="1129" t="s">
        <v>1592</v>
      </c>
      <c r="O8" s="1129" t="s">
        <v>1593</v>
      </c>
      <c r="P8" s="1130" t="s">
        <v>1594</v>
      </c>
      <c r="Q8" s="1131" t="s">
        <v>1595</v>
      </c>
      <c r="R8" s="1132" t="s">
        <v>1596</v>
      </c>
      <c r="S8" s="2132"/>
    </row>
    <row r="9" spans="1:19" ht="20.25">
      <c r="A9" s="2132"/>
      <c r="C9" s="1133" t="s">
        <v>1</v>
      </c>
      <c r="D9" s="1134"/>
      <c r="E9" s="1135"/>
      <c r="F9" s="1136"/>
      <c r="G9" s="2132"/>
      <c r="H9" s="1037"/>
      <c r="I9" s="1133" t="s">
        <v>102</v>
      </c>
      <c r="J9" s="1137"/>
      <c r="K9" s="1138"/>
      <c r="L9" s="1139"/>
      <c r="M9" s="2132"/>
      <c r="N9" s="1037"/>
      <c r="O9" s="1133" t="s">
        <v>731</v>
      </c>
      <c r="P9" s="1137"/>
      <c r="Q9" s="1138"/>
      <c r="R9" s="1139"/>
      <c r="S9" s="2132"/>
    </row>
    <row r="10" spans="1:19" ht="15.75">
      <c r="A10" s="2132"/>
      <c r="B10" s="1140">
        <v>1</v>
      </c>
      <c r="C10" s="1141" t="s">
        <v>1597</v>
      </c>
      <c r="D10" s="1137">
        <v>10</v>
      </c>
      <c r="E10" s="1138">
        <v>5.5E-2</v>
      </c>
      <c r="F10" s="1139">
        <f t="shared" ref="F10:F17" si="0">E10*D10</f>
        <v>0.55000000000000004</v>
      </c>
      <c r="G10" s="2132"/>
      <c r="H10" s="1140">
        <v>56</v>
      </c>
      <c r="I10" s="1141" t="s">
        <v>1598</v>
      </c>
      <c r="J10" s="1137">
        <v>10</v>
      </c>
      <c r="K10" s="1138">
        <v>0.17</v>
      </c>
      <c r="L10" s="1139">
        <f>K10*J10</f>
        <v>1.7000000000000002</v>
      </c>
      <c r="M10" s="2132"/>
      <c r="N10" s="1140">
        <v>113</v>
      </c>
      <c r="O10" s="1141" t="s">
        <v>1599</v>
      </c>
      <c r="P10" s="1137">
        <v>10</v>
      </c>
      <c r="Q10" s="1138">
        <v>0.02</v>
      </c>
      <c r="R10" s="1139">
        <f>Q10*P10</f>
        <v>0.2</v>
      </c>
      <c r="S10" s="2132"/>
    </row>
    <row r="11" spans="1:19" ht="15.75">
      <c r="A11" s="2132"/>
      <c r="B11" s="1140">
        <v>2</v>
      </c>
      <c r="C11" s="1141" t="s">
        <v>1600</v>
      </c>
      <c r="D11" s="1137">
        <v>10</v>
      </c>
      <c r="E11" s="1138">
        <v>5.0000000000000001E-3</v>
      </c>
      <c r="F11" s="1139">
        <f t="shared" si="0"/>
        <v>0.05</v>
      </c>
      <c r="G11" s="2132"/>
      <c r="H11" s="1140">
        <v>57</v>
      </c>
      <c r="I11" s="1141" t="s">
        <v>1601</v>
      </c>
      <c r="J11" s="1137">
        <v>10</v>
      </c>
      <c r="K11" s="1138">
        <v>0.16</v>
      </c>
      <c r="L11" s="1139">
        <f>K11*J11</f>
        <v>1.6</v>
      </c>
      <c r="M11" s="2132"/>
      <c r="N11" s="1140">
        <v>114</v>
      </c>
      <c r="O11" s="1141" t="s">
        <v>1602</v>
      </c>
      <c r="P11" s="1137">
        <v>10</v>
      </c>
      <c r="Q11" s="1138">
        <v>0.125</v>
      </c>
      <c r="R11" s="1139">
        <f>Q11*P11</f>
        <v>1.25</v>
      </c>
      <c r="S11" s="2132"/>
    </row>
    <row r="12" spans="1:19" ht="20.25">
      <c r="A12" s="2132"/>
      <c r="B12" s="1140">
        <v>3</v>
      </c>
      <c r="C12" s="1141" t="s">
        <v>1603</v>
      </c>
      <c r="D12" s="1137">
        <v>10</v>
      </c>
      <c r="E12" s="1138">
        <v>8.0000000000000002E-3</v>
      </c>
      <c r="F12" s="1139">
        <f t="shared" si="0"/>
        <v>0.08</v>
      </c>
      <c r="G12" s="2132"/>
      <c r="H12" s="1140">
        <v>58</v>
      </c>
      <c r="I12" s="1141" t="s">
        <v>1604</v>
      </c>
      <c r="J12" s="1137">
        <v>10</v>
      </c>
      <c r="K12" s="1138">
        <v>0.88500000000000001</v>
      </c>
      <c r="L12" s="1139">
        <f>K12*J12</f>
        <v>8.85</v>
      </c>
      <c r="M12" s="2132"/>
      <c r="N12" s="1037"/>
      <c r="O12" s="1142" t="s">
        <v>704</v>
      </c>
      <c r="P12" s="1137"/>
      <c r="Q12" s="1138"/>
      <c r="R12" s="1139"/>
      <c r="S12" s="2132"/>
    </row>
    <row r="13" spans="1:19" ht="15.75">
      <c r="A13" s="2132"/>
      <c r="B13" s="1140">
        <v>4</v>
      </c>
      <c r="C13" s="1141" t="s">
        <v>1605</v>
      </c>
      <c r="D13" s="1137">
        <v>10</v>
      </c>
      <c r="E13" s="1138">
        <v>0.05</v>
      </c>
      <c r="F13" s="1139">
        <f t="shared" si="0"/>
        <v>0.5</v>
      </c>
      <c r="G13" s="2132"/>
      <c r="H13" s="1140">
        <v>59</v>
      </c>
      <c r="I13" s="1141" t="s">
        <v>1606</v>
      </c>
      <c r="J13" s="1137">
        <v>10</v>
      </c>
      <c r="K13" s="1138">
        <v>0.5</v>
      </c>
      <c r="L13" s="1139">
        <f>K13*J13</f>
        <v>5</v>
      </c>
      <c r="M13" s="2132"/>
      <c r="N13" s="1143">
        <v>115</v>
      </c>
      <c r="O13" s="1141" t="s">
        <v>1322</v>
      </c>
      <c r="P13" s="1137">
        <v>10</v>
      </c>
      <c r="Q13" s="1138">
        <v>4.4999999999999998E-2</v>
      </c>
      <c r="R13" s="1139">
        <f t="shared" ref="R13:R36" si="1">Q13*P13</f>
        <v>0.44999999999999996</v>
      </c>
      <c r="S13" s="2132"/>
    </row>
    <row r="14" spans="1:19" ht="20.25">
      <c r="A14" s="2132"/>
      <c r="B14" s="1140">
        <v>5</v>
      </c>
      <c r="C14" s="1141" t="s">
        <v>1607</v>
      </c>
      <c r="D14" s="1137">
        <v>10</v>
      </c>
      <c r="E14" s="1138">
        <v>2</v>
      </c>
      <c r="F14" s="1139">
        <f t="shared" si="0"/>
        <v>20</v>
      </c>
      <c r="G14" s="2132"/>
      <c r="H14" s="1037"/>
      <c r="I14" s="1142" t="s">
        <v>264</v>
      </c>
      <c r="J14" s="1137"/>
      <c r="K14" s="1138"/>
      <c r="L14" s="1139"/>
      <c r="M14" s="2132"/>
      <c r="N14" s="1143">
        <v>116</v>
      </c>
      <c r="O14" s="1141" t="s">
        <v>1608</v>
      </c>
      <c r="P14" s="1137">
        <v>10</v>
      </c>
      <c r="Q14" s="1138">
        <v>1E-3</v>
      </c>
      <c r="R14" s="1139">
        <f t="shared" si="1"/>
        <v>0.01</v>
      </c>
      <c r="S14" s="2132"/>
    </row>
    <row r="15" spans="1:19" ht="15.75">
      <c r="A15" s="2132"/>
      <c r="B15" s="1140">
        <v>6</v>
      </c>
      <c r="C15" s="1141" t="s">
        <v>1609</v>
      </c>
      <c r="D15" s="1137">
        <v>10</v>
      </c>
      <c r="E15" s="1138">
        <v>0.35</v>
      </c>
      <c r="F15" s="1139">
        <f t="shared" si="0"/>
        <v>3.5</v>
      </c>
      <c r="G15" s="2132"/>
      <c r="H15" s="1143">
        <v>60</v>
      </c>
      <c r="I15" s="1141" t="s">
        <v>1610</v>
      </c>
      <c r="J15" s="1137">
        <v>10</v>
      </c>
      <c r="K15" s="1138">
        <v>1.5</v>
      </c>
      <c r="L15" s="1139">
        <f>K15*J15</f>
        <v>15</v>
      </c>
      <c r="M15" s="2132"/>
      <c r="N15" s="1143">
        <v>117</v>
      </c>
      <c r="O15" s="1141" t="s">
        <v>1611</v>
      </c>
      <c r="P15" s="1137">
        <v>10</v>
      </c>
      <c r="Q15" s="1138">
        <v>0.05</v>
      </c>
      <c r="R15" s="1139">
        <f t="shared" si="1"/>
        <v>0.5</v>
      </c>
      <c r="S15" s="2132"/>
    </row>
    <row r="16" spans="1:19" ht="15.75">
      <c r="A16" s="2132"/>
      <c r="B16" s="1140">
        <v>7</v>
      </c>
      <c r="C16" s="1141" t="s">
        <v>1612</v>
      </c>
      <c r="D16" s="1137">
        <v>10</v>
      </c>
      <c r="E16" s="1138">
        <v>0.11</v>
      </c>
      <c r="F16" s="1139">
        <f t="shared" si="0"/>
        <v>1.1000000000000001</v>
      </c>
      <c r="G16" s="2132"/>
      <c r="H16" s="1143">
        <v>61</v>
      </c>
      <c r="I16" s="1141" t="s">
        <v>1613</v>
      </c>
      <c r="J16" s="1137">
        <v>10</v>
      </c>
      <c r="K16" s="1138">
        <v>0.15</v>
      </c>
      <c r="L16" s="1139">
        <f>K16*J16</f>
        <v>1.5</v>
      </c>
      <c r="M16" s="2132"/>
      <c r="N16" s="1143">
        <v>118</v>
      </c>
      <c r="O16" s="1141" t="s">
        <v>1614</v>
      </c>
      <c r="P16" s="1137">
        <v>10</v>
      </c>
      <c r="Q16" s="1138">
        <v>1.4999999999999999E-2</v>
      </c>
      <c r="R16" s="1139">
        <f t="shared" si="1"/>
        <v>0.15</v>
      </c>
      <c r="S16" s="2132"/>
    </row>
    <row r="17" spans="1:19" ht="20.25">
      <c r="A17" s="2132"/>
      <c r="B17" s="1140">
        <v>8</v>
      </c>
      <c r="C17" s="1141" t="s">
        <v>1615</v>
      </c>
      <c r="D17" s="1137">
        <v>10</v>
      </c>
      <c r="E17" s="1138">
        <v>0.22</v>
      </c>
      <c r="F17" s="1139">
        <f t="shared" si="0"/>
        <v>2.2000000000000002</v>
      </c>
      <c r="G17" s="2132"/>
      <c r="H17" s="1037"/>
      <c r="I17" s="1133" t="s">
        <v>812</v>
      </c>
      <c r="J17" s="1137"/>
      <c r="K17" s="1138"/>
      <c r="L17" s="1139"/>
      <c r="M17" s="2132"/>
      <c r="N17" s="1143">
        <v>119</v>
      </c>
      <c r="O17" s="1141" t="s">
        <v>1616</v>
      </c>
      <c r="P17" s="1137">
        <v>10</v>
      </c>
      <c r="Q17" s="1138">
        <v>0.2</v>
      </c>
      <c r="R17" s="1139">
        <f t="shared" si="1"/>
        <v>2</v>
      </c>
      <c r="S17" s="2132"/>
    </row>
    <row r="18" spans="1:19" ht="20.25">
      <c r="A18" s="2132"/>
      <c r="B18" s="1037"/>
      <c r="C18" s="1142" t="s">
        <v>5</v>
      </c>
      <c r="D18" s="1137"/>
      <c r="E18" s="1138"/>
      <c r="F18" s="1139"/>
      <c r="G18" s="2132"/>
      <c r="H18" s="1140">
        <v>62</v>
      </c>
      <c r="I18" s="1141" t="s">
        <v>1617</v>
      </c>
      <c r="J18" s="1137">
        <v>10</v>
      </c>
      <c r="K18" s="1138">
        <v>0.01</v>
      </c>
      <c r="L18" s="1139">
        <f t="shared" ref="L18:L29" si="2">K18*J18</f>
        <v>0.1</v>
      </c>
      <c r="M18" s="2132"/>
      <c r="N18" s="1143">
        <v>120</v>
      </c>
      <c r="O18" s="1141" t="s">
        <v>1618</v>
      </c>
      <c r="P18" s="1137">
        <v>10</v>
      </c>
      <c r="Q18" s="1138">
        <v>1.2E-2</v>
      </c>
      <c r="R18" s="1139">
        <f t="shared" si="1"/>
        <v>0.12</v>
      </c>
      <c r="S18" s="2132"/>
    </row>
    <row r="19" spans="1:19" ht="15.75">
      <c r="A19" s="2132"/>
      <c r="B19" s="1143">
        <v>9</v>
      </c>
      <c r="C19" s="1141" t="s">
        <v>1139</v>
      </c>
      <c r="D19" s="1137">
        <v>10</v>
      </c>
      <c r="E19" s="1138">
        <v>0.12</v>
      </c>
      <c r="F19" s="1139">
        <f t="shared" ref="F19:F35" si="3">E19*D19</f>
        <v>1.2</v>
      </c>
      <c r="G19" s="2132"/>
      <c r="H19" s="1140">
        <v>63</v>
      </c>
      <c r="I19" s="1141" t="s">
        <v>1619</v>
      </c>
      <c r="J19" s="1137">
        <v>10</v>
      </c>
      <c r="K19" s="1138">
        <v>0.8</v>
      </c>
      <c r="L19" s="1139">
        <f t="shared" si="2"/>
        <v>8</v>
      </c>
      <c r="M19" s="2132"/>
      <c r="N19" s="1143">
        <v>121</v>
      </c>
      <c r="O19" s="1141" t="s">
        <v>1620</v>
      </c>
      <c r="P19" s="1137">
        <v>10</v>
      </c>
      <c r="Q19" s="1138">
        <v>1.2E-2</v>
      </c>
      <c r="R19" s="1139">
        <f t="shared" si="1"/>
        <v>0.12</v>
      </c>
      <c r="S19" s="2132"/>
    </row>
    <row r="20" spans="1:19" ht="15.75">
      <c r="A20" s="2132"/>
      <c r="B20" s="1143">
        <v>10</v>
      </c>
      <c r="C20" s="1141" t="s">
        <v>1621</v>
      </c>
      <c r="D20" s="1137">
        <v>10</v>
      </c>
      <c r="E20" s="1138">
        <v>8.0000000000000002E-3</v>
      </c>
      <c r="F20" s="1139">
        <f t="shared" si="3"/>
        <v>0.08</v>
      </c>
      <c r="G20" s="2132"/>
      <c r="H20" s="1140">
        <v>64</v>
      </c>
      <c r="I20" s="1141" t="s">
        <v>1622</v>
      </c>
      <c r="J20" s="1137">
        <v>10</v>
      </c>
      <c r="K20" s="1138">
        <v>0.5</v>
      </c>
      <c r="L20" s="1139">
        <f t="shared" si="2"/>
        <v>5</v>
      </c>
      <c r="M20" s="2132"/>
      <c r="N20" s="1143">
        <v>122</v>
      </c>
      <c r="O20" s="1141" t="s">
        <v>1623</v>
      </c>
      <c r="P20" s="1137">
        <v>10</v>
      </c>
      <c r="Q20" s="1138">
        <v>1.9E-2</v>
      </c>
      <c r="R20" s="1139">
        <f t="shared" si="1"/>
        <v>0.19</v>
      </c>
      <c r="S20" s="2132"/>
    </row>
    <row r="21" spans="1:19" ht="15.75">
      <c r="A21" s="2132"/>
      <c r="B21" s="1143">
        <v>11</v>
      </c>
      <c r="C21" s="1141" t="s">
        <v>1624</v>
      </c>
      <c r="D21" s="1137">
        <v>10</v>
      </c>
      <c r="E21" s="1138">
        <v>4.0000000000000001E-3</v>
      </c>
      <c r="F21" s="1139">
        <f t="shared" si="3"/>
        <v>0.04</v>
      </c>
      <c r="G21" s="2132"/>
      <c r="H21" s="1140">
        <v>65</v>
      </c>
      <c r="I21" s="1141" t="s">
        <v>1143</v>
      </c>
      <c r="J21" s="1137">
        <v>10</v>
      </c>
      <c r="K21" s="1138">
        <v>0.23</v>
      </c>
      <c r="L21" s="1139">
        <f t="shared" si="2"/>
        <v>2.3000000000000003</v>
      </c>
      <c r="M21" s="2132"/>
      <c r="N21" s="1143">
        <v>123</v>
      </c>
      <c r="O21" s="1141" t="s">
        <v>1625</v>
      </c>
      <c r="P21" s="1137">
        <v>10</v>
      </c>
      <c r="Q21" s="1138">
        <v>1.2E-2</v>
      </c>
      <c r="R21" s="1139">
        <f t="shared" si="1"/>
        <v>0.12</v>
      </c>
      <c r="S21" s="2132"/>
    </row>
    <row r="22" spans="1:19" ht="15.75">
      <c r="A22" s="2132"/>
      <c r="B22" s="1143">
        <v>12</v>
      </c>
      <c r="C22" s="1141" t="s">
        <v>1626</v>
      </c>
      <c r="D22" s="1137">
        <v>10</v>
      </c>
      <c r="E22" s="1138">
        <v>1.4999999999999999E-2</v>
      </c>
      <c r="F22" s="1139">
        <f t="shared" si="3"/>
        <v>0.15</v>
      </c>
      <c r="G22" s="2132"/>
      <c r="H22" s="1140">
        <v>66</v>
      </c>
      <c r="I22" s="1141" t="s">
        <v>1627</v>
      </c>
      <c r="J22" s="1137">
        <v>10</v>
      </c>
      <c r="K22" s="1138">
        <v>9.5</v>
      </c>
      <c r="L22" s="1139">
        <f t="shared" si="2"/>
        <v>95</v>
      </c>
      <c r="M22" s="2132"/>
      <c r="N22" s="1143">
        <v>124</v>
      </c>
      <c r="O22" s="1141" t="s">
        <v>1628</v>
      </c>
      <c r="P22" s="1137">
        <v>10</v>
      </c>
      <c r="Q22" s="1138">
        <v>1.2999999999999999E-2</v>
      </c>
      <c r="R22" s="1139">
        <f t="shared" si="1"/>
        <v>0.13</v>
      </c>
      <c r="S22" s="2132"/>
    </row>
    <row r="23" spans="1:19" ht="15.75">
      <c r="A23" s="2132"/>
      <c r="B23" s="1143">
        <v>13</v>
      </c>
      <c r="C23" s="1141" t="s">
        <v>1629</v>
      </c>
      <c r="D23" s="1137">
        <v>10</v>
      </c>
      <c r="E23" s="1138">
        <v>4.0000000000000001E-3</v>
      </c>
      <c r="F23" s="1139">
        <f t="shared" si="3"/>
        <v>0.04</v>
      </c>
      <c r="G23" s="2132"/>
      <c r="H23" s="1140">
        <v>67</v>
      </c>
      <c r="I23" s="1141" t="s">
        <v>1630</v>
      </c>
      <c r="J23" s="1137">
        <v>10</v>
      </c>
      <c r="K23" s="1138">
        <v>0.9</v>
      </c>
      <c r="L23" s="1139">
        <f t="shared" si="2"/>
        <v>9</v>
      </c>
      <c r="M23" s="2132"/>
      <c r="N23" s="1143">
        <v>125</v>
      </c>
      <c r="O23" s="1141" t="s">
        <v>1631</v>
      </c>
      <c r="P23" s="1137">
        <v>10</v>
      </c>
      <c r="Q23" s="1138">
        <v>1.2E-2</v>
      </c>
      <c r="R23" s="1139">
        <f t="shared" si="1"/>
        <v>0.12</v>
      </c>
      <c r="S23" s="2132"/>
    </row>
    <row r="24" spans="1:19" ht="15.75">
      <c r="A24" s="2132"/>
      <c r="B24" s="1143">
        <v>14</v>
      </c>
      <c r="C24" s="1141" t="s">
        <v>1632</v>
      </c>
      <c r="D24" s="1137">
        <v>10</v>
      </c>
      <c r="E24" s="1138">
        <v>1.4999999999999999E-2</v>
      </c>
      <c r="F24" s="1139">
        <f t="shared" si="3"/>
        <v>0.15</v>
      </c>
      <c r="G24" s="2132"/>
      <c r="H24" s="1140">
        <v>68</v>
      </c>
      <c r="I24" s="1141" t="s">
        <v>1633</v>
      </c>
      <c r="J24" s="1137">
        <v>10</v>
      </c>
      <c r="K24" s="1138">
        <v>0.9</v>
      </c>
      <c r="L24" s="1139">
        <f t="shared" si="2"/>
        <v>9</v>
      </c>
      <c r="M24" s="2132"/>
      <c r="N24" s="1143">
        <v>126</v>
      </c>
      <c r="O24" s="1141" t="s">
        <v>1634</v>
      </c>
      <c r="P24" s="1137">
        <v>10</v>
      </c>
      <c r="Q24" s="1138">
        <v>1.2999999999999999E-2</v>
      </c>
      <c r="R24" s="1139">
        <f t="shared" si="1"/>
        <v>0.13</v>
      </c>
      <c r="S24" s="2132"/>
    </row>
    <row r="25" spans="1:19" ht="15.75">
      <c r="A25" s="2132"/>
      <c r="B25" s="1143">
        <v>15</v>
      </c>
      <c r="C25" s="1141" t="s">
        <v>1635</v>
      </c>
      <c r="D25" s="1137">
        <v>10</v>
      </c>
      <c r="E25" s="1138">
        <v>0.2</v>
      </c>
      <c r="F25" s="1139">
        <f t="shared" si="3"/>
        <v>2</v>
      </c>
      <c r="G25" s="2132"/>
      <c r="H25" s="1140">
        <v>69</v>
      </c>
      <c r="I25" s="1141" t="s">
        <v>1636</v>
      </c>
      <c r="J25" s="1137">
        <v>10</v>
      </c>
      <c r="K25" s="1138">
        <v>0.23</v>
      </c>
      <c r="L25" s="1139">
        <f t="shared" si="2"/>
        <v>2.3000000000000003</v>
      </c>
      <c r="M25" s="2132"/>
      <c r="N25" s="1143">
        <v>127</v>
      </c>
      <c r="O25" s="1141" t="s">
        <v>1637</v>
      </c>
      <c r="P25" s="1137">
        <v>10</v>
      </c>
      <c r="Q25" s="1138">
        <v>0.11</v>
      </c>
      <c r="R25" s="1139">
        <f t="shared" si="1"/>
        <v>1.1000000000000001</v>
      </c>
      <c r="S25" s="2132"/>
    </row>
    <row r="26" spans="1:19" ht="15.75">
      <c r="A26" s="2132"/>
      <c r="B26" s="1143">
        <v>16</v>
      </c>
      <c r="C26" s="1141" t="s">
        <v>1638</v>
      </c>
      <c r="D26" s="1137">
        <v>10</v>
      </c>
      <c r="E26" s="1138">
        <v>0.5</v>
      </c>
      <c r="F26" s="1139">
        <f t="shared" si="3"/>
        <v>5</v>
      </c>
      <c r="G26" s="2132"/>
      <c r="H26" s="1140">
        <v>70</v>
      </c>
      <c r="I26" s="1141" t="s">
        <v>1639</v>
      </c>
      <c r="J26" s="1137">
        <v>10</v>
      </c>
      <c r="K26" s="1138">
        <v>0.23</v>
      </c>
      <c r="L26" s="1139">
        <f t="shared" si="2"/>
        <v>2.3000000000000003</v>
      </c>
      <c r="M26" s="2132"/>
      <c r="N26" s="1143">
        <v>128</v>
      </c>
      <c r="O26" s="1141" t="s">
        <v>1640</v>
      </c>
      <c r="P26" s="1137">
        <v>10</v>
      </c>
      <c r="Q26" s="1138">
        <v>0.13</v>
      </c>
      <c r="R26" s="1139">
        <f t="shared" si="1"/>
        <v>1.3</v>
      </c>
      <c r="S26" s="2132"/>
    </row>
    <row r="27" spans="1:19" ht="15.75">
      <c r="A27" s="2132"/>
      <c r="B27" s="1143">
        <v>17</v>
      </c>
      <c r="C27" s="1141" t="s">
        <v>1641</v>
      </c>
      <c r="D27" s="1137">
        <v>10</v>
      </c>
      <c r="E27" s="1138">
        <v>2.75</v>
      </c>
      <c r="F27" s="1139">
        <f t="shared" si="3"/>
        <v>27.5</v>
      </c>
      <c r="G27" s="2132"/>
      <c r="H27" s="1140">
        <v>71</v>
      </c>
      <c r="I27" s="1141" t="s">
        <v>1642</v>
      </c>
      <c r="J27" s="1137">
        <v>10</v>
      </c>
      <c r="K27" s="1138">
        <v>1.7</v>
      </c>
      <c r="L27" s="1139">
        <f t="shared" si="2"/>
        <v>17</v>
      </c>
      <c r="M27" s="2132"/>
      <c r="N27" s="1143">
        <v>129</v>
      </c>
      <c r="O27" s="1141" t="s">
        <v>1643</v>
      </c>
      <c r="P27" s="1137">
        <v>10</v>
      </c>
      <c r="Q27" s="1138">
        <v>0.28000000000000003</v>
      </c>
      <c r="R27" s="1139">
        <f t="shared" si="1"/>
        <v>2.8000000000000003</v>
      </c>
      <c r="S27" s="2132"/>
    </row>
    <row r="28" spans="1:19" ht="15.75">
      <c r="A28" s="2132"/>
      <c r="B28" s="1143">
        <v>18</v>
      </c>
      <c r="C28" s="1141" t="s">
        <v>1644</v>
      </c>
      <c r="D28" s="1137">
        <v>10</v>
      </c>
      <c r="E28" s="1138">
        <v>6</v>
      </c>
      <c r="F28" s="1139">
        <f t="shared" si="3"/>
        <v>60</v>
      </c>
      <c r="G28" s="2132"/>
      <c r="H28" s="1140">
        <v>72</v>
      </c>
      <c r="I28" s="1141" t="s">
        <v>1645</v>
      </c>
      <c r="J28" s="1137">
        <v>10</v>
      </c>
      <c r="K28" s="1138">
        <v>2.2000000000000002</v>
      </c>
      <c r="L28" s="1139">
        <f t="shared" si="2"/>
        <v>22</v>
      </c>
      <c r="M28" s="2132"/>
      <c r="N28" s="1143">
        <v>130</v>
      </c>
      <c r="O28" s="1141" t="s">
        <v>1646</v>
      </c>
      <c r="P28" s="1137">
        <v>10</v>
      </c>
      <c r="Q28" s="1138">
        <v>0.35</v>
      </c>
      <c r="R28" s="1139">
        <f t="shared" si="1"/>
        <v>3.5</v>
      </c>
      <c r="S28" s="2132"/>
    </row>
    <row r="29" spans="1:19" ht="15.75">
      <c r="A29" s="2132"/>
      <c r="B29" s="1143">
        <v>19</v>
      </c>
      <c r="C29" s="1141" t="s">
        <v>1647</v>
      </c>
      <c r="D29" s="1137">
        <v>10</v>
      </c>
      <c r="E29" s="1138">
        <v>8</v>
      </c>
      <c r="F29" s="1139">
        <f t="shared" si="3"/>
        <v>80</v>
      </c>
      <c r="G29" s="2132"/>
      <c r="H29" s="1140">
        <v>73</v>
      </c>
      <c r="I29" s="1141" t="s">
        <v>1648</v>
      </c>
      <c r="J29" s="1137">
        <v>10</v>
      </c>
      <c r="K29" s="1138">
        <v>2</v>
      </c>
      <c r="L29" s="1139">
        <f t="shared" si="2"/>
        <v>20</v>
      </c>
      <c r="M29" s="2132"/>
      <c r="N29" s="1143">
        <v>131</v>
      </c>
      <c r="O29" s="1141" t="s">
        <v>1649</v>
      </c>
      <c r="P29" s="1137">
        <v>10</v>
      </c>
      <c r="Q29" s="1138">
        <v>0.5</v>
      </c>
      <c r="R29" s="1139">
        <f t="shared" si="1"/>
        <v>5</v>
      </c>
      <c r="S29" s="2132"/>
    </row>
    <row r="30" spans="1:19" ht="20.25">
      <c r="A30" s="2132"/>
      <c r="B30" s="1143">
        <v>20</v>
      </c>
      <c r="C30" s="1141" t="s">
        <v>1650</v>
      </c>
      <c r="D30" s="1137">
        <v>10</v>
      </c>
      <c r="E30" s="1138">
        <v>4.2</v>
      </c>
      <c r="F30" s="1139">
        <f t="shared" si="3"/>
        <v>42</v>
      </c>
      <c r="G30" s="2132"/>
      <c r="H30" s="1140"/>
      <c r="I30" s="1142" t="s">
        <v>897</v>
      </c>
      <c r="J30" s="1137"/>
      <c r="K30" s="1138"/>
      <c r="L30" s="1139"/>
      <c r="M30" s="2132"/>
      <c r="N30" s="1143">
        <v>132</v>
      </c>
      <c r="O30" s="1141" t="s">
        <v>1651</v>
      </c>
      <c r="P30" s="1137">
        <v>10</v>
      </c>
      <c r="Q30" s="1138">
        <v>0.6</v>
      </c>
      <c r="R30" s="1139">
        <f t="shared" si="1"/>
        <v>6</v>
      </c>
      <c r="S30" s="2132"/>
    </row>
    <row r="31" spans="1:19" ht="15.75">
      <c r="A31" s="2132"/>
      <c r="B31" s="1143">
        <v>21</v>
      </c>
      <c r="C31" s="1141" t="s">
        <v>1652</v>
      </c>
      <c r="D31" s="1137">
        <v>10</v>
      </c>
      <c r="E31" s="1138">
        <v>8.5</v>
      </c>
      <c r="F31" s="1139">
        <f t="shared" si="3"/>
        <v>85</v>
      </c>
      <c r="G31" s="2132"/>
      <c r="H31" s="1143">
        <v>74</v>
      </c>
      <c r="I31" s="1141" t="s">
        <v>1653</v>
      </c>
      <c r="J31" s="1137">
        <v>10</v>
      </c>
      <c r="K31" s="1138">
        <v>8.0000000000000002E-3</v>
      </c>
      <c r="L31" s="1139">
        <f>K31*J31</f>
        <v>0.08</v>
      </c>
      <c r="M31" s="2132"/>
      <c r="N31" s="1143">
        <v>133</v>
      </c>
      <c r="O31" s="1141" t="s">
        <v>1651</v>
      </c>
      <c r="P31" s="1137">
        <v>10</v>
      </c>
      <c r="Q31" s="1138">
        <v>0.8</v>
      </c>
      <c r="R31" s="1139">
        <f t="shared" si="1"/>
        <v>8</v>
      </c>
      <c r="S31" s="2132"/>
    </row>
    <row r="32" spans="1:19" ht="15.75">
      <c r="A32" s="2132"/>
      <c r="B32" s="1143">
        <v>22</v>
      </c>
      <c r="C32" s="1141" t="s">
        <v>1654</v>
      </c>
      <c r="D32" s="1137">
        <v>10</v>
      </c>
      <c r="E32" s="1138">
        <v>4</v>
      </c>
      <c r="F32" s="1139">
        <f t="shared" si="3"/>
        <v>40</v>
      </c>
      <c r="G32" s="2132"/>
      <c r="H32" s="1143">
        <v>75</v>
      </c>
      <c r="I32" s="1141" t="s">
        <v>1655</v>
      </c>
      <c r="J32" s="1137">
        <v>10</v>
      </c>
      <c r="K32" s="1138">
        <v>0.05</v>
      </c>
      <c r="L32" s="1139">
        <f>K32*J32</f>
        <v>0.5</v>
      </c>
      <c r="M32" s="2132"/>
      <c r="N32" s="1143">
        <v>134</v>
      </c>
      <c r="O32" s="1141" t="s">
        <v>1656</v>
      </c>
      <c r="P32" s="1137">
        <v>10</v>
      </c>
      <c r="Q32" s="1138">
        <v>5.0000000000000001E-3</v>
      </c>
      <c r="R32" s="1139">
        <f t="shared" si="1"/>
        <v>0.05</v>
      </c>
      <c r="S32" s="2132"/>
    </row>
    <row r="33" spans="1:19" ht="20.25">
      <c r="A33" s="2132"/>
      <c r="B33" s="1143">
        <v>23</v>
      </c>
      <c r="C33" s="1141" t="s">
        <v>1657</v>
      </c>
      <c r="D33" s="1137">
        <v>10</v>
      </c>
      <c r="E33" s="1138">
        <v>1</v>
      </c>
      <c r="F33" s="1139">
        <f t="shared" si="3"/>
        <v>10</v>
      </c>
      <c r="G33" s="2132"/>
      <c r="H33" s="1037"/>
      <c r="I33" s="1133" t="s">
        <v>1658</v>
      </c>
      <c r="J33" s="1137"/>
      <c r="K33" s="1138"/>
      <c r="L33" s="1139"/>
      <c r="M33" s="2132"/>
      <c r="N33" s="1143">
        <v>135</v>
      </c>
      <c r="O33" s="1141" t="s">
        <v>1659</v>
      </c>
      <c r="P33" s="1137">
        <v>10</v>
      </c>
      <c r="Q33" s="1138">
        <v>5.0000000000000001E-3</v>
      </c>
      <c r="R33" s="1139">
        <f t="shared" si="1"/>
        <v>0.05</v>
      </c>
      <c r="S33" s="2132"/>
    </row>
    <row r="34" spans="1:19" ht="15.75">
      <c r="A34" s="2132"/>
      <c r="B34" s="1143">
        <v>24</v>
      </c>
      <c r="C34" s="1141" t="s">
        <v>1660</v>
      </c>
      <c r="D34" s="1137">
        <v>10</v>
      </c>
      <c r="E34" s="1138">
        <v>8.5</v>
      </c>
      <c r="F34" s="1139">
        <f t="shared" si="3"/>
        <v>85</v>
      </c>
      <c r="G34" s="2132"/>
      <c r="H34" s="1140">
        <v>76</v>
      </c>
      <c r="I34" s="1141" t="s">
        <v>1661</v>
      </c>
      <c r="J34" s="1137">
        <v>10</v>
      </c>
      <c r="K34" s="1138">
        <v>0.03</v>
      </c>
      <c r="L34" s="1139">
        <f t="shared" ref="L34:L45" si="4">K34*J34</f>
        <v>0.3</v>
      </c>
      <c r="M34" s="2132"/>
      <c r="N34" s="1143">
        <v>136</v>
      </c>
      <c r="O34" s="1141" t="s">
        <v>1662</v>
      </c>
      <c r="P34" s="1137">
        <v>10</v>
      </c>
      <c r="Q34" s="1138">
        <v>1.4999999999999999E-2</v>
      </c>
      <c r="R34" s="1139">
        <f t="shared" si="1"/>
        <v>0.15</v>
      </c>
      <c r="S34" s="2132"/>
    </row>
    <row r="35" spans="1:19" ht="15.75">
      <c r="A35" s="2132"/>
      <c r="B35" s="1143">
        <v>25</v>
      </c>
      <c r="C35" s="1141" t="s">
        <v>1663</v>
      </c>
      <c r="D35" s="1137">
        <v>10</v>
      </c>
      <c r="E35" s="1138">
        <v>1.25</v>
      </c>
      <c r="F35" s="1139">
        <f t="shared" si="3"/>
        <v>12.5</v>
      </c>
      <c r="G35" s="2132"/>
      <c r="H35" s="1140">
        <v>77</v>
      </c>
      <c r="I35" s="1141" t="s">
        <v>1664</v>
      </c>
      <c r="J35" s="1137">
        <v>10</v>
      </c>
      <c r="K35" s="1138">
        <v>0.06</v>
      </c>
      <c r="L35" s="1139">
        <f t="shared" si="4"/>
        <v>0.6</v>
      </c>
      <c r="M35" s="2132"/>
      <c r="N35" s="1143">
        <v>137</v>
      </c>
      <c r="O35" s="1141" t="s">
        <v>1665</v>
      </c>
      <c r="P35" s="1137">
        <v>10</v>
      </c>
      <c r="Q35" s="1138">
        <v>0.2</v>
      </c>
      <c r="R35" s="1139">
        <f t="shared" si="1"/>
        <v>2</v>
      </c>
      <c r="S35" s="2132"/>
    </row>
    <row r="36" spans="1:19" ht="20.25">
      <c r="A36" s="2132"/>
      <c r="B36" s="1037"/>
      <c r="C36" s="1133" t="s">
        <v>7</v>
      </c>
      <c r="D36" s="1137"/>
      <c r="E36" s="1138"/>
      <c r="F36" s="1139"/>
      <c r="G36" s="2132"/>
      <c r="H36" s="1140">
        <v>78</v>
      </c>
      <c r="I36" s="1141" t="s">
        <v>1666</v>
      </c>
      <c r="J36" s="1137">
        <v>10</v>
      </c>
      <c r="K36" s="1138">
        <v>0.05</v>
      </c>
      <c r="L36" s="1139">
        <f t="shared" si="4"/>
        <v>0.5</v>
      </c>
      <c r="M36" s="2132"/>
      <c r="N36" s="1143">
        <v>138</v>
      </c>
      <c r="O36" s="1141" t="s">
        <v>1667</v>
      </c>
      <c r="P36" s="1137">
        <v>10</v>
      </c>
      <c r="Q36" s="1138">
        <v>0.15</v>
      </c>
      <c r="R36" s="1139">
        <f t="shared" si="1"/>
        <v>1.5</v>
      </c>
      <c r="S36" s="2132"/>
    </row>
    <row r="37" spans="1:19" ht="20.25">
      <c r="A37" s="2132"/>
      <c r="B37" s="1140">
        <v>26</v>
      </c>
      <c r="C37" s="1141" t="s">
        <v>1668</v>
      </c>
      <c r="D37" s="1137">
        <v>10</v>
      </c>
      <c r="E37" s="1138">
        <v>8.0000000000000002E-3</v>
      </c>
      <c r="F37" s="1139">
        <f t="shared" ref="F37:F54" si="5">E37*D37</f>
        <v>0.08</v>
      </c>
      <c r="G37" s="2132"/>
      <c r="H37" s="1140">
        <v>79</v>
      </c>
      <c r="I37" s="1141" t="s">
        <v>1669</v>
      </c>
      <c r="J37" s="1137">
        <v>10</v>
      </c>
      <c r="K37" s="1138">
        <v>0.04</v>
      </c>
      <c r="L37" s="1139">
        <f t="shared" si="4"/>
        <v>0.4</v>
      </c>
      <c r="M37" s="2132"/>
      <c r="N37" s="1037"/>
      <c r="O37" s="1133" t="s">
        <v>796</v>
      </c>
      <c r="P37" s="1137"/>
      <c r="Q37" s="1138"/>
      <c r="R37" s="1139"/>
      <c r="S37" s="2132"/>
    </row>
    <row r="38" spans="1:19" ht="15.75">
      <c r="A38" s="2132"/>
      <c r="B38" s="1140">
        <v>27</v>
      </c>
      <c r="C38" s="1141" t="s">
        <v>1670</v>
      </c>
      <c r="D38" s="1137">
        <v>10</v>
      </c>
      <c r="E38" s="1138">
        <v>0.12</v>
      </c>
      <c r="F38" s="1139">
        <f t="shared" si="5"/>
        <v>1.2</v>
      </c>
      <c r="G38" s="2132"/>
      <c r="H38" s="1140">
        <v>80</v>
      </c>
      <c r="I38" s="1141" t="s">
        <v>1671</v>
      </c>
      <c r="J38" s="1137">
        <v>12</v>
      </c>
      <c r="K38" s="1138">
        <v>0.05</v>
      </c>
      <c r="L38" s="1139">
        <f t="shared" si="4"/>
        <v>0.60000000000000009</v>
      </c>
      <c r="M38" s="2132"/>
      <c r="N38" s="1140">
        <v>139</v>
      </c>
      <c r="O38" s="1141" t="s">
        <v>1672</v>
      </c>
      <c r="P38" s="1137">
        <v>10</v>
      </c>
      <c r="Q38" s="1138">
        <v>0.1</v>
      </c>
      <c r="R38" s="1139">
        <f t="shared" ref="R38:R49" si="6">Q38*P38</f>
        <v>1</v>
      </c>
      <c r="S38" s="2132"/>
    </row>
    <row r="39" spans="1:19" ht="15.75">
      <c r="A39" s="2132"/>
      <c r="B39" s="1140">
        <v>28</v>
      </c>
      <c r="C39" s="1141" t="s">
        <v>1673</v>
      </c>
      <c r="D39" s="1137">
        <v>10</v>
      </c>
      <c r="E39" s="1138">
        <v>1.5</v>
      </c>
      <c r="F39" s="1139">
        <f t="shared" si="5"/>
        <v>15</v>
      </c>
      <c r="G39" s="2132"/>
      <c r="H39" s="1140">
        <v>81</v>
      </c>
      <c r="I39" s="1141" t="s">
        <v>1674</v>
      </c>
      <c r="J39" s="1137">
        <v>10</v>
      </c>
      <c r="K39" s="1138">
        <v>0.03</v>
      </c>
      <c r="L39" s="1139">
        <f t="shared" si="4"/>
        <v>0.3</v>
      </c>
      <c r="M39" s="2132"/>
      <c r="N39" s="1140">
        <v>140</v>
      </c>
      <c r="O39" s="1141" t="s">
        <v>1675</v>
      </c>
      <c r="P39" s="1137">
        <v>10</v>
      </c>
      <c r="Q39" s="1138">
        <v>0.08</v>
      </c>
      <c r="R39" s="1139">
        <f t="shared" si="6"/>
        <v>0.8</v>
      </c>
      <c r="S39" s="2132"/>
    </row>
    <row r="40" spans="1:19" ht="15.75">
      <c r="A40" s="2132"/>
      <c r="B40" s="1140">
        <v>29</v>
      </c>
      <c r="C40" s="1141" t="s">
        <v>1676</v>
      </c>
      <c r="D40" s="1137">
        <v>10</v>
      </c>
      <c r="E40" s="1138">
        <v>0.12</v>
      </c>
      <c r="F40" s="1139">
        <f t="shared" si="5"/>
        <v>1.2</v>
      </c>
      <c r="G40" s="2132"/>
      <c r="H40" s="1140">
        <v>82</v>
      </c>
      <c r="I40" s="1141" t="s">
        <v>1677</v>
      </c>
      <c r="J40" s="1137">
        <v>10</v>
      </c>
      <c r="K40" s="1138">
        <v>0.05</v>
      </c>
      <c r="L40" s="1139">
        <f t="shared" si="4"/>
        <v>0.5</v>
      </c>
      <c r="M40" s="2132"/>
      <c r="N40" s="1140">
        <v>141</v>
      </c>
      <c r="O40" s="1141" t="s">
        <v>1678</v>
      </c>
      <c r="P40" s="1137">
        <v>10</v>
      </c>
      <c r="Q40" s="1138">
        <v>0.26</v>
      </c>
      <c r="R40" s="1139">
        <f t="shared" si="6"/>
        <v>2.6</v>
      </c>
      <c r="S40" s="2132"/>
    </row>
    <row r="41" spans="1:19" ht="15.75">
      <c r="A41" s="2132"/>
      <c r="B41" s="1140">
        <v>30</v>
      </c>
      <c r="C41" s="1141" t="s">
        <v>1679</v>
      </c>
      <c r="D41" s="1137">
        <v>10</v>
      </c>
      <c r="E41" s="1138">
        <v>3.5000000000000003E-2</v>
      </c>
      <c r="F41" s="1139">
        <f t="shared" si="5"/>
        <v>0.35000000000000003</v>
      </c>
      <c r="G41" s="2132"/>
      <c r="H41" s="1140">
        <v>83</v>
      </c>
      <c r="I41" s="1141" t="s">
        <v>1680</v>
      </c>
      <c r="J41" s="1137">
        <v>10</v>
      </c>
      <c r="K41" s="1138">
        <v>0.02</v>
      </c>
      <c r="L41" s="1139">
        <f t="shared" si="4"/>
        <v>0.2</v>
      </c>
      <c r="M41" s="2132"/>
      <c r="N41" s="1140">
        <v>142</v>
      </c>
      <c r="O41" s="1141" t="s">
        <v>1681</v>
      </c>
      <c r="P41" s="1137">
        <v>10</v>
      </c>
      <c r="Q41" s="1138">
        <v>0.16</v>
      </c>
      <c r="R41" s="1139">
        <f t="shared" si="6"/>
        <v>1.6</v>
      </c>
      <c r="S41" s="2132"/>
    </row>
    <row r="42" spans="1:19" ht="15.75">
      <c r="A42" s="2132"/>
      <c r="B42" s="1140">
        <v>31</v>
      </c>
      <c r="C42" s="1141" t="s">
        <v>1682</v>
      </c>
      <c r="D42" s="1137">
        <v>10</v>
      </c>
      <c r="E42" s="1138">
        <v>1</v>
      </c>
      <c r="F42" s="1139">
        <f t="shared" si="5"/>
        <v>10</v>
      </c>
      <c r="G42" s="2132"/>
      <c r="H42" s="1140">
        <v>84</v>
      </c>
      <c r="I42" s="1141" t="s">
        <v>1683</v>
      </c>
      <c r="J42" s="1137">
        <v>10</v>
      </c>
      <c r="K42" s="1138">
        <v>7.0000000000000007E-2</v>
      </c>
      <c r="L42" s="1139">
        <f t="shared" si="4"/>
        <v>0.70000000000000007</v>
      </c>
      <c r="M42" s="2132"/>
      <c r="N42" s="1140">
        <v>143</v>
      </c>
      <c r="O42" s="1141" t="s">
        <v>1684</v>
      </c>
      <c r="P42" s="1137">
        <v>10</v>
      </c>
      <c r="Q42" s="1138">
        <v>0.43</v>
      </c>
      <c r="R42" s="1139">
        <f t="shared" si="6"/>
        <v>4.3</v>
      </c>
      <c r="S42" s="2132"/>
    </row>
    <row r="43" spans="1:19" ht="15.75">
      <c r="A43" s="2132"/>
      <c r="B43" s="1140">
        <v>32</v>
      </c>
      <c r="C43" s="1141" t="s">
        <v>1685</v>
      </c>
      <c r="D43" s="1137">
        <v>10</v>
      </c>
      <c r="E43" s="1138">
        <v>6.5000000000000002E-2</v>
      </c>
      <c r="F43" s="1139">
        <f t="shared" si="5"/>
        <v>0.65</v>
      </c>
      <c r="G43" s="2132"/>
      <c r="H43" s="1140">
        <v>85</v>
      </c>
      <c r="I43" s="1141" t="s">
        <v>1686</v>
      </c>
      <c r="J43" s="1137">
        <v>10</v>
      </c>
      <c r="K43" s="1138">
        <v>4.0000000000000001E-3</v>
      </c>
      <c r="L43" s="1139">
        <f t="shared" si="4"/>
        <v>0.04</v>
      </c>
      <c r="M43" s="2132"/>
      <c r="N43" s="1140">
        <v>144</v>
      </c>
      <c r="O43" s="1141" t="s">
        <v>1687</v>
      </c>
      <c r="P43" s="1137">
        <v>10</v>
      </c>
      <c r="Q43" s="1138">
        <v>5.1999999999999998E-2</v>
      </c>
      <c r="R43" s="1139">
        <f t="shared" si="6"/>
        <v>0.52</v>
      </c>
      <c r="S43" s="2132"/>
    </row>
    <row r="44" spans="1:19" ht="15.75">
      <c r="A44" s="2132"/>
      <c r="B44" s="1140">
        <v>33</v>
      </c>
      <c r="C44" s="1141" t="s">
        <v>1688</v>
      </c>
      <c r="D44" s="1137">
        <v>10</v>
      </c>
      <c r="E44" s="1138">
        <v>1.5</v>
      </c>
      <c r="F44" s="1139">
        <f t="shared" si="5"/>
        <v>15</v>
      </c>
      <c r="G44" s="2132"/>
      <c r="H44" s="1140">
        <v>86</v>
      </c>
      <c r="I44" s="1141" t="s">
        <v>1191</v>
      </c>
      <c r="J44" s="1137">
        <v>10</v>
      </c>
      <c r="K44" s="1138">
        <v>0.24</v>
      </c>
      <c r="L44" s="1139">
        <f t="shared" si="4"/>
        <v>2.4</v>
      </c>
      <c r="M44" s="2132"/>
      <c r="N44" s="1140">
        <v>145</v>
      </c>
      <c r="O44" s="1141" t="s">
        <v>1689</v>
      </c>
      <c r="P44" s="1137">
        <v>10</v>
      </c>
      <c r="Q44" s="1138">
        <v>0.11799999999999999</v>
      </c>
      <c r="R44" s="1139">
        <f t="shared" si="6"/>
        <v>1.18</v>
      </c>
      <c r="S44" s="2132"/>
    </row>
    <row r="45" spans="1:19" ht="15.75">
      <c r="A45" s="2132"/>
      <c r="B45" s="1140">
        <v>34</v>
      </c>
      <c r="C45" s="1141" t="s">
        <v>1690</v>
      </c>
      <c r="D45" s="1137">
        <v>10</v>
      </c>
      <c r="E45" s="1138">
        <v>2</v>
      </c>
      <c r="F45" s="1139">
        <f t="shared" si="5"/>
        <v>20</v>
      </c>
      <c r="G45" s="2132"/>
      <c r="H45" s="1140">
        <v>87</v>
      </c>
      <c r="I45" s="1141" t="s">
        <v>1691</v>
      </c>
      <c r="J45" s="1137">
        <v>10</v>
      </c>
      <c r="K45" s="1138">
        <v>0.14000000000000001</v>
      </c>
      <c r="L45" s="1139">
        <f t="shared" si="4"/>
        <v>1.4000000000000001</v>
      </c>
      <c r="M45" s="2132"/>
      <c r="N45" s="1140">
        <v>146</v>
      </c>
      <c r="O45" s="1141" t="s">
        <v>1692</v>
      </c>
      <c r="P45" s="1137">
        <v>10</v>
      </c>
      <c r="Q45" s="1138">
        <v>0.11</v>
      </c>
      <c r="R45" s="1139">
        <f t="shared" si="6"/>
        <v>1.1000000000000001</v>
      </c>
      <c r="S45" s="2132"/>
    </row>
    <row r="46" spans="1:19" ht="20.25">
      <c r="A46" s="2132"/>
      <c r="B46" s="1140">
        <v>35</v>
      </c>
      <c r="C46" s="1141" t="s">
        <v>1693</v>
      </c>
      <c r="D46" s="1137">
        <v>10</v>
      </c>
      <c r="E46" s="1138">
        <v>0.08</v>
      </c>
      <c r="F46" s="1139">
        <f t="shared" si="5"/>
        <v>0.8</v>
      </c>
      <c r="G46" s="2132"/>
      <c r="H46" s="1037"/>
      <c r="I46" s="1142" t="s">
        <v>730</v>
      </c>
      <c r="J46" s="1137"/>
      <c r="K46" s="1138"/>
      <c r="L46" s="1139"/>
      <c r="M46" s="2132"/>
      <c r="N46" s="1140">
        <v>147</v>
      </c>
      <c r="O46" s="1141" t="s">
        <v>1694</v>
      </c>
      <c r="P46" s="1137">
        <v>10</v>
      </c>
      <c r="Q46" s="1138">
        <v>0.05</v>
      </c>
      <c r="R46" s="1139">
        <f t="shared" si="6"/>
        <v>0.5</v>
      </c>
      <c r="S46" s="2132"/>
    </row>
    <row r="47" spans="1:19" ht="15.75">
      <c r="A47" s="2132"/>
      <c r="B47" s="1140">
        <v>36</v>
      </c>
      <c r="C47" s="1141" t="s">
        <v>1242</v>
      </c>
      <c r="D47" s="1137">
        <v>10</v>
      </c>
      <c r="E47" s="1138">
        <v>7.0000000000000007E-2</v>
      </c>
      <c r="F47" s="1139">
        <f t="shared" si="5"/>
        <v>0.70000000000000007</v>
      </c>
      <c r="G47" s="2132"/>
      <c r="H47" s="1143">
        <v>88</v>
      </c>
      <c r="I47" s="1141" t="s">
        <v>1226</v>
      </c>
      <c r="J47" s="1137">
        <v>10</v>
      </c>
      <c r="K47" s="1138">
        <v>0.4</v>
      </c>
      <c r="L47" s="1139">
        <f t="shared" ref="L47:L71" si="7">K47*J47</f>
        <v>4</v>
      </c>
      <c r="M47" s="2132"/>
      <c r="N47" s="1140">
        <v>148</v>
      </c>
      <c r="O47" s="1141" t="s">
        <v>1695</v>
      </c>
      <c r="P47" s="1137">
        <v>10</v>
      </c>
      <c r="Q47" s="1138">
        <v>0.05</v>
      </c>
      <c r="R47" s="1139">
        <f t="shared" si="6"/>
        <v>0.5</v>
      </c>
      <c r="S47" s="2132"/>
    </row>
    <row r="48" spans="1:19" ht="15.75">
      <c r="A48" s="2132"/>
      <c r="B48" s="1140">
        <v>37</v>
      </c>
      <c r="C48" s="1141" t="s">
        <v>1696</v>
      </c>
      <c r="D48" s="1137">
        <v>10</v>
      </c>
      <c r="E48" s="1138">
        <v>2</v>
      </c>
      <c r="F48" s="1139">
        <f t="shared" si="5"/>
        <v>20</v>
      </c>
      <c r="G48" s="2132"/>
      <c r="H48" s="1143">
        <v>89</v>
      </c>
      <c r="I48" s="1141" t="s">
        <v>1697</v>
      </c>
      <c r="J48" s="1137">
        <v>10</v>
      </c>
      <c r="K48" s="1138">
        <v>0.12</v>
      </c>
      <c r="L48" s="1139">
        <f t="shared" si="7"/>
        <v>1.2</v>
      </c>
      <c r="M48" s="2132"/>
      <c r="N48" s="1140">
        <v>149</v>
      </c>
      <c r="O48" s="1141" t="s">
        <v>1698</v>
      </c>
      <c r="P48" s="1137">
        <v>10</v>
      </c>
      <c r="Q48" s="1138">
        <v>0.25</v>
      </c>
      <c r="R48" s="1139">
        <f t="shared" si="6"/>
        <v>2.5</v>
      </c>
      <c r="S48" s="2132"/>
    </row>
    <row r="49" spans="1:19" ht="15.75">
      <c r="A49" s="2132"/>
      <c r="B49" s="1140">
        <v>38</v>
      </c>
      <c r="C49" s="1141" t="s">
        <v>1699</v>
      </c>
      <c r="D49" s="1137">
        <v>10</v>
      </c>
      <c r="E49" s="1138">
        <v>0.2</v>
      </c>
      <c r="F49" s="1139">
        <f t="shared" si="5"/>
        <v>2</v>
      </c>
      <c r="G49" s="2132"/>
      <c r="H49" s="1143">
        <v>90</v>
      </c>
      <c r="I49" s="1141" t="s">
        <v>1700</v>
      </c>
      <c r="J49" s="1137">
        <v>10</v>
      </c>
      <c r="K49" s="1138">
        <v>1</v>
      </c>
      <c r="L49" s="1139">
        <f t="shared" si="7"/>
        <v>10</v>
      </c>
      <c r="M49" s="2132"/>
      <c r="N49" s="1140">
        <v>150</v>
      </c>
      <c r="O49" s="1141" t="s">
        <v>1701</v>
      </c>
      <c r="P49" s="1137">
        <v>10</v>
      </c>
      <c r="Q49" s="1138">
        <v>3.5</v>
      </c>
      <c r="R49" s="1139">
        <f t="shared" si="6"/>
        <v>35</v>
      </c>
      <c r="S49" s="2132"/>
    </row>
    <row r="50" spans="1:19" ht="20.25">
      <c r="A50" s="2132"/>
      <c r="B50" s="1140">
        <v>39</v>
      </c>
      <c r="C50" s="1141" t="s">
        <v>1702</v>
      </c>
      <c r="D50" s="1137">
        <v>10</v>
      </c>
      <c r="E50" s="1138">
        <v>0.12</v>
      </c>
      <c r="F50" s="1139">
        <f t="shared" si="5"/>
        <v>1.2</v>
      </c>
      <c r="G50" s="2132"/>
      <c r="H50" s="1143">
        <v>91</v>
      </c>
      <c r="I50" s="1141" t="s">
        <v>1703</v>
      </c>
      <c r="J50" s="1137">
        <v>10</v>
      </c>
      <c r="K50" s="1138">
        <v>0.2</v>
      </c>
      <c r="L50" s="1139">
        <f t="shared" si="7"/>
        <v>2</v>
      </c>
      <c r="M50" s="2132"/>
      <c r="N50" s="1037"/>
      <c r="O50" s="1142" t="s">
        <v>824</v>
      </c>
      <c r="P50" s="1137"/>
      <c r="Q50" s="1138"/>
      <c r="R50" s="1139"/>
      <c r="S50" s="2132"/>
    </row>
    <row r="51" spans="1:19" ht="15.75">
      <c r="A51" s="2132"/>
      <c r="B51" s="1140">
        <v>40</v>
      </c>
      <c r="C51" s="1141" t="s">
        <v>1704</v>
      </c>
      <c r="D51" s="1137">
        <v>10</v>
      </c>
      <c r="E51" s="1138">
        <v>0.35</v>
      </c>
      <c r="F51" s="1139">
        <f t="shared" si="5"/>
        <v>3.5</v>
      </c>
      <c r="G51" s="2132"/>
      <c r="H51" s="1143">
        <v>92</v>
      </c>
      <c r="I51" s="1141" t="s">
        <v>1705</v>
      </c>
      <c r="J51" s="1137">
        <v>10</v>
      </c>
      <c r="K51" s="1138">
        <v>0.04</v>
      </c>
      <c r="L51" s="1139">
        <f t="shared" si="7"/>
        <v>0.4</v>
      </c>
      <c r="M51" s="2132"/>
      <c r="N51" s="1143">
        <v>151</v>
      </c>
      <c r="O51" s="1141" t="s">
        <v>1706</v>
      </c>
      <c r="P51" s="1137">
        <v>10</v>
      </c>
      <c r="Q51" s="1138">
        <v>2.2000000000000002</v>
      </c>
      <c r="R51" s="1139">
        <f t="shared" ref="R51:R61" si="8">Q51*P51</f>
        <v>22</v>
      </c>
      <c r="S51" s="2132"/>
    </row>
    <row r="52" spans="1:19" ht="15.75">
      <c r="A52" s="2132"/>
      <c r="B52" s="1140">
        <v>41</v>
      </c>
      <c r="C52" s="1141" t="s">
        <v>1707</v>
      </c>
      <c r="D52" s="1137">
        <v>10</v>
      </c>
      <c r="E52" s="1138">
        <v>0.2</v>
      </c>
      <c r="F52" s="1139">
        <f t="shared" si="5"/>
        <v>2</v>
      </c>
      <c r="G52" s="2132"/>
      <c r="H52" s="1143">
        <v>93</v>
      </c>
      <c r="I52" s="1141" t="s">
        <v>1708</v>
      </c>
      <c r="J52" s="1137">
        <v>10</v>
      </c>
      <c r="K52" s="1138">
        <v>0.15</v>
      </c>
      <c r="L52" s="1139">
        <f t="shared" si="7"/>
        <v>1.5</v>
      </c>
      <c r="M52" s="2132"/>
      <c r="N52" s="1143">
        <v>152</v>
      </c>
      <c r="O52" s="1141" t="s">
        <v>1709</v>
      </c>
      <c r="P52" s="1137">
        <v>10</v>
      </c>
      <c r="Q52" s="1138">
        <v>2</v>
      </c>
      <c r="R52" s="1139">
        <f t="shared" si="8"/>
        <v>20</v>
      </c>
      <c r="S52" s="2132"/>
    </row>
    <row r="53" spans="1:19" ht="15.75">
      <c r="A53" s="2132"/>
      <c r="B53" s="1140">
        <v>42</v>
      </c>
      <c r="C53" s="1141" t="s">
        <v>1710</v>
      </c>
      <c r="D53" s="1137">
        <v>10</v>
      </c>
      <c r="E53" s="1138">
        <v>5.0000000000000001E-3</v>
      </c>
      <c r="F53" s="1139">
        <f t="shared" si="5"/>
        <v>0.05</v>
      </c>
      <c r="G53" s="2132"/>
      <c r="H53" s="1143">
        <v>94</v>
      </c>
      <c r="I53" s="1141" t="s">
        <v>1711</v>
      </c>
      <c r="J53" s="1137">
        <v>10</v>
      </c>
      <c r="K53" s="1138">
        <v>0.15</v>
      </c>
      <c r="L53" s="1139">
        <f t="shared" si="7"/>
        <v>1.5</v>
      </c>
      <c r="M53" s="2132"/>
      <c r="N53" s="1143">
        <v>153</v>
      </c>
      <c r="O53" s="1141" t="s">
        <v>1712</v>
      </c>
      <c r="P53" s="1137">
        <v>10</v>
      </c>
      <c r="Q53" s="1138">
        <v>0.3</v>
      </c>
      <c r="R53" s="1139">
        <f t="shared" si="8"/>
        <v>3</v>
      </c>
      <c r="S53" s="2132"/>
    </row>
    <row r="54" spans="1:19" ht="15.75">
      <c r="A54" s="2132"/>
      <c r="B54" s="1140">
        <v>43</v>
      </c>
      <c r="C54" s="1141" t="s">
        <v>1713</v>
      </c>
      <c r="D54" s="1137">
        <v>10</v>
      </c>
      <c r="E54" s="1138">
        <v>0.01</v>
      </c>
      <c r="F54" s="1139">
        <f t="shared" si="5"/>
        <v>0.1</v>
      </c>
      <c r="G54" s="2132"/>
      <c r="H54" s="1143">
        <v>95</v>
      </c>
      <c r="I54" s="1141" t="s">
        <v>1714</v>
      </c>
      <c r="J54" s="1137">
        <v>10</v>
      </c>
      <c r="K54" s="1138">
        <v>0.2</v>
      </c>
      <c r="L54" s="1139">
        <f t="shared" si="7"/>
        <v>2</v>
      </c>
      <c r="M54" s="2132"/>
      <c r="N54" s="1143">
        <v>154</v>
      </c>
      <c r="O54" s="1141" t="s">
        <v>1715</v>
      </c>
      <c r="P54" s="1137">
        <v>10</v>
      </c>
      <c r="Q54" s="1138">
        <v>0.9</v>
      </c>
      <c r="R54" s="1139">
        <f t="shared" si="8"/>
        <v>9</v>
      </c>
      <c r="S54" s="2132"/>
    </row>
    <row r="55" spans="1:19" ht="20.25">
      <c r="A55" s="2132"/>
      <c r="B55" s="1140"/>
      <c r="C55" s="1142" t="s">
        <v>14</v>
      </c>
      <c r="D55" s="1137"/>
      <c r="E55" s="1138"/>
      <c r="F55" s="1139"/>
      <c r="G55" s="2132"/>
      <c r="H55" s="1143">
        <v>96</v>
      </c>
      <c r="I55" s="1141" t="s">
        <v>1268</v>
      </c>
      <c r="J55" s="1137">
        <v>10</v>
      </c>
      <c r="K55" s="1138">
        <v>0.14000000000000001</v>
      </c>
      <c r="L55" s="1139">
        <f t="shared" si="7"/>
        <v>1.4000000000000001</v>
      </c>
      <c r="M55" s="2132"/>
      <c r="N55" s="1143">
        <v>155</v>
      </c>
      <c r="O55" s="1141" t="s">
        <v>1716</v>
      </c>
      <c r="P55" s="1137">
        <v>10</v>
      </c>
      <c r="Q55" s="1138">
        <v>3.5</v>
      </c>
      <c r="R55" s="1139">
        <f t="shared" si="8"/>
        <v>35</v>
      </c>
      <c r="S55" s="2132"/>
    </row>
    <row r="56" spans="1:19" ht="15.75">
      <c r="A56" s="2132"/>
      <c r="B56" s="1143">
        <v>44</v>
      </c>
      <c r="C56" s="1141" t="s">
        <v>1717</v>
      </c>
      <c r="D56" s="1137">
        <v>10</v>
      </c>
      <c r="E56" s="1138">
        <v>0.6</v>
      </c>
      <c r="F56" s="1139">
        <f>E56*D56</f>
        <v>6</v>
      </c>
      <c r="G56" s="2132"/>
      <c r="H56" s="1143">
        <v>97</v>
      </c>
      <c r="I56" s="1141" t="s">
        <v>1718</v>
      </c>
      <c r="J56" s="1137">
        <v>10</v>
      </c>
      <c r="K56" s="1138">
        <v>0.1</v>
      </c>
      <c r="L56" s="1139">
        <f t="shared" si="7"/>
        <v>1</v>
      </c>
      <c r="M56" s="2132"/>
      <c r="N56" s="1143">
        <v>156</v>
      </c>
      <c r="O56" s="1141" t="s">
        <v>1719</v>
      </c>
      <c r="P56" s="1137">
        <v>10</v>
      </c>
      <c r="Q56" s="1138">
        <v>1.2</v>
      </c>
      <c r="R56" s="1139">
        <f t="shared" si="8"/>
        <v>12</v>
      </c>
      <c r="S56" s="2132"/>
    </row>
    <row r="57" spans="1:19" ht="20.25">
      <c r="A57" s="2132"/>
      <c r="B57" s="1143"/>
      <c r="C57" s="1133" t="s">
        <v>100</v>
      </c>
      <c r="D57" s="1137"/>
      <c r="E57" s="1138"/>
      <c r="F57" s="1139"/>
      <c r="G57" s="2132"/>
      <c r="H57" s="1143">
        <v>98</v>
      </c>
      <c r="I57" s="1141" t="s">
        <v>1720</v>
      </c>
      <c r="J57" s="1137">
        <v>10</v>
      </c>
      <c r="K57" s="1138">
        <v>0.15</v>
      </c>
      <c r="L57" s="1139">
        <f t="shared" si="7"/>
        <v>1.5</v>
      </c>
      <c r="M57" s="2132"/>
      <c r="N57" s="1143">
        <v>157</v>
      </c>
      <c r="O57" s="1141" t="s">
        <v>1721</v>
      </c>
      <c r="P57" s="1137">
        <v>10</v>
      </c>
      <c r="Q57" s="1138">
        <v>3.1</v>
      </c>
      <c r="R57" s="1139">
        <f t="shared" si="8"/>
        <v>31</v>
      </c>
      <c r="S57" s="2132"/>
    </row>
    <row r="58" spans="1:19" ht="15.75">
      <c r="A58" s="2132"/>
      <c r="B58" s="1140">
        <v>45</v>
      </c>
      <c r="C58" s="1141" t="s">
        <v>1722</v>
      </c>
      <c r="D58" s="1137">
        <v>10</v>
      </c>
      <c r="E58" s="1138">
        <v>0.2</v>
      </c>
      <c r="F58" s="1139">
        <f>E58*D58</f>
        <v>2</v>
      </c>
      <c r="G58" s="2132"/>
      <c r="H58" s="1143">
        <v>99</v>
      </c>
      <c r="I58" s="1141" t="s">
        <v>1723</v>
      </c>
      <c r="J58" s="1137">
        <v>10</v>
      </c>
      <c r="K58" s="1138">
        <v>0.1</v>
      </c>
      <c r="L58" s="1139">
        <f t="shared" si="7"/>
        <v>1</v>
      </c>
      <c r="M58" s="2132"/>
      <c r="N58" s="1143">
        <v>158</v>
      </c>
      <c r="O58" s="1141" t="s">
        <v>1724</v>
      </c>
      <c r="P58" s="1137">
        <v>10</v>
      </c>
      <c r="Q58" s="1138">
        <v>2.65</v>
      </c>
      <c r="R58" s="1139">
        <f t="shared" si="8"/>
        <v>26.5</v>
      </c>
      <c r="S58" s="2132"/>
    </row>
    <row r="59" spans="1:19" ht="15.75">
      <c r="A59" s="2132"/>
      <c r="B59" s="1140">
        <v>46</v>
      </c>
      <c r="C59" s="1141" t="s">
        <v>1725</v>
      </c>
      <c r="D59" s="1137">
        <v>10</v>
      </c>
      <c r="E59" s="1138">
        <v>2.5000000000000001E-2</v>
      </c>
      <c r="F59" s="1139">
        <f>E59*D59</f>
        <v>0.25</v>
      </c>
      <c r="G59" s="2132"/>
      <c r="H59" s="1143">
        <v>100</v>
      </c>
      <c r="I59" s="1141" t="s">
        <v>1726</v>
      </c>
      <c r="J59" s="1137">
        <v>10</v>
      </c>
      <c r="K59" s="1138">
        <v>0.2</v>
      </c>
      <c r="L59" s="1139">
        <f t="shared" si="7"/>
        <v>2</v>
      </c>
      <c r="M59" s="2132"/>
      <c r="N59" s="1143">
        <v>159</v>
      </c>
      <c r="O59" s="1141" t="s">
        <v>1727</v>
      </c>
      <c r="P59" s="1137">
        <v>10</v>
      </c>
      <c r="Q59" s="1138">
        <v>0.75</v>
      </c>
      <c r="R59" s="1139">
        <f t="shared" si="8"/>
        <v>7.5</v>
      </c>
      <c r="S59" s="2132"/>
    </row>
    <row r="60" spans="1:19" ht="15.75">
      <c r="A60" s="2132"/>
      <c r="B60" s="1140">
        <v>47</v>
      </c>
      <c r="C60" s="1141" t="s">
        <v>1728</v>
      </c>
      <c r="D60" s="1137">
        <v>10</v>
      </c>
      <c r="E60" s="1138">
        <v>1.7999999999999999E-2</v>
      </c>
      <c r="F60" s="1139">
        <f>E60*D60</f>
        <v>0.18</v>
      </c>
      <c r="G60" s="2132"/>
      <c r="H60" s="1143">
        <v>101</v>
      </c>
      <c r="I60" s="1141" t="s">
        <v>1729</v>
      </c>
      <c r="J60" s="1137">
        <v>10</v>
      </c>
      <c r="K60" s="1138">
        <v>0.12</v>
      </c>
      <c r="L60" s="1139">
        <f t="shared" si="7"/>
        <v>1.2</v>
      </c>
      <c r="M60" s="2132"/>
      <c r="N60" s="1143">
        <v>160</v>
      </c>
      <c r="O60" s="1141" t="s">
        <v>1730</v>
      </c>
      <c r="P60" s="1137">
        <v>10</v>
      </c>
      <c r="Q60" s="1138">
        <v>0.35</v>
      </c>
      <c r="R60" s="1139">
        <f t="shared" si="8"/>
        <v>3.5</v>
      </c>
      <c r="S60" s="2132"/>
    </row>
    <row r="61" spans="1:19" ht="15.75">
      <c r="A61" s="2132"/>
      <c r="B61" s="1140">
        <v>48</v>
      </c>
      <c r="C61" s="1141" t="s">
        <v>1731</v>
      </c>
      <c r="D61" s="1137">
        <v>10</v>
      </c>
      <c r="E61" s="1138">
        <v>0.01</v>
      </c>
      <c r="F61" s="1139">
        <f>E61*D61</f>
        <v>0.1</v>
      </c>
      <c r="G61" s="2132"/>
      <c r="H61" s="1143">
        <v>102</v>
      </c>
      <c r="I61" s="1141" t="s">
        <v>1732</v>
      </c>
      <c r="J61" s="1137">
        <v>10</v>
      </c>
      <c r="K61" s="1138">
        <v>0.08</v>
      </c>
      <c r="L61" s="1139">
        <f t="shared" si="7"/>
        <v>0.8</v>
      </c>
      <c r="M61" s="2132"/>
      <c r="N61" s="1143">
        <v>161</v>
      </c>
      <c r="O61" s="1141" t="s">
        <v>1733</v>
      </c>
      <c r="P61" s="1137">
        <v>10</v>
      </c>
      <c r="Q61" s="1138">
        <v>6.2</v>
      </c>
      <c r="R61" s="1139">
        <f t="shared" si="8"/>
        <v>62</v>
      </c>
      <c r="S61" s="2132"/>
    </row>
    <row r="62" spans="1:19" ht="15.75">
      <c r="A62" s="2132"/>
      <c r="B62" s="1140">
        <v>49</v>
      </c>
      <c r="C62" s="1141" t="s">
        <v>1734</v>
      </c>
      <c r="D62" s="1137">
        <v>10</v>
      </c>
      <c r="E62" s="1138">
        <v>3.5000000000000003E-2</v>
      </c>
      <c r="F62" s="1139">
        <f>E62*D62</f>
        <v>0.35000000000000003</v>
      </c>
      <c r="G62" s="2132"/>
      <c r="H62" s="1143">
        <v>103</v>
      </c>
      <c r="I62" s="1141" t="s">
        <v>1735</v>
      </c>
      <c r="J62" s="1137">
        <v>10</v>
      </c>
      <c r="K62" s="1138">
        <v>0.22500000000000001</v>
      </c>
      <c r="L62" s="1139">
        <f t="shared" si="7"/>
        <v>2.25</v>
      </c>
      <c r="M62" s="2132"/>
      <c r="P62" s="1144"/>
      <c r="Q62" s="1144"/>
      <c r="R62" s="1144"/>
      <c r="S62" s="2132"/>
    </row>
    <row r="63" spans="1:19" ht="20.25">
      <c r="A63" s="2132"/>
      <c r="B63" s="1037"/>
      <c r="C63" s="1142" t="s">
        <v>101</v>
      </c>
      <c r="D63" s="1137"/>
      <c r="E63" s="1138"/>
      <c r="F63" s="1139"/>
      <c r="G63" s="2132"/>
      <c r="H63" s="1143">
        <v>104</v>
      </c>
      <c r="I63" s="1141" t="s">
        <v>1736</v>
      </c>
      <c r="J63" s="1137">
        <v>10</v>
      </c>
      <c r="K63" s="1138">
        <v>0.22500000000000001</v>
      </c>
      <c r="L63" s="1139">
        <f t="shared" si="7"/>
        <v>2.25</v>
      </c>
      <c r="M63" s="2132"/>
      <c r="P63" s="1144"/>
      <c r="Q63" s="1144"/>
      <c r="R63" s="1144"/>
      <c r="S63" s="2132"/>
    </row>
    <row r="64" spans="1:19" ht="15.75">
      <c r="A64" s="2132"/>
      <c r="B64" s="1143">
        <v>50</v>
      </c>
      <c r="C64" s="1141" t="s">
        <v>1737</v>
      </c>
      <c r="D64" s="1137">
        <v>10</v>
      </c>
      <c r="E64" s="1138">
        <v>3.0000000000000001E-3</v>
      </c>
      <c r="F64" s="1139">
        <f t="shared" ref="F64:F69" si="9">E64*D64</f>
        <v>0.03</v>
      </c>
      <c r="G64" s="2132"/>
      <c r="H64" s="1143">
        <v>105</v>
      </c>
      <c r="I64" s="1141" t="s">
        <v>1738</v>
      </c>
      <c r="J64" s="1137">
        <v>10</v>
      </c>
      <c r="K64" s="1138">
        <v>0.75</v>
      </c>
      <c r="L64" s="1139">
        <f t="shared" si="7"/>
        <v>7.5</v>
      </c>
      <c r="M64" s="2132"/>
      <c r="P64" s="1144"/>
      <c r="Q64" s="1144"/>
      <c r="R64" s="1144"/>
      <c r="S64" s="2132"/>
    </row>
    <row r="65" spans="1:19" ht="15.75">
      <c r="A65" s="2132"/>
      <c r="B65" s="1143">
        <v>51</v>
      </c>
      <c r="C65" s="1141" t="s">
        <v>1739</v>
      </c>
      <c r="D65" s="1137">
        <v>10</v>
      </c>
      <c r="E65" s="1138">
        <v>8.0000000000000002E-3</v>
      </c>
      <c r="F65" s="1139">
        <f t="shared" si="9"/>
        <v>0.08</v>
      </c>
      <c r="G65" s="2132"/>
      <c r="H65" s="1143">
        <v>106</v>
      </c>
      <c r="I65" s="1141" t="s">
        <v>1740</v>
      </c>
      <c r="J65" s="1137">
        <v>10</v>
      </c>
      <c r="K65" s="1138">
        <v>8.6</v>
      </c>
      <c r="L65" s="1139">
        <f t="shared" si="7"/>
        <v>86</v>
      </c>
      <c r="M65" s="2132"/>
      <c r="P65" s="1144"/>
      <c r="Q65" s="1144"/>
      <c r="R65" s="1144"/>
      <c r="S65" s="2132"/>
    </row>
    <row r="66" spans="1:19" ht="15.75">
      <c r="A66" s="2132"/>
      <c r="B66" s="1143">
        <v>52</v>
      </c>
      <c r="C66" s="1141" t="s">
        <v>1741</v>
      </c>
      <c r="D66" s="1137">
        <v>10</v>
      </c>
      <c r="E66" s="1138">
        <v>0.1</v>
      </c>
      <c r="F66" s="1139">
        <f t="shared" si="9"/>
        <v>1</v>
      </c>
      <c r="G66" s="2132"/>
      <c r="H66" s="1143">
        <v>107</v>
      </c>
      <c r="I66" s="1141" t="s">
        <v>1742</v>
      </c>
      <c r="J66" s="1137">
        <v>10</v>
      </c>
      <c r="K66" s="1138">
        <v>11.5</v>
      </c>
      <c r="L66" s="1139">
        <f t="shared" si="7"/>
        <v>115</v>
      </c>
      <c r="M66" s="2132"/>
      <c r="P66" s="1144"/>
      <c r="Q66" s="1144"/>
      <c r="R66" s="1144"/>
      <c r="S66" s="2132"/>
    </row>
    <row r="67" spans="1:19" ht="15.75">
      <c r="A67" s="2132"/>
      <c r="B67" s="1143">
        <v>53</v>
      </c>
      <c r="C67" s="1141" t="s">
        <v>1743</v>
      </c>
      <c r="D67" s="1137">
        <v>10</v>
      </c>
      <c r="E67" s="1138">
        <v>0.1</v>
      </c>
      <c r="F67" s="1139">
        <f t="shared" si="9"/>
        <v>1</v>
      </c>
      <c r="G67" s="2132"/>
      <c r="H67" s="1143">
        <v>108</v>
      </c>
      <c r="I67" s="1141" t="s">
        <v>1744</v>
      </c>
      <c r="J67" s="1137">
        <v>10</v>
      </c>
      <c r="K67" s="1138">
        <v>3.7</v>
      </c>
      <c r="L67" s="1139">
        <f t="shared" si="7"/>
        <v>37</v>
      </c>
      <c r="M67" s="2132"/>
      <c r="P67" s="1144"/>
      <c r="Q67" s="1144"/>
      <c r="R67" s="1144"/>
      <c r="S67" s="2132"/>
    </row>
    <row r="68" spans="1:19" ht="15.75">
      <c r="A68" s="2132"/>
      <c r="B68" s="1143">
        <v>54</v>
      </c>
      <c r="C68" s="1141" t="s">
        <v>1745</v>
      </c>
      <c r="D68" s="1137">
        <v>10</v>
      </c>
      <c r="E68" s="1138">
        <v>0.13500000000000001</v>
      </c>
      <c r="F68" s="1139">
        <f t="shared" si="9"/>
        <v>1.35</v>
      </c>
      <c r="G68" s="2132"/>
      <c r="H68" s="1143">
        <v>109</v>
      </c>
      <c r="I68" s="1141" t="s">
        <v>1746</v>
      </c>
      <c r="J68" s="1137">
        <v>10</v>
      </c>
      <c r="K68" s="1138">
        <v>0.17</v>
      </c>
      <c r="L68" s="1139">
        <f t="shared" si="7"/>
        <v>1.7000000000000002</v>
      </c>
      <c r="M68" s="2132"/>
      <c r="S68" s="2132"/>
    </row>
    <row r="69" spans="1:19" ht="15.75">
      <c r="A69" s="2132"/>
      <c r="B69" s="1143">
        <v>55</v>
      </c>
      <c r="C69" s="1141" t="s">
        <v>1328</v>
      </c>
      <c r="D69" s="1137">
        <v>10</v>
      </c>
      <c r="E69" s="1138">
        <v>1.2E-2</v>
      </c>
      <c r="F69" s="1139">
        <f t="shared" si="9"/>
        <v>0.12</v>
      </c>
      <c r="G69" s="2132"/>
      <c r="H69" s="1143">
        <v>110</v>
      </c>
      <c r="I69" s="1141" t="s">
        <v>1747</v>
      </c>
      <c r="J69" s="1137">
        <v>10</v>
      </c>
      <c r="K69" s="1138">
        <v>1</v>
      </c>
      <c r="L69" s="1139">
        <f t="shared" si="7"/>
        <v>10</v>
      </c>
      <c r="M69" s="2132"/>
      <c r="S69" s="2132"/>
    </row>
    <row r="70" spans="1:19" ht="15.75">
      <c r="A70" s="2132"/>
      <c r="D70" s="1144"/>
      <c r="E70" s="1144"/>
      <c r="F70" s="1144"/>
      <c r="G70" s="2132"/>
      <c r="H70" s="1143">
        <v>111</v>
      </c>
      <c r="I70" s="1141" t="s">
        <v>1748</v>
      </c>
      <c r="J70" s="1137">
        <v>10</v>
      </c>
      <c r="K70" s="1138">
        <v>1.5</v>
      </c>
      <c r="L70" s="1139">
        <f t="shared" si="7"/>
        <v>15</v>
      </c>
      <c r="M70" s="2132"/>
      <c r="S70" s="2132"/>
    </row>
    <row r="71" spans="1:19" ht="15.75">
      <c r="A71" s="2132"/>
      <c r="D71" s="1144"/>
      <c r="E71" s="1144"/>
      <c r="F71" s="1144"/>
      <c r="G71" s="2132"/>
      <c r="H71" s="1143">
        <v>112</v>
      </c>
      <c r="I71" s="1141" t="s">
        <v>1749</v>
      </c>
      <c r="J71" s="1137">
        <v>10</v>
      </c>
      <c r="K71" s="1138">
        <v>1.4999999999999999E-2</v>
      </c>
      <c r="L71" s="1139">
        <f t="shared" si="7"/>
        <v>0.15</v>
      </c>
      <c r="M71" s="2132"/>
      <c r="S71" s="2132"/>
    </row>
  </sheetData>
  <mergeCells count="8">
    <mergeCell ref="B2:S2"/>
    <mergeCell ref="B5:F6"/>
    <mergeCell ref="H5:L6"/>
    <mergeCell ref="N5:R6"/>
    <mergeCell ref="A8:A71"/>
    <mergeCell ref="G8:G71"/>
    <mergeCell ref="M8:M71"/>
    <mergeCell ref="S8:S7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1"/>
  <sheetViews>
    <sheetView topLeftCell="A7" workbookViewId="0">
      <selection activeCell="J31" sqref="J31"/>
    </sheetView>
  </sheetViews>
  <sheetFormatPr baseColWidth="10" defaultRowHeight="12.75"/>
  <cols>
    <col min="1" max="1" width="7.140625" style="371" customWidth="1"/>
    <col min="2" max="2" width="26" style="371" customWidth="1"/>
    <col min="3" max="3" width="18.5703125" style="371" customWidth="1"/>
    <col min="4" max="4" width="14.28515625" style="371" customWidth="1"/>
    <col min="5" max="5" width="11.42578125" style="371"/>
    <col min="6" max="6" width="20.85546875" style="371" customWidth="1"/>
    <col min="7" max="8" width="16.85546875" style="371" customWidth="1"/>
    <col min="9" max="256" width="11.42578125" style="371"/>
    <col min="257" max="257" width="7.140625" style="371" customWidth="1"/>
    <col min="258" max="258" width="26" style="371" customWidth="1"/>
    <col min="259" max="259" width="18.5703125" style="371" customWidth="1"/>
    <col min="260" max="260" width="14.28515625" style="371" customWidth="1"/>
    <col min="261" max="261" width="11.42578125" style="371"/>
    <col min="262" max="262" width="20.85546875" style="371" customWidth="1"/>
    <col min="263" max="264" width="16.85546875" style="371" customWidth="1"/>
    <col min="265" max="512" width="11.42578125" style="371"/>
    <col min="513" max="513" width="7.140625" style="371" customWidth="1"/>
    <col min="514" max="514" width="26" style="371" customWidth="1"/>
    <col min="515" max="515" width="18.5703125" style="371" customWidth="1"/>
    <col min="516" max="516" width="14.28515625" style="371" customWidth="1"/>
    <col min="517" max="517" width="11.42578125" style="371"/>
    <col min="518" max="518" width="20.85546875" style="371" customWidth="1"/>
    <col min="519" max="520" width="16.85546875" style="371" customWidth="1"/>
    <col min="521" max="768" width="11.42578125" style="371"/>
    <col min="769" max="769" width="7.140625" style="371" customWidth="1"/>
    <col min="770" max="770" width="26" style="371" customWidth="1"/>
    <col min="771" max="771" width="18.5703125" style="371" customWidth="1"/>
    <col min="772" max="772" width="14.28515625" style="371" customWidth="1"/>
    <col min="773" max="773" width="11.42578125" style="371"/>
    <col min="774" max="774" width="20.85546875" style="371" customWidth="1"/>
    <col min="775" max="776" width="16.85546875" style="371" customWidth="1"/>
    <col min="777" max="1024" width="11.42578125" style="371"/>
    <col min="1025" max="1025" width="7.140625" style="371" customWidth="1"/>
    <col min="1026" max="1026" width="26" style="371" customWidth="1"/>
    <col min="1027" max="1027" width="18.5703125" style="371" customWidth="1"/>
    <col min="1028" max="1028" width="14.28515625" style="371" customWidth="1"/>
    <col min="1029" max="1029" width="11.42578125" style="371"/>
    <col min="1030" max="1030" width="20.85546875" style="371" customWidth="1"/>
    <col min="1031" max="1032" width="16.85546875" style="371" customWidth="1"/>
    <col min="1033" max="1280" width="11.42578125" style="371"/>
    <col min="1281" max="1281" width="7.140625" style="371" customWidth="1"/>
    <col min="1282" max="1282" width="26" style="371" customWidth="1"/>
    <col min="1283" max="1283" width="18.5703125" style="371" customWidth="1"/>
    <col min="1284" max="1284" width="14.28515625" style="371" customWidth="1"/>
    <col min="1285" max="1285" width="11.42578125" style="371"/>
    <col min="1286" max="1286" width="20.85546875" style="371" customWidth="1"/>
    <col min="1287" max="1288" width="16.85546875" style="371" customWidth="1"/>
    <col min="1289" max="1536" width="11.42578125" style="371"/>
    <col min="1537" max="1537" width="7.140625" style="371" customWidth="1"/>
    <col min="1538" max="1538" width="26" style="371" customWidth="1"/>
    <col min="1539" max="1539" width="18.5703125" style="371" customWidth="1"/>
    <col min="1540" max="1540" width="14.28515625" style="371" customWidth="1"/>
    <col min="1541" max="1541" width="11.42578125" style="371"/>
    <col min="1542" max="1542" width="20.85546875" style="371" customWidth="1"/>
    <col min="1543" max="1544" width="16.85546875" style="371" customWidth="1"/>
    <col min="1545" max="1792" width="11.42578125" style="371"/>
    <col min="1793" max="1793" width="7.140625" style="371" customWidth="1"/>
    <col min="1794" max="1794" width="26" style="371" customWidth="1"/>
    <col min="1795" max="1795" width="18.5703125" style="371" customWidth="1"/>
    <col min="1796" max="1796" width="14.28515625" style="371" customWidth="1"/>
    <col min="1797" max="1797" width="11.42578125" style="371"/>
    <col min="1798" max="1798" width="20.85546875" style="371" customWidth="1"/>
    <col min="1799" max="1800" width="16.85546875" style="371" customWidth="1"/>
    <col min="1801" max="2048" width="11.42578125" style="371"/>
    <col min="2049" max="2049" width="7.140625" style="371" customWidth="1"/>
    <col min="2050" max="2050" width="26" style="371" customWidth="1"/>
    <col min="2051" max="2051" width="18.5703125" style="371" customWidth="1"/>
    <col min="2052" max="2052" width="14.28515625" style="371" customWidth="1"/>
    <col min="2053" max="2053" width="11.42578125" style="371"/>
    <col min="2054" max="2054" width="20.85546875" style="371" customWidth="1"/>
    <col min="2055" max="2056" width="16.85546875" style="371" customWidth="1"/>
    <col min="2057" max="2304" width="11.42578125" style="371"/>
    <col min="2305" max="2305" width="7.140625" style="371" customWidth="1"/>
    <col min="2306" max="2306" width="26" style="371" customWidth="1"/>
    <col min="2307" max="2307" width="18.5703125" style="371" customWidth="1"/>
    <col min="2308" max="2308" width="14.28515625" style="371" customWidth="1"/>
    <col min="2309" max="2309" width="11.42578125" style="371"/>
    <col min="2310" max="2310" width="20.85546875" style="371" customWidth="1"/>
    <col min="2311" max="2312" width="16.85546875" style="371" customWidth="1"/>
    <col min="2313" max="2560" width="11.42578125" style="371"/>
    <col min="2561" max="2561" width="7.140625" style="371" customWidth="1"/>
    <col min="2562" max="2562" width="26" style="371" customWidth="1"/>
    <col min="2563" max="2563" width="18.5703125" style="371" customWidth="1"/>
    <col min="2564" max="2564" width="14.28515625" style="371" customWidth="1"/>
    <col min="2565" max="2565" width="11.42578125" style="371"/>
    <col min="2566" max="2566" width="20.85546875" style="371" customWidth="1"/>
    <col min="2567" max="2568" width="16.85546875" style="371" customWidth="1"/>
    <col min="2569" max="2816" width="11.42578125" style="371"/>
    <col min="2817" max="2817" width="7.140625" style="371" customWidth="1"/>
    <col min="2818" max="2818" width="26" style="371" customWidth="1"/>
    <col min="2819" max="2819" width="18.5703125" style="371" customWidth="1"/>
    <col min="2820" max="2820" width="14.28515625" style="371" customWidth="1"/>
    <col min="2821" max="2821" width="11.42578125" style="371"/>
    <col min="2822" max="2822" width="20.85546875" style="371" customWidth="1"/>
    <col min="2823" max="2824" width="16.85546875" style="371" customWidth="1"/>
    <col min="2825" max="3072" width="11.42578125" style="371"/>
    <col min="3073" max="3073" width="7.140625" style="371" customWidth="1"/>
    <col min="3074" max="3074" width="26" style="371" customWidth="1"/>
    <col min="3075" max="3075" width="18.5703125" style="371" customWidth="1"/>
    <col min="3076" max="3076" width="14.28515625" style="371" customWidth="1"/>
    <col min="3077" max="3077" width="11.42578125" style="371"/>
    <col min="3078" max="3078" width="20.85546875" style="371" customWidth="1"/>
    <col min="3079" max="3080" width="16.85546875" style="371" customWidth="1"/>
    <col min="3081" max="3328" width="11.42578125" style="371"/>
    <col min="3329" max="3329" width="7.140625" style="371" customWidth="1"/>
    <col min="3330" max="3330" width="26" style="371" customWidth="1"/>
    <col min="3331" max="3331" width="18.5703125" style="371" customWidth="1"/>
    <col min="3332" max="3332" width="14.28515625" style="371" customWidth="1"/>
    <col min="3333" max="3333" width="11.42578125" style="371"/>
    <col min="3334" max="3334" width="20.85546875" style="371" customWidth="1"/>
    <col min="3335" max="3336" width="16.85546875" style="371" customWidth="1"/>
    <col min="3337" max="3584" width="11.42578125" style="371"/>
    <col min="3585" max="3585" width="7.140625" style="371" customWidth="1"/>
    <col min="3586" max="3586" width="26" style="371" customWidth="1"/>
    <col min="3587" max="3587" width="18.5703125" style="371" customWidth="1"/>
    <col min="3588" max="3588" width="14.28515625" style="371" customWidth="1"/>
    <col min="3589" max="3589" width="11.42578125" style="371"/>
    <col min="3590" max="3590" width="20.85546875" style="371" customWidth="1"/>
    <col min="3591" max="3592" width="16.85546875" style="371" customWidth="1"/>
    <col min="3593" max="3840" width="11.42578125" style="371"/>
    <col min="3841" max="3841" width="7.140625" style="371" customWidth="1"/>
    <col min="3842" max="3842" width="26" style="371" customWidth="1"/>
    <col min="3843" max="3843" width="18.5703125" style="371" customWidth="1"/>
    <col min="3844" max="3844" width="14.28515625" style="371" customWidth="1"/>
    <col min="3845" max="3845" width="11.42578125" style="371"/>
    <col min="3846" max="3846" width="20.85546875" style="371" customWidth="1"/>
    <col min="3847" max="3848" width="16.85546875" style="371" customWidth="1"/>
    <col min="3849" max="4096" width="11.42578125" style="371"/>
    <col min="4097" max="4097" width="7.140625" style="371" customWidth="1"/>
    <col min="4098" max="4098" width="26" style="371" customWidth="1"/>
    <col min="4099" max="4099" width="18.5703125" style="371" customWidth="1"/>
    <col min="4100" max="4100" width="14.28515625" style="371" customWidth="1"/>
    <col min="4101" max="4101" width="11.42578125" style="371"/>
    <col min="4102" max="4102" width="20.85546875" style="371" customWidth="1"/>
    <col min="4103" max="4104" width="16.85546875" style="371" customWidth="1"/>
    <col min="4105" max="4352" width="11.42578125" style="371"/>
    <col min="4353" max="4353" width="7.140625" style="371" customWidth="1"/>
    <col min="4354" max="4354" width="26" style="371" customWidth="1"/>
    <col min="4355" max="4355" width="18.5703125" style="371" customWidth="1"/>
    <col min="4356" max="4356" width="14.28515625" style="371" customWidth="1"/>
    <col min="4357" max="4357" width="11.42578125" style="371"/>
    <col min="4358" max="4358" width="20.85546875" style="371" customWidth="1"/>
    <col min="4359" max="4360" width="16.85546875" style="371" customWidth="1"/>
    <col min="4361" max="4608" width="11.42578125" style="371"/>
    <col min="4609" max="4609" width="7.140625" style="371" customWidth="1"/>
    <col min="4610" max="4610" width="26" style="371" customWidth="1"/>
    <col min="4611" max="4611" width="18.5703125" style="371" customWidth="1"/>
    <col min="4612" max="4612" width="14.28515625" style="371" customWidth="1"/>
    <col min="4613" max="4613" width="11.42578125" style="371"/>
    <col min="4614" max="4614" width="20.85546875" style="371" customWidth="1"/>
    <col min="4615" max="4616" width="16.85546875" style="371" customWidth="1"/>
    <col min="4617" max="4864" width="11.42578125" style="371"/>
    <col min="4865" max="4865" width="7.140625" style="371" customWidth="1"/>
    <col min="4866" max="4866" width="26" style="371" customWidth="1"/>
    <col min="4867" max="4867" width="18.5703125" style="371" customWidth="1"/>
    <col min="4868" max="4868" width="14.28515625" style="371" customWidth="1"/>
    <col min="4869" max="4869" width="11.42578125" style="371"/>
    <col min="4870" max="4870" width="20.85546875" style="371" customWidth="1"/>
    <col min="4871" max="4872" width="16.85546875" style="371" customWidth="1"/>
    <col min="4873" max="5120" width="11.42578125" style="371"/>
    <col min="5121" max="5121" width="7.140625" style="371" customWidth="1"/>
    <col min="5122" max="5122" width="26" style="371" customWidth="1"/>
    <col min="5123" max="5123" width="18.5703125" style="371" customWidth="1"/>
    <col min="5124" max="5124" width="14.28515625" style="371" customWidth="1"/>
    <col min="5125" max="5125" width="11.42578125" style="371"/>
    <col min="5126" max="5126" width="20.85546875" style="371" customWidth="1"/>
    <col min="5127" max="5128" width="16.85546875" style="371" customWidth="1"/>
    <col min="5129" max="5376" width="11.42578125" style="371"/>
    <col min="5377" max="5377" width="7.140625" style="371" customWidth="1"/>
    <col min="5378" max="5378" width="26" style="371" customWidth="1"/>
    <col min="5379" max="5379" width="18.5703125" style="371" customWidth="1"/>
    <col min="5380" max="5380" width="14.28515625" style="371" customWidth="1"/>
    <col min="5381" max="5381" width="11.42578125" style="371"/>
    <col min="5382" max="5382" width="20.85546875" style="371" customWidth="1"/>
    <col min="5383" max="5384" width="16.85546875" style="371" customWidth="1"/>
    <col min="5385" max="5632" width="11.42578125" style="371"/>
    <col min="5633" max="5633" width="7.140625" style="371" customWidth="1"/>
    <col min="5634" max="5634" width="26" style="371" customWidth="1"/>
    <col min="5635" max="5635" width="18.5703125" style="371" customWidth="1"/>
    <col min="5636" max="5636" width="14.28515625" style="371" customWidth="1"/>
    <col min="5637" max="5637" width="11.42578125" style="371"/>
    <col min="5638" max="5638" width="20.85546875" style="371" customWidth="1"/>
    <col min="5639" max="5640" width="16.85546875" style="371" customWidth="1"/>
    <col min="5641" max="5888" width="11.42578125" style="371"/>
    <col min="5889" max="5889" width="7.140625" style="371" customWidth="1"/>
    <col min="5890" max="5890" width="26" style="371" customWidth="1"/>
    <col min="5891" max="5891" width="18.5703125" style="371" customWidth="1"/>
    <col min="5892" max="5892" width="14.28515625" style="371" customWidth="1"/>
    <col min="5893" max="5893" width="11.42578125" style="371"/>
    <col min="5894" max="5894" width="20.85546875" style="371" customWidth="1"/>
    <col min="5895" max="5896" width="16.85546875" style="371" customWidth="1"/>
    <col min="5897" max="6144" width="11.42578125" style="371"/>
    <col min="6145" max="6145" width="7.140625" style="371" customWidth="1"/>
    <col min="6146" max="6146" width="26" style="371" customWidth="1"/>
    <col min="6147" max="6147" width="18.5703125" style="371" customWidth="1"/>
    <col min="6148" max="6148" width="14.28515625" style="371" customWidth="1"/>
    <col min="6149" max="6149" width="11.42578125" style="371"/>
    <col min="6150" max="6150" width="20.85546875" style="371" customWidth="1"/>
    <col min="6151" max="6152" width="16.85546875" style="371" customWidth="1"/>
    <col min="6153" max="6400" width="11.42578125" style="371"/>
    <col min="6401" max="6401" width="7.140625" style="371" customWidth="1"/>
    <col min="6402" max="6402" width="26" style="371" customWidth="1"/>
    <col min="6403" max="6403" width="18.5703125" style="371" customWidth="1"/>
    <col min="6404" max="6404" width="14.28515625" style="371" customWidth="1"/>
    <col min="6405" max="6405" width="11.42578125" style="371"/>
    <col min="6406" max="6406" width="20.85546875" style="371" customWidth="1"/>
    <col min="6407" max="6408" width="16.85546875" style="371" customWidth="1"/>
    <col min="6409" max="6656" width="11.42578125" style="371"/>
    <col min="6657" max="6657" width="7.140625" style="371" customWidth="1"/>
    <col min="6658" max="6658" width="26" style="371" customWidth="1"/>
    <col min="6659" max="6659" width="18.5703125" style="371" customWidth="1"/>
    <col min="6660" max="6660" width="14.28515625" style="371" customWidth="1"/>
    <col min="6661" max="6661" width="11.42578125" style="371"/>
    <col min="6662" max="6662" width="20.85546875" style="371" customWidth="1"/>
    <col min="6663" max="6664" width="16.85546875" style="371" customWidth="1"/>
    <col min="6665" max="6912" width="11.42578125" style="371"/>
    <col min="6913" max="6913" width="7.140625" style="371" customWidth="1"/>
    <col min="6914" max="6914" width="26" style="371" customWidth="1"/>
    <col min="6915" max="6915" width="18.5703125" style="371" customWidth="1"/>
    <col min="6916" max="6916" width="14.28515625" style="371" customWidth="1"/>
    <col min="6917" max="6917" width="11.42578125" style="371"/>
    <col min="6918" max="6918" width="20.85546875" style="371" customWidth="1"/>
    <col min="6919" max="6920" width="16.85546875" style="371" customWidth="1"/>
    <col min="6921" max="7168" width="11.42578125" style="371"/>
    <col min="7169" max="7169" width="7.140625" style="371" customWidth="1"/>
    <col min="7170" max="7170" width="26" style="371" customWidth="1"/>
    <col min="7171" max="7171" width="18.5703125" style="371" customWidth="1"/>
    <col min="7172" max="7172" width="14.28515625" style="371" customWidth="1"/>
    <col min="7173" max="7173" width="11.42578125" style="371"/>
    <col min="7174" max="7174" width="20.85546875" style="371" customWidth="1"/>
    <col min="7175" max="7176" width="16.85546875" style="371" customWidth="1"/>
    <col min="7177" max="7424" width="11.42578125" style="371"/>
    <col min="7425" max="7425" width="7.140625" style="371" customWidth="1"/>
    <col min="7426" max="7426" width="26" style="371" customWidth="1"/>
    <col min="7427" max="7427" width="18.5703125" style="371" customWidth="1"/>
    <col min="7428" max="7428" width="14.28515625" style="371" customWidth="1"/>
    <col min="7429" max="7429" width="11.42578125" style="371"/>
    <col min="7430" max="7430" width="20.85546875" style="371" customWidth="1"/>
    <col min="7431" max="7432" width="16.85546875" style="371" customWidth="1"/>
    <col min="7433" max="7680" width="11.42578125" style="371"/>
    <col min="7681" max="7681" width="7.140625" style="371" customWidth="1"/>
    <col min="7682" max="7682" width="26" style="371" customWidth="1"/>
    <col min="7683" max="7683" width="18.5703125" style="371" customWidth="1"/>
    <col min="7684" max="7684" width="14.28515625" style="371" customWidth="1"/>
    <col min="7685" max="7685" width="11.42578125" style="371"/>
    <col min="7686" max="7686" width="20.85546875" style="371" customWidth="1"/>
    <col min="7687" max="7688" width="16.85546875" style="371" customWidth="1"/>
    <col min="7689" max="7936" width="11.42578125" style="371"/>
    <col min="7937" max="7937" width="7.140625" style="371" customWidth="1"/>
    <col min="7938" max="7938" width="26" style="371" customWidth="1"/>
    <col min="7939" max="7939" width="18.5703125" style="371" customWidth="1"/>
    <col min="7940" max="7940" width="14.28515625" style="371" customWidth="1"/>
    <col min="7941" max="7941" width="11.42578125" style="371"/>
    <col min="7942" max="7942" width="20.85546875" style="371" customWidth="1"/>
    <col min="7943" max="7944" width="16.85546875" style="371" customWidth="1"/>
    <col min="7945" max="8192" width="11.42578125" style="371"/>
    <col min="8193" max="8193" width="7.140625" style="371" customWidth="1"/>
    <col min="8194" max="8194" width="26" style="371" customWidth="1"/>
    <col min="8195" max="8195" width="18.5703125" style="371" customWidth="1"/>
    <col min="8196" max="8196" width="14.28515625" style="371" customWidth="1"/>
    <col min="8197" max="8197" width="11.42578125" style="371"/>
    <col min="8198" max="8198" width="20.85546875" style="371" customWidth="1"/>
    <col min="8199" max="8200" width="16.85546875" style="371" customWidth="1"/>
    <col min="8201" max="8448" width="11.42578125" style="371"/>
    <col min="8449" max="8449" width="7.140625" style="371" customWidth="1"/>
    <col min="8450" max="8450" width="26" style="371" customWidth="1"/>
    <col min="8451" max="8451" width="18.5703125" style="371" customWidth="1"/>
    <col min="8452" max="8452" width="14.28515625" style="371" customWidth="1"/>
    <col min="8453" max="8453" width="11.42578125" style="371"/>
    <col min="8454" max="8454" width="20.85546875" style="371" customWidth="1"/>
    <col min="8455" max="8456" width="16.85546875" style="371" customWidth="1"/>
    <col min="8457" max="8704" width="11.42578125" style="371"/>
    <col min="8705" max="8705" width="7.140625" style="371" customWidth="1"/>
    <col min="8706" max="8706" width="26" style="371" customWidth="1"/>
    <col min="8707" max="8707" width="18.5703125" style="371" customWidth="1"/>
    <col min="8708" max="8708" width="14.28515625" style="371" customWidth="1"/>
    <col min="8709" max="8709" width="11.42578125" style="371"/>
    <col min="8710" max="8710" width="20.85546875" style="371" customWidth="1"/>
    <col min="8711" max="8712" width="16.85546875" style="371" customWidth="1"/>
    <col min="8713" max="8960" width="11.42578125" style="371"/>
    <col min="8961" max="8961" width="7.140625" style="371" customWidth="1"/>
    <col min="8962" max="8962" width="26" style="371" customWidth="1"/>
    <col min="8963" max="8963" width="18.5703125" style="371" customWidth="1"/>
    <col min="8964" max="8964" width="14.28515625" style="371" customWidth="1"/>
    <col min="8965" max="8965" width="11.42578125" style="371"/>
    <col min="8966" max="8966" width="20.85546875" style="371" customWidth="1"/>
    <col min="8967" max="8968" width="16.85546875" style="371" customWidth="1"/>
    <col min="8969" max="9216" width="11.42578125" style="371"/>
    <col min="9217" max="9217" width="7.140625" style="371" customWidth="1"/>
    <col min="9218" max="9218" width="26" style="371" customWidth="1"/>
    <col min="9219" max="9219" width="18.5703125" style="371" customWidth="1"/>
    <col min="9220" max="9220" width="14.28515625" style="371" customWidth="1"/>
    <col min="9221" max="9221" width="11.42578125" style="371"/>
    <col min="9222" max="9222" width="20.85546875" style="371" customWidth="1"/>
    <col min="9223" max="9224" width="16.85546875" style="371" customWidth="1"/>
    <col min="9225" max="9472" width="11.42578125" style="371"/>
    <col min="9473" max="9473" width="7.140625" style="371" customWidth="1"/>
    <col min="9474" max="9474" width="26" style="371" customWidth="1"/>
    <col min="9475" max="9475" width="18.5703125" style="371" customWidth="1"/>
    <col min="9476" max="9476" width="14.28515625" style="371" customWidth="1"/>
    <col min="9477" max="9477" width="11.42578125" style="371"/>
    <col min="9478" max="9478" width="20.85546875" style="371" customWidth="1"/>
    <col min="9479" max="9480" width="16.85546875" style="371" customWidth="1"/>
    <col min="9481" max="9728" width="11.42578125" style="371"/>
    <col min="9729" max="9729" width="7.140625" style="371" customWidth="1"/>
    <col min="9730" max="9730" width="26" style="371" customWidth="1"/>
    <col min="9731" max="9731" width="18.5703125" style="371" customWidth="1"/>
    <col min="9732" max="9732" width="14.28515625" style="371" customWidth="1"/>
    <col min="9733" max="9733" width="11.42578125" style="371"/>
    <col min="9734" max="9734" width="20.85546875" style="371" customWidth="1"/>
    <col min="9735" max="9736" width="16.85546875" style="371" customWidth="1"/>
    <col min="9737" max="9984" width="11.42578125" style="371"/>
    <col min="9985" max="9985" width="7.140625" style="371" customWidth="1"/>
    <col min="9986" max="9986" width="26" style="371" customWidth="1"/>
    <col min="9987" max="9987" width="18.5703125" style="371" customWidth="1"/>
    <col min="9988" max="9988" width="14.28515625" style="371" customWidth="1"/>
    <col min="9989" max="9989" width="11.42578125" style="371"/>
    <col min="9990" max="9990" width="20.85546875" style="371" customWidth="1"/>
    <col min="9991" max="9992" width="16.85546875" style="371" customWidth="1"/>
    <col min="9993" max="10240" width="11.42578125" style="371"/>
    <col min="10241" max="10241" width="7.140625" style="371" customWidth="1"/>
    <col min="10242" max="10242" width="26" style="371" customWidth="1"/>
    <col min="10243" max="10243" width="18.5703125" style="371" customWidth="1"/>
    <col min="10244" max="10244" width="14.28515625" style="371" customWidth="1"/>
    <col min="10245" max="10245" width="11.42578125" style="371"/>
    <col min="10246" max="10246" width="20.85546875" style="371" customWidth="1"/>
    <col min="10247" max="10248" width="16.85546875" style="371" customWidth="1"/>
    <col min="10249" max="10496" width="11.42578125" style="371"/>
    <col min="10497" max="10497" width="7.140625" style="371" customWidth="1"/>
    <col min="10498" max="10498" width="26" style="371" customWidth="1"/>
    <col min="10499" max="10499" width="18.5703125" style="371" customWidth="1"/>
    <col min="10500" max="10500" width="14.28515625" style="371" customWidth="1"/>
    <col min="10501" max="10501" width="11.42578125" style="371"/>
    <col min="10502" max="10502" width="20.85546875" style="371" customWidth="1"/>
    <col min="10503" max="10504" width="16.85546875" style="371" customWidth="1"/>
    <col min="10505" max="10752" width="11.42578125" style="371"/>
    <col min="10753" max="10753" width="7.140625" style="371" customWidth="1"/>
    <col min="10754" max="10754" width="26" style="371" customWidth="1"/>
    <col min="10755" max="10755" width="18.5703125" style="371" customWidth="1"/>
    <col min="10756" max="10756" width="14.28515625" style="371" customWidth="1"/>
    <col min="10757" max="10757" width="11.42578125" style="371"/>
    <col min="10758" max="10758" width="20.85546875" style="371" customWidth="1"/>
    <col min="10759" max="10760" width="16.85546875" style="371" customWidth="1"/>
    <col min="10761" max="11008" width="11.42578125" style="371"/>
    <col min="11009" max="11009" width="7.140625" style="371" customWidth="1"/>
    <col min="11010" max="11010" width="26" style="371" customWidth="1"/>
    <col min="11011" max="11011" width="18.5703125" style="371" customWidth="1"/>
    <col min="11012" max="11012" width="14.28515625" style="371" customWidth="1"/>
    <col min="11013" max="11013" width="11.42578125" style="371"/>
    <col min="11014" max="11014" width="20.85546875" style="371" customWidth="1"/>
    <col min="11015" max="11016" width="16.85546875" style="371" customWidth="1"/>
    <col min="11017" max="11264" width="11.42578125" style="371"/>
    <col min="11265" max="11265" width="7.140625" style="371" customWidth="1"/>
    <col min="11266" max="11266" width="26" style="371" customWidth="1"/>
    <col min="11267" max="11267" width="18.5703125" style="371" customWidth="1"/>
    <col min="11268" max="11268" width="14.28515625" style="371" customWidth="1"/>
    <col min="11269" max="11269" width="11.42578125" style="371"/>
    <col min="11270" max="11270" width="20.85546875" style="371" customWidth="1"/>
    <col min="11271" max="11272" width="16.85546875" style="371" customWidth="1"/>
    <col min="11273" max="11520" width="11.42578125" style="371"/>
    <col min="11521" max="11521" width="7.140625" style="371" customWidth="1"/>
    <col min="11522" max="11522" width="26" style="371" customWidth="1"/>
    <col min="11523" max="11523" width="18.5703125" style="371" customWidth="1"/>
    <col min="11524" max="11524" width="14.28515625" style="371" customWidth="1"/>
    <col min="11525" max="11525" width="11.42578125" style="371"/>
    <col min="11526" max="11526" width="20.85546875" style="371" customWidth="1"/>
    <col min="11527" max="11528" width="16.85546875" style="371" customWidth="1"/>
    <col min="11529" max="11776" width="11.42578125" style="371"/>
    <col min="11777" max="11777" width="7.140625" style="371" customWidth="1"/>
    <col min="11778" max="11778" width="26" style="371" customWidth="1"/>
    <col min="11779" max="11779" width="18.5703125" style="371" customWidth="1"/>
    <col min="11780" max="11780" width="14.28515625" style="371" customWidth="1"/>
    <col min="11781" max="11781" width="11.42578125" style="371"/>
    <col min="11782" max="11782" width="20.85546875" style="371" customWidth="1"/>
    <col min="11783" max="11784" width="16.85546875" style="371" customWidth="1"/>
    <col min="11785" max="12032" width="11.42578125" style="371"/>
    <col min="12033" max="12033" width="7.140625" style="371" customWidth="1"/>
    <col min="12034" max="12034" width="26" style="371" customWidth="1"/>
    <col min="12035" max="12035" width="18.5703125" style="371" customWidth="1"/>
    <col min="12036" max="12036" width="14.28515625" style="371" customWidth="1"/>
    <col min="12037" max="12037" width="11.42578125" style="371"/>
    <col min="12038" max="12038" width="20.85546875" style="371" customWidth="1"/>
    <col min="12039" max="12040" width="16.85546875" style="371" customWidth="1"/>
    <col min="12041" max="12288" width="11.42578125" style="371"/>
    <col min="12289" max="12289" width="7.140625" style="371" customWidth="1"/>
    <col min="12290" max="12290" width="26" style="371" customWidth="1"/>
    <col min="12291" max="12291" width="18.5703125" style="371" customWidth="1"/>
    <col min="12292" max="12292" width="14.28515625" style="371" customWidth="1"/>
    <col min="12293" max="12293" width="11.42578125" style="371"/>
    <col min="12294" max="12294" width="20.85546875" style="371" customWidth="1"/>
    <col min="12295" max="12296" width="16.85546875" style="371" customWidth="1"/>
    <col min="12297" max="12544" width="11.42578125" style="371"/>
    <col min="12545" max="12545" width="7.140625" style="371" customWidth="1"/>
    <col min="12546" max="12546" width="26" style="371" customWidth="1"/>
    <col min="12547" max="12547" width="18.5703125" style="371" customWidth="1"/>
    <col min="12548" max="12548" width="14.28515625" style="371" customWidth="1"/>
    <col min="12549" max="12549" width="11.42578125" style="371"/>
    <col min="12550" max="12550" width="20.85546875" style="371" customWidth="1"/>
    <col min="12551" max="12552" width="16.85546875" style="371" customWidth="1"/>
    <col min="12553" max="12800" width="11.42578125" style="371"/>
    <col min="12801" max="12801" width="7.140625" style="371" customWidth="1"/>
    <col min="12802" max="12802" width="26" style="371" customWidth="1"/>
    <col min="12803" max="12803" width="18.5703125" style="371" customWidth="1"/>
    <col min="12804" max="12804" width="14.28515625" style="371" customWidth="1"/>
    <col min="12805" max="12805" width="11.42578125" style="371"/>
    <col min="12806" max="12806" width="20.85546875" style="371" customWidth="1"/>
    <col min="12807" max="12808" width="16.85546875" style="371" customWidth="1"/>
    <col min="12809" max="13056" width="11.42578125" style="371"/>
    <col min="13057" max="13057" width="7.140625" style="371" customWidth="1"/>
    <col min="13058" max="13058" width="26" style="371" customWidth="1"/>
    <col min="13059" max="13059" width="18.5703125" style="371" customWidth="1"/>
    <col min="13060" max="13060" width="14.28515625" style="371" customWidth="1"/>
    <col min="13061" max="13061" width="11.42578125" style="371"/>
    <col min="13062" max="13062" width="20.85546875" style="371" customWidth="1"/>
    <col min="13063" max="13064" width="16.85546875" style="371" customWidth="1"/>
    <col min="13065" max="13312" width="11.42578125" style="371"/>
    <col min="13313" max="13313" width="7.140625" style="371" customWidth="1"/>
    <col min="13314" max="13314" width="26" style="371" customWidth="1"/>
    <col min="13315" max="13315" width="18.5703125" style="371" customWidth="1"/>
    <col min="13316" max="13316" width="14.28515625" style="371" customWidth="1"/>
    <col min="13317" max="13317" width="11.42578125" style="371"/>
    <col min="13318" max="13318" width="20.85546875" style="371" customWidth="1"/>
    <col min="13319" max="13320" width="16.85546875" style="371" customWidth="1"/>
    <col min="13321" max="13568" width="11.42578125" style="371"/>
    <col min="13569" max="13569" width="7.140625" style="371" customWidth="1"/>
    <col min="13570" max="13570" width="26" style="371" customWidth="1"/>
    <col min="13571" max="13571" width="18.5703125" style="371" customWidth="1"/>
    <col min="13572" max="13572" width="14.28515625" style="371" customWidth="1"/>
    <col min="13573" max="13573" width="11.42578125" style="371"/>
    <col min="13574" max="13574" width="20.85546875" style="371" customWidth="1"/>
    <col min="13575" max="13576" width="16.85546875" style="371" customWidth="1"/>
    <col min="13577" max="13824" width="11.42578125" style="371"/>
    <col min="13825" max="13825" width="7.140625" style="371" customWidth="1"/>
    <col min="13826" max="13826" width="26" style="371" customWidth="1"/>
    <col min="13827" max="13827" width="18.5703125" style="371" customWidth="1"/>
    <col min="13828" max="13828" width="14.28515625" style="371" customWidth="1"/>
    <col min="13829" max="13829" width="11.42578125" style="371"/>
    <col min="13830" max="13830" width="20.85546875" style="371" customWidth="1"/>
    <col min="13831" max="13832" width="16.85546875" style="371" customWidth="1"/>
    <col min="13833" max="14080" width="11.42578125" style="371"/>
    <col min="14081" max="14081" width="7.140625" style="371" customWidth="1"/>
    <col min="14082" max="14082" width="26" style="371" customWidth="1"/>
    <col min="14083" max="14083" width="18.5703125" style="371" customWidth="1"/>
    <col min="14084" max="14084" width="14.28515625" style="371" customWidth="1"/>
    <col min="14085" max="14085" width="11.42578125" style="371"/>
    <col min="14086" max="14086" width="20.85546875" style="371" customWidth="1"/>
    <col min="14087" max="14088" width="16.85546875" style="371" customWidth="1"/>
    <col min="14089" max="14336" width="11.42578125" style="371"/>
    <col min="14337" max="14337" width="7.140625" style="371" customWidth="1"/>
    <col min="14338" max="14338" width="26" style="371" customWidth="1"/>
    <col min="14339" max="14339" width="18.5703125" style="371" customWidth="1"/>
    <col min="14340" max="14340" width="14.28515625" style="371" customWidth="1"/>
    <col min="14341" max="14341" width="11.42578125" style="371"/>
    <col min="14342" max="14342" width="20.85546875" style="371" customWidth="1"/>
    <col min="14343" max="14344" width="16.85546875" style="371" customWidth="1"/>
    <col min="14345" max="14592" width="11.42578125" style="371"/>
    <col min="14593" max="14593" width="7.140625" style="371" customWidth="1"/>
    <col min="14594" max="14594" width="26" style="371" customWidth="1"/>
    <col min="14595" max="14595" width="18.5703125" style="371" customWidth="1"/>
    <col min="14596" max="14596" width="14.28515625" style="371" customWidth="1"/>
    <col min="14597" max="14597" width="11.42578125" style="371"/>
    <col min="14598" max="14598" width="20.85546875" style="371" customWidth="1"/>
    <col min="14599" max="14600" width="16.85546875" style="371" customWidth="1"/>
    <col min="14601" max="14848" width="11.42578125" style="371"/>
    <col min="14849" max="14849" width="7.140625" style="371" customWidth="1"/>
    <col min="14850" max="14850" width="26" style="371" customWidth="1"/>
    <col min="14851" max="14851" width="18.5703125" style="371" customWidth="1"/>
    <col min="14852" max="14852" width="14.28515625" style="371" customWidth="1"/>
    <col min="14853" max="14853" width="11.42578125" style="371"/>
    <col min="14854" max="14854" width="20.85546875" style="371" customWidth="1"/>
    <col min="14855" max="14856" width="16.85546875" style="371" customWidth="1"/>
    <col min="14857" max="15104" width="11.42578125" style="371"/>
    <col min="15105" max="15105" width="7.140625" style="371" customWidth="1"/>
    <col min="15106" max="15106" width="26" style="371" customWidth="1"/>
    <col min="15107" max="15107" width="18.5703125" style="371" customWidth="1"/>
    <col min="15108" max="15108" width="14.28515625" style="371" customWidth="1"/>
    <col min="15109" max="15109" width="11.42578125" style="371"/>
    <col min="15110" max="15110" width="20.85546875" style="371" customWidth="1"/>
    <col min="15111" max="15112" width="16.85546875" style="371" customWidth="1"/>
    <col min="15113" max="15360" width="11.42578125" style="371"/>
    <col min="15361" max="15361" width="7.140625" style="371" customWidth="1"/>
    <col min="15362" max="15362" width="26" style="371" customWidth="1"/>
    <col min="15363" max="15363" width="18.5703125" style="371" customWidth="1"/>
    <col min="15364" max="15364" width="14.28515625" style="371" customWidth="1"/>
    <col min="15365" max="15365" width="11.42578125" style="371"/>
    <col min="15366" max="15366" width="20.85546875" style="371" customWidth="1"/>
    <col min="15367" max="15368" width="16.85546875" style="371" customWidth="1"/>
    <col min="15369" max="15616" width="11.42578125" style="371"/>
    <col min="15617" max="15617" width="7.140625" style="371" customWidth="1"/>
    <col min="15618" max="15618" width="26" style="371" customWidth="1"/>
    <col min="15619" max="15619" width="18.5703125" style="371" customWidth="1"/>
    <col min="15620" max="15620" width="14.28515625" style="371" customWidth="1"/>
    <col min="15621" max="15621" width="11.42578125" style="371"/>
    <col min="15622" max="15622" width="20.85546875" style="371" customWidth="1"/>
    <col min="15623" max="15624" width="16.85546875" style="371" customWidth="1"/>
    <col min="15625" max="15872" width="11.42578125" style="371"/>
    <col min="15873" max="15873" width="7.140625" style="371" customWidth="1"/>
    <col min="15874" max="15874" width="26" style="371" customWidth="1"/>
    <col min="15875" max="15875" width="18.5703125" style="371" customWidth="1"/>
    <col min="15876" max="15876" width="14.28515625" style="371" customWidth="1"/>
    <col min="15877" max="15877" width="11.42578125" style="371"/>
    <col min="15878" max="15878" width="20.85546875" style="371" customWidth="1"/>
    <col min="15879" max="15880" width="16.85546875" style="371" customWidth="1"/>
    <col min="15881" max="16128" width="11.42578125" style="371"/>
    <col min="16129" max="16129" width="7.140625" style="371" customWidth="1"/>
    <col min="16130" max="16130" width="26" style="371" customWidth="1"/>
    <col min="16131" max="16131" width="18.5703125" style="371" customWidth="1"/>
    <col min="16132" max="16132" width="14.28515625" style="371" customWidth="1"/>
    <col min="16133" max="16133" width="11.42578125" style="371"/>
    <col min="16134" max="16134" width="20.85546875" style="371" customWidth="1"/>
    <col min="16135" max="16136" width="16.85546875" style="371" customWidth="1"/>
    <col min="16137" max="16384" width="11.42578125" style="371"/>
  </cols>
  <sheetData>
    <row r="1" spans="1:16">
      <c r="B1" s="1019">
        <v>5</v>
      </c>
      <c r="C1" s="1019">
        <v>6.71</v>
      </c>
      <c r="D1" s="1019">
        <v>4</v>
      </c>
      <c r="E1" s="1019">
        <v>24.14</v>
      </c>
      <c r="F1" s="1019">
        <v>7.43</v>
      </c>
      <c r="G1" s="1019">
        <v>9</v>
      </c>
      <c r="H1" s="1019">
        <v>9</v>
      </c>
      <c r="I1" s="1019">
        <v>8.14</v>
      </c>
      <c r="J1" s="1019">
        <v>9.86</v>
      </c>
      <c r="K1" s="1019">
        <v>3.14</v>
      </c>
      <c r="L1" s="1019">
        <v>21</v>
      </c>
      <c r="M1" s="1019">
        <v>15.86</v>
      </c>
      <c r="N1" s="1019">
        <v>6.14</v>
      </c>
      <c r="O1" s="1019">
        <v>11.86</v>
      </c>
      <c r="P1" s="1020" t="s">
        <v>1101</v>
      </c>
    </row>
    <row r="2" spans="1:16" ht="18">
      <c r="A2" s="1021"/>
      <c r="B2" s="1022" t="s">
        <v>482</v>
      </c>
      <c r="C2" s="1021"/>
      <c r="D2" s="1021"/>
      <c r="E2" s="1021"/>
      <c r="F2" s="1023"/>
      <c r="G2" s="1023"/>
      <c r="H2" s="1023"/>
    </row>
    <row r="3" spans="1:16" ht="18">
      <c r="A3" s="1021"/>
      <c r="B3" s="1022"/>
      <c r="C3" s="1021"/>
      <c r="D3" s="1021"/>
      <c r="E3" s="1021"/>
      <c r="F3" s="1023"/>
      <c r="G3" s="1023"/>
      <c r="H3" s="1023"/>
    </row>
    <row r="4" spans="1:16" ht="18">
      <c r="A4" s="1024"/>
      <c r="B4" s="1025" t="s">
        <v>1102</v>
      </c>
      <c r="C4" s="1021"/>
      <c r="D4" s="1021"/>
      <c r="E4" s="1021"/>
      <c r="F4" s="1023"/>
      <c r="G4" s="1023"/>
      <c r="H4" s="1023"/>
    </row>
    <row r="5" spans="1:16">
      <c r="F5" s="1023"/>
      <c r="G5" s="1023"/>
      <c r="H5" s="1023"/>
      <c r="I5" s="868"/>
    </row>
    <row r="6" spans="1:16" ht="18">
      <c r="B6" s="1026" t="s">
        <v>1103</v>
      </c>
      <c r="C6" s="1027" t="s">
        <v>1104</v>
      </c>
      <c r="D6" s="1021"/>
      <c r="E6" s="1021"/>
      <c r="F6" s="1028"/>
      <c r="G6" s="1023"/>
      <c r="H6" s="1023"/>
      <c r="I6" s="868"/>
    </row>
    <row r="7" spans="1:16">
      <c r="F7" s="1023"/>
      <c r="G7" s="1023"/>
      <c r="H7" s="1023"/>
      <c r="I7" s="868"/>
    </row>
    <row r="8" spans="1:16" ht="18">
      <c r="B8" s="1029" t="s">
        <v>1105</v>
      </c>
      <c r="E8" s="1027" t="s">
        <v>1106</v>
      </c>
      <c r="F8" s="1028"/>
      <c r="G8" s="1028"/>
      <c r="H8" s="1028"/>
      <c r="I8" s="868"/>
    </row>
    <row r="9" spans="1:16" ht="18">
      <c r="B9" s="1030"/>
      <c r="E9" s="1027"/>
      <c r="F9" s="1028"/>
      <c r="G9" s="1028"/>
      <c r="H9" s="1028"/>
      <c r="I9" s="868"/>
    </row>
    <row r="10" spans="1:16" ht="18">
      <c r="B10" s="1030" t="s">
        <v>1107</v>
      </c>
      <c r="C10" s="1031" t="s">
        <v>1108</v>
      </c>
      <c r="D10" s="1031"/>
      <c r="E10" s="1024"/>
      <c r="F10" s="1032"/>
      <c r="G10" s="1032"/>
      <c r="H10" s="1028"/>
      <c r="I10" s="868"/>
    </row>
    <row r="11" spans="1:16" ht="18">
      <c r="B11" s="1030"/>
      <c r="C11" s="1031"/>
      <c r="D11" s="1031"/>
      <c r="E11" s="1024"/>
      <c r="F11" s="1032"/>
      <c r="G11" s="1032"/>
      <c r="H11" s="1028"/>
      <c r="I11" s="868"/>
    </row>
    <row r="12" spans="1:16" ht="18">
      <c r="B12" s="1030" t="s">
        <v>1109</v>
      </c>
      <c r="C12" s="1031"/>
      <c r="D12" s="1031" t="s">
        <v>1110</v>
      </c>
      <c r="E12" s="1024"/>
      <c r="F12" s="1032"/>
      <c r="G12" s="1032"/>
      <c r="H12" s="1028"/>
      <c r="I12" s="868"/>
    </row>
    <row r="13" spans="1:16" ht="18">
      <c r="B13" s="1030"/>
      <c r="C13" s="1031"/>
      <c r="D13" s="1031"/>
      <c r="E13" s="1024"/>
      <c r="F13" s="1032"/>
      <c r="G13" s="1032"/>
      <c r="H13" s="1028"/>
      <c r="I13" s="868"/>
    </row>
    <row r="14" spans="1:16" ht="20.25">
      <c r="B14" s="1033" t="s">
        <v>1111</v>
      </c>
      <c r="C14" s="1033"/>
      <c r="D14" s="1033"/>
      <c r="E14" s="1034"/>
      <c r="F14" s="1032"/>
      <c r="G14" s="1032"/>
      <c r="H14" s="1028"/>
      <c r="I14" s="868"/>
    </row>
    <row r="15" spans="1:16" ht="18">
      <c r="B15" s="1035"/>
      <c r="C15" s="1031"/>
      <c r="D15" s="1031"/>
      <c r="E15" s="1024"/>
      <c r="F15" s="1032"/>
      <c r="G15" s="1032"/>
      <c r="H15" s="1028"/>
      <c r="I15" s="868"/>
    </row>
    <row r="16" spans="1:16">
      <c r="F16" s="1023"/>
      <c r="G16" s="1023"/>
      <c r="H16" s="1023"/>
      <c r="I16" s="868"/>
    </row>
    <row r="17" spans="2:8">
      <c r="B17" s="371" t="s">
        <v>1112</v>
      </c>
      <c r="F17" s="1023"/>
      <c r="G17" s="1023"/>
      <c r="H17" s="1023"/>
    </row>
    <row r="18" spans="2:8">
      <c r="F18" s="1023"/>
      <c r="G18" s="1023"/>
      <c r="H18" s="1023"/>
    </row>
    <row r="19" spans="2:8">
      <c r="B19" s="1036" t="s">
        <v>1113</v>
      </c>
      <c r="C19" s="1037"/>
      <c r="D19" s="1037"/>
      <c r="E19" s="1037"/>
      <c r="F19" s="1036" t="s">
        <v>1114</v>
      </c>
      <c r="G19" s="1037"/>
      <c r="H19" s="1037"/>
    </row>
    <row r="21" spans="2:8" s="1041" customFormat="1" ht="20.100000000000001" customHeight="1">
      <c r="B21" s="1038" t="s">
        <v>1115</v>
      </c>
      <c r="C21" s="1039" t="s">
        <v>1116</v>
      </c>
      <c r="D21" s="1040" t="s">
        <v>1117</v>
      </c>
      <c r="F21" s="1038" t="s">
        <v>1118</v>
      </c>
      <c r="G21" s="1039" t="s">
        <v>1119</v>
      </c>
      <c r="H21" s="1040" t="s">
        <v>1120</v>
      </c>
    </row>
    <row r="22" spans="2:8" s="1041" customFormat="1" ht="20.100000000000001" customHeight="1">
      <c r="B22" s="1042" t="s">
        <v>1121</v>
      </c>
      <c r="C22" s="1043" t="s">
        <v>1122</v>
      </c>
      <c r="D22" s="1044" t="s">
        <v>1123</v>
      </c>
      <c r="F22" s="1042" t="s">
        <v>1124</v>
      </c>
      <c r="G22" s="1043" t="s">
        <v>1119</v>
      </c>
      <c r="H22" s="1044" t="s">
        <v>1125</v>
      </c>
    </row>
    <row r="23" spans="2:8" s="1041" customFormat="1" ht="20.100000000000001" customHeight="1">
      <c r="B23" s="1042" t="s">
        <v>1126</v>
      </c>
      <c r="C23" s="1043">
        <v>1</v>
      </c>
      <c r="D23" s="1044" t="s">
        <v>1127</v>
      </c>
      <c r="F23" s="1042" t="s">
        <v>1128</v>
      </c>
      <c r="G23" s="1043" t="s">
        <v>1129</v>
      </c>
      <c r="H23" s="1044" t="s">
        <v>1130</v>
      </c>
    </row>
    <row r="24" spans="2:8" s="1041" customFormat="1" ht="20.100000000000001" customHeight="1">
      <c r="B24" s="1045"/>
      <c r="C24" s="1043"/>
      <c r="D24" s="1046"/>
      <c r="F24" s="1042" t="s">
        <v>1131</v>
      </c>
      <c r="G24" s="1043" t="s">
        <v>1132</v>
      </c>
      <c r="H24" s="1044" t="s">
        <v>1133</v>
      </c>
    </row>
    <row r="25" spans="2:8" s="1041" customFormat="1" ht="20.100000000000001" customHeight="1">
      <c r="B25" s="1042" t="s">
        <v>1134</v>
      </c>
      <c r="C25" s="1043" t="s">
        <v>1135</v>
      </c>
      <c r="D25" s="1044" t="s">
        <v>1136</v>
      </c>
      <c r="F25" s="1042" t="s">
        <v>1137</v>
      </c>
      <c r="G25" s="1043" t="s">
        <v>1132</v>
      </c>
      <c r="H25" s="1044" t="s">
        <v>1138</v>
      </c>
    </row>
    <row r="26" spans="2:8" s="1041" customFormat="1" ht="20.100000000000001" customHeight="1">
      <c r="B26" s="1042" t="s">
        <v>1139</v>
      </c>
      <c r="C26" s="1043" t="s">
        <v>1119</v>
      </c>
      <c r="D26" s="1044" t="s">
        <v>1140</v>
      </c>
      <c r="F26" s="1042" t="s">
        <v>1141</v>
      </c>
      <c r="G26" s="1043" t="s">
        <v>1122</v>
      </c>
      <c r="H26" s="1044" t="s">
        <v>1142</v>
      </c>
    </row>
    <row r="27" spans="2:8" s="1041" customFormat="1" ht="20.100000000000001" customHeight="1">
      <c r="B27" s="1042" t="s">
        <v>237</v>
      </c>
      <c r="C27" s="1043" t="s">
        <v>1132</v>
      </c>
      <c r="D27" s="1044" t="s">
        <v>1133</v>
      </c>
      <c r="F27" s="1042" t="s">
        <v>1143</v>
      </c>
      <c r="G27" s="1043" t="s">
        <v>1129</v>
      </c>
      <c r="H27" s="1044" t="s">
        <v>1144</v>
      </c>
    </row>
    <row r="28" spans="2:8" s="1041" customFormat="1" ht="20.100000000000001" customHeight="1">
      <c r="B28" s="1042" t="s">
        <v>1145</v>
      </c>
      <c r="C28" s="1043" t="s">
        <v>1132</v>
      </c>
      <c r="D28" s="1044" t="s">
        <v>1146</v>
      </c>
      <c r="F28" s="1042" t="s">
        <v>1147</v>
      </c>
      <c r="G28" s="1043" t="s">
        <v>1132</v>
      </c>
      <c r="H28" s="1044" t="s">
        <v>1148</v>
      </c>
    </row>
    <row r="29" spans="2:8" s="1041" customFormat="1" ht="20.100000000000001" customHeight="1">
      <c r="B29" s="1042" t="s">
        <v>1149</v>
      </c>
      <c r="C29" s="1043" t="s">
        <v>1150</v>
      </c>
      <c r="D29" s="1044" t="s">
        <v>1151</v>
      </c>
      <c r="F29" s="1042" t="s">
        <v>1152</v>
      </c>
      <c r="G29" s="1043" t="s">
        <v>1153</v>
      </c>
      <c r="H29" s="1044" t="s">
        <v>1154</v>
      </c>
    </row>
    <row r="30" spans="2:8" s="1041" customFormat="1" ht="20.100000000000001" customHeight="1">
      <c r="B30" s="1042" t="s">
        <v>1155</v>
      </c>
      <c r="C30" s="1043">
        <v>1</v>
      </c>
      <c r="D30" s="1044" t="s">
        <v>1156</v>
      </c>
      <c r="F30" s="1042" t="s">
        <v>1157</v>
      </c>
      <c r="G30" s="1043" t="s">
        <v>1158</v>
      </c>
      <c r="H30" s="1044" t="s">
        <v>1159</v>
      </c>
    </row>
    <row r="31" spans="2:8" s="1041" customFormat="1" ht="20.100000000000001" customHeight="1">
      <c r="B31" s="1042" t="s">
        <v>1160</v>
      </c>
      <c r="C31" s="1043">
        <v>1</v>
      </c>
      <c r="D31" s="1044" t="s">
        <v>1161</v>
      </c>
      <c r="F31" s="1042" t="s">
        <v>1162</v>
      </c>
      <c r="G31" s="1043" t="s">
        <v>1163</v>
      </c>
      <c r="H31" s="1044" t="s">
        <v>1164</v>
      </c>
    </row>
    <row r="32" spans="2:8" s="1041" customFormat="1" ht="20.100000000000001" customHeight="1">
      <c r="B32" s="1042" t="s">
        <v>1165</v>
      </c>
      <c r="C32" s="1043" t="s">
        <v>1158</v>
      </c>
      <c r="D32" s="1044" t="s">
        <v>1159</v>
      </c>
      <c r="F32" s="1045"/>
      <c r="G32" s="1043"/>
      <c r="H32" s="1046"/>
    </row>
    <row r="33" spans="2:8" s="1041" customFormat="1" ht="20.100000000000001" customHeight="1">
      <c r="B33" s="1042" t="s">
        <v>1166</v>
      </c>
      <c r="C33" s="1043">
        <v>1</v>
      </c>
      <c r="D33" s="1044" t="s">
        <v>1167</v>
      </c>
      <c r="F33" s="1042" t="s">
        <v>1168</v>
      </c>
      <c r="G33" s="1043">
        <v>1</v>
      </c>
      <c r="H33" s="1044" t="s">
        <v>1169</v>
      </c>
    </row>
    <row r="34" spans="2:8" s="1041" customFormat="1" ht="20.100000000000001" customHeight="1">
      <c r="B34" s="1042" t="s">
        <v>1170</v>
      </c>
      <c r="C34" s="1043">
        <v>1</v>
      </c>
      <c r="D34" s="1044" t="s">
        <v>1144</v>
      </c>
      <c r="F34" s="1042" t="s">
        <v>1171</v>
      </c>
      <c r="G34" s="1043" t="s">
        <v>1172</v>
      </c>
      <c r="H34" s="1044" t="s">
        <v>1173</v>
      </c>
    </row>
    <row r="35" spans="2:8" s="1041" customFormat="1" ht="20.100000000000001" customHeight="1">
      <c r="B35" s="1042" t="s">
        <v>1174</v>
      </c>
      <c r="C35" s="1043">
        <v>1</v>
      </c>
      <c r="D35" s="1044" t="s">
        <v>1144</v>
      </c>
      <c r="F35" s="1045"/>
      <c r="G35" s="1043"/>
      <c r="H35" s="1046"/>
    </row>
    <row r="36" spans="2:8" s="1041" customFormat="1" ht="20.100000000000001" customHeight="1">
      <c r="B36" s="1042" t="s">
        <v>1175</v>
      </c>
      <c r="C36" s="1043">
        <v>1</v>
      </c>
      <c r="D36" s="1044" t="s">
        <v>1176</v>
      </c>
      <c r="F36" s="1042" t="s">
        <v>1177</v>
      </c>
      <c r="G36" s="1043">
        <v>1</v>
      </c>
      <c r="H36" s="1044" t="s">
        <v>1164</v>
      </c>
    </row>
    <row r="37" spans="2:8" s="1041" customFormat="1" ht="20.100000000000001" customHeight="1">
      <c r="B37" s="1045"/>
      <c r="C37" s="1043"/>
      <c r="D37" s="1046"/>
      <c r="F37" s="1042" t="s">
        <v>1178</v>
      </c>
      <c r="G37" s="1043" t="s">
        <v>1122</v>
      </c>
      <c r="H37" s="1044" t="s">
        <v>1179</v>
      </c>
    </row>
    <row r="38" spans="2:8" s="1041" customFormat="1" ht="20.100000000000001" customHeight="1">
      <c r="B38" s="1042" t="s">
        <v>1180</v>
      </c>
      <c r="C38" s="1043" t="s">
        <v>1181</v>
      </c>
      <c r="D38" s="1044" t="s">
        <v>1182</v>
      </c>
      <c r="F38" s="1042" t="s">
        <v>1183</v>
      </c>
      <c r="G38" s="1043" t="s">
        <v>1119</v>
      </c>
      <c r="H38" s="1044" t="s">
        <v>1159</v>
      </c>
    </row>
    <row r="39" spans="2:8" s="1041" customFormat="1" ht="20.100000000000001" customHeight="1">
      <c r="B39" s="1042" t="s">
        <v>1184</v>
      </c>
      <c r="C39" s="1043" t="s">
        <v>1185</v>
      </c>
      <c r="D39" s="1044" t="s">
        <v>1186</v>
      </c>
      <c r="F39" s="1042" t="s">
        <v>1187</v>
      </c>
      <c r="G39" s="1043">
        <v>1</v>
      </c>
      <c r="H39" s="1044" t="s">
        <v>1120</v>
      </c>
    </row>
    <row r="40" spans="2:8" s="1041" customFormat="1" ht="20.100000000000001" customHeight="1">
      <c r="B40" s="1042" t="s">
        <v>1188</v>
      </c>
      <c r="C40" s="1043" t="s">
        <v>1189</v>
      </c>
      <c r="D40" s="1044" t="s">
        <v>1190</v>
      </c>
      <c r="F40" s="1042" t="s">
        <v>1191</v>
      </c>
      <c r="G40" s="1043" t="s">
        <v>1119</v>
      </c>
      <c r="H40" s="1044" t="s">
        <v>1192</v>
      </c>
    </row>
    <row r="41" spans="2:8" s="1041" customFormat="1" ht="20.100000000000001" customHeight="1">
      <c r="B41" s="1042" t="s">
        <v>1193</v>
      </c>
      <c r="C41" s="1043" t="s">
        <v>1135</v>
      </c>
      <c r="D41" s="1044" t="s">
        <v>1194</v>
      </c>
      <c r="F41" s="1045"/>
      <c r="G41" s="1043"/>
      <c r="H41" s="1046"/>
    </row>
    <row r="42" spans="2:8" s="1041" customFormat="1" ht="20.100000000000001" customHeight="1">
      <c r="B42" s="1042" t="s">
        <v>1195</v>
      </c>
      <c r="C42" s="1043" t="s">
        <v>1135</v>
      </c>
      <c r="D42" s="1044" t="s">
        <v>1196</v>
      </c>
      <c r="F42" s="1042" t="s">
        <v>1197</v>
      </c>
      <c r="G42" s="1043" t="s">
        <v>1198</v>
      </c>
      <c r="H42" s="1044" t="s">
        <v>1148</v>
      </c>
    </row>
    <row r="43" spans="2:8" s="1041" customFormat="1" ht="20.100000000000001" customHeight="1">
      <c r="B43" s="1042" t="s">
        <v>1199</v>
      </c>
      <c r="C43" s="1043" t="s">
        <v>1200</v>
      </c>
      <c r="D43" s="1044" t="s">
        <v>1201</v>
      </c>
      <c r="F43" s="1042" t="s">
        <v>1197</v>
      </c>
      <c r="G43" s="1043" t="s">
        <v>1202</v>
      </c>
      <c r="H43" s="1044" t="s">
        <v>1203</v>
      </c>
    </row>
    <row r="44" spans="2:8" s="1041" customFormat="1" ht="20.100000000000001" customHeight="1">
      <c r="B44" s="1042" t="s">
        <v>1204</v>
      </c>
      <c r="C44" s="1043" t="s">
        <v>1158</v>
      </c>
      <c r="D44" s="1044" t="s">
        <v>1205</v>
      </c>
      <c r="F44" s="1042" t="s">
        <v>1206</v>
      </c>
      <c r="G44" s="1043" t="s">
        <v>1198</v>
      </c>
      <c r="H44" s="1044" t="s">
        <v>1196</v>
      </c>
    </row>
    <row r="45" spans="2:8" s="1041" customFormat="1" ht="20.100000000000001" customHeight="1">
      <c r="B45" s="1042" t="s">
        <v>1207</v>
      </c>
      <c r="C45" s="1043" t="s">
        <v>1119</v>
      </c>
      <c r="D45" s="1044" t="s">
        <v>1144</v>
      </c>
      <c r="F45" s="1042" t="s">
        <v>1206</v>
      </c>
      <c r="G45" s="1043" t="s">
        <v>1202</v>
      </c>
      <c r="H45" s="1044" t="s">
        <v>1208</v>
      </c>
    </row>
    <row r="46" spans="2:8" s="1041" customFormat="1" ht="20.100000000000001" customHeight="1">
      <c r="B46" s="1042" t="s">
        <v>1209</v>
      </c>
      <c r="C46" s="1043" t="s">
        <v>1200</v>
      </c>
      <c r="D46" s="1044" t="s">
        <v>1210</v>
      </c>
      <c r="F46" s="1042" t="s">
        <v>1211</v>
      </c>
      <c r="G46" s="1043">
        <v>1</v>
      </c>
      <c r="H46" s="1044" t="s">
        <v>1212</v>
      </c>
    </row>
    <row r="47" spans="2:8" s="1041" customFormat="1" ht="20.100000000000001" customHeight="1">
      <c r="B47" s="1042" t="s">
        <v>1213</v>
      </c>
      <c r="C47" s="1043" t="s">
        <v>1163</v>
      </c>
      <c r="D47" s="1044" t="s">
        <v>1214</v>
      </c>
      <c r="F47" s="1042" t="s">
        <v>1215</v>
      </c>
      <c r="G47" s="1043" t="s">
        <v>1216</v>
      </c>
      <c r="H47" s="1044" t="s">
        <v>1217</v>
      </c>
    </row>
    <row r="48" spans="2:8" s="1041" customFormat="1" ht="20.100000000000001" customHeight="1">
      <c r="B48" s="1042" t="s">
        <v>1218</v>
      </c>
      <c r="C48" s="1043">
        <v>1</v>
      </c>
      <c r="D48" s="1044" t="s">
        <v>1159</v>
      </c>
      <c r="F48" s="1042" t="s">
        <v>1219</v>
      </c>
      <c r="G48" s="1043" t="s">
        <v>1216</v>
      </c>
      <c r="H48" s="1044" t="s">
        <v>1214</v>
      </c>
    </row>
    <row r="49" spans="2:8" s="1041" customFormat="1" ht="20.100000000000001" customHeight="1">
      <c r="B49" s="1042" t="s">
        <v>1220</v>
      </c>
      <c r="C49" s="1043">
        <v>1</v>
      </c>
      <c r="D49" s="1044" t="s">
        <v>1127</v>
      </c>
      <c r="F49" s="1042" t="s">
        <v>1221</v>
      </c>
      <c r="G49" s="1043" t="s">
        <v>1135</v>
      </c>
      <c r="H49" s="1044" t="s">
        <v>1194</v>
      </c>
    </row>
    <row r="50" spans="2:8" s="1041" customFormat="1" ht="20.100000000000001" customHeight="1">
      <c r="B50" s="1042" t="s">
        <v>1222</v>
      </c>
      <c r="C50" s="1043" t="s">
        <v>1132</v>
      </c>
      <c r="D50" s="1044" t="s">
        <v>1194</v>
      </c>
      <c r="F50" s="1042" t="s">
        <v>1223</v>
      </c>
      <c r="G50" s="1043" t="s">
        <v>1122</v>
      </c>
      <c r="H50" s="1044" t="s">
        <v>1224</v>
      </c>
    </row>
    <row r="51" spans="2:8" s="1041" customFormat="1" ht="20.100000000000001" customHeight="1">
      <c r="B51" s="1042" t="s">
        <v>1225</v>
      </c>
      <c r="C51" s="1043">
        <v>1</v>
      </c>
      <c r="D51" s="1044" t="s">
        <v>1144</v>
      </c>
      <c r="F51" s="1042" t="s">
        <v>1226</v>
      </c>
      <c r="G51" s="1043" t="s">
        <v>1122</v>
      </c>
      <c r="H51" s="1044" t="s">
        <v>1125</v>
      </c>
    </row>
    <row r="52" spans="2:8" s="1041" customFormat="1" ht="20.100000000000001" customHeight="1">
      <c r="B52" s="1042" t="s">
        <v>1227</v>
      </c>
      <c r="C52" s="1043" t="s">
        <v>1228</v>
      </c>
      <c r="D52" s="1044" t="s">
        <v>1194</v>
      </c>
      <c r="F52" s="1042" t="s">
        <v>1229</v>
      </c>
      <c r="G52" s="1043" t="s">
        <v>1119</v>
      </c>
      <c r="H52" s="1044" t="s">
        <v>1201</v>
      </c>
    </row>
    <row r="53" spans="2:8" s="1041" customFormat="1" ht="20.100000000000001" customHeight="1">
      <c r="B53" s="1042" t="s">
        <v>1230</v>
      </c>
      <c r="C53" s="1043" t="s">
        <v>1231</v>
      </c>
      <c r="D53" s="1044" t="s">
        <v>1138</v>
      </c>
      <c r="F53" s="1042" t="s">
        <v>1232</v>
      </c>
      <c r="G53" s="1043" t="s">
        <v>1132</v>
      </c>
      <c r="H53" s="1044" t="s">
        <v>1161</v>
      </c>
    </row>
    <row r="54" spans="2:8" s="1041" customFormat="1" ht="20.100000000000001" customHeight="1">
      <c r="B54" s="1042" t="s">
        <v>1233</v>
      </c>
      <c r="C54" s="1043" t="s">
        <v>1132</v>
      </c>
      <c r="D54" s="1044" t="s">
        <v>1214</v>
      </c>
      <c r="F54" s="1042" t="s">
        <v>1234</v>
      </c>
      <c r="G54" s="1043" t="s">
        <v>1119</v>
      </c>
      <c r="H54" s="1044" t="s">
        <v>1235</v>
      </c>
    </row>
    <row r="55" spans="2:8" s="1041" customFormat="1" ht="20.100000000000001" customHeight="1">
      <c r="B55" s="1042" t="s">
        <v>1236</v>
      </c>
      <c r="C55" s="1043" t="s">
        <v>1132</v>
      </c>
      <c r="D55" s="1044" t="s">
        <v>1194</v>
      </c>
      <c r="F55" s="1042" t="s">
        <v>1237</v>
      </c>
      <c r="G55" s="1043" t="s">
        <v>1132</v>
      </c>
      <c r="H55" s="1044" t="s">
        <v>1238</v>
      </c>
    </row>
    <row r="56" spans="2:8" s="1041" customFormat="1" ht="20.100000000000001" customHeight="1">
      <c r="B56" s="1042" t="s">
        <v>1239</v>
      </c>
      <c r="C56" s="1043" t="s">
        <v>1122</v>
      </c>
      <c r="D56" s="1044" t="s">
        <v>1240</v>
      </c>
      <c r="F56" s="1042" t="s">
        <v>1241</v>
      </c>
      <c r="G56" s="1043" t="s">
        <v>1132</v>
      </c>
      <c r="H56" s="1044" t="s">
        <v>1146</v>
      </c>
    </row>
    <row r="57" spans="2:8" s="1041" customFormat="1" ht="20.100000000000001" customHeight="1">
      <c r="B57" s="1042" t="s">
        <v>1242</v>
      </c>
      <c r="C57" s="1043">
        <v>1</v>
      </c>
      <c r="D57" s="1044" t="s">
        <v>1196</v>
      </c>
      <c r="F57" s="1042" t="s">
        <v>1243</v>
      </c>
      <c r="G57" s="1043" t="s">
        <v>1163</v>
      </c>
      <c r="H57" s="1044" t="s">
        <v>1244</v>
      </c>
    </row>
    <row r="58" spans="2:8" s="1041" customFormat="1" ht="20.100000000000001" customHeight="1">
      <c r="B58" s="1042" t="s">
        <v>1245</v>
      </c>
      <c r="C58" s="1043" t="s">
        <v>1132</v>
      </c>
      <c r="D58" s="1044" t="s">
        <v>1214</v>
      </c>
      <c r="F58" s="1042" t="s">
        <v>1246</v>
      </c>
      <c r="G58" s="1043" t="s">
        <v>1163</v>
      </c>
      <c r="H58" s="1044" t="s">
        <v>1240</v>
      </c>
    </row>
    <row r="59" spans="2:8" s="1041" customFormat="1" ht="20.100000000000001" customHeight="1">
      <c r="B59" s="1042" t="s">
        <v>1247</v>
      </c>
      <c r="C59" s="1043" t="s">
        <v>1200</v>
      </c>
      <c r="D59" s="1044" t="s">
        <v>1210</v>
      </c>
      <c r="F59" s="1042" t="s">
        <v>1248</v>
      </c>
      <c r="G59" s="1043">
        <v>1</v>
      </c>
      <c r="H59" s="1044" t="s">
        <v>1201</v>
      </c>
    </row>
    <row r="60" spans="2:8" s="1041" customFormat="1" ht="20.100000000000001" customHeight="1">
      <c r="B60" s="1042" t="s">
        <v>1249</v>
      </c>
      <c r="C60" s="1043" t="s">
        <v>1132</v>
      </c>
      <c r="D60" s="1044" t="s">
        <v>1194</v>
      </c>
      <c r="F60" s="1042" t="s">
        <v>1250</v>
      </c>
      <c r="G60" s="1043" t="s">
        <v>1132</v>
      </c>
      <c r="H60" s="1044" t="s">
        <v>1146</v>
      </c>
    </row>
    <row r="61" spans="2:8" s="1041" customFormat="1" ht="20.100000000000001" customHeight="1">
      <c r="B61" s="1042" t="s">
        <v>1251</v>
      </c>
      <c r="C61" s="1043" t="s">
        <v>1135</v>
      </c>
      <c r="D61" s="1044" t="s">
        <v>1167</v>
      </c>
      <c r="F61" s="1042" t="s">
        <v>1252</v>
      </c>
      <c r="G61" s="1043">
        <v>1</v>
      </c>
      <c r="H61" s="1044" t="s">
        <v>1208</v>
      </c>
    </row>
    <row r="62" spans="2:8" s="1041" customFormat="1" ht="20.100000000000001" customHeight="1">
      <c r="B62" s="1042" t="s">
        <v>1253</v>
      </c>
      <c r="C62" s="1043" t="s">
        <v>1163</v>
      </c>
      <c r="D62" s="1044" t="s">
        <v>1194</v>
      </c>
      <c r="F62" s="1042" t="s">
        <v>1254</v>
      </c>
      <c r="G62" s="1043" t="s">
        <v>1158</v>
      </c>
      <c r="H62" s="1044" t="s">
        <v>1255</v>
      </c>
    </row>
    <row r="63" spans="2:8" s="1041" customFormat="1" ht="20.100000000000001" customHeight="1">
      <c r="B63" s="1042" t="s">
        <v>1256</v>
      </c>
      <c r="C63" s="1043">
        <v>1</v>
      </c>
      <c r="D63" s="1044" t="s">
        <v>1257</v>
      </c>
      <c r="F63" s="1042" t="s">
        <v>1258</v>
      </c>
      <c r="G63" s="1043" t="s">
        <v>1119</v>
      </c>
      <c r="H63" s="1044" t="s">
        <v>1123</v>
      </c>
    </row>
    <row r="64" spans="2:8" s="1041" customFormat="1" ht="20.100000000000001" customHeight="1">
      <c r="B64" s="1042" t="s">
        <v>1259</v>
      </c>
      <c r="C64" s="1043">
        <v>1</v>
      </c>
      <c r="D64" s="1044" t="s">
        <v>1260</v>
      </c>
      <c r="F64" s="1042" t="s">
        <v>1261</v>
      </c>
      <c r="G64" s="1043" t="s">
        <v>1132</v>
      </c>
      <c r="H64" s="1044" t="s">
        <v>1208</v>
      </c>
    </row>
    <row r="65" spans="2:8" s="1041" customFormat="1" ht="20.100000000000001" customHeight="1">
      <c r="B65" s="1042" t="s">
        <v>1262</v>
      </c>
      <c r="C65" s="1043" t="s">
        <v>1263</v>
      </c>
      <c r="D65" s="1044" t="s">
        <v>1264</v>
      </c>
      <c r="F65" s="1042" t="s">
        <v>1265</v>
      </c>
      <c r="G65" s="1043" t="s">
        <v>1158</v>
      </c>
      <c r="H65" s="1044" t="s">
        <v>1266</v>
      </c>
    </row>
    <row r="66" spans="2:8" s="1041" customFormat="1" ht="20.100000000000001" customHeight="1">
      <c r="B66" s="1042" t="s">
        <v>1267</v>
      </c>
      <c r="C66" s="1043" t="s">
        <v>1132</v>
      </c>
      <c r="D66" s="1044" t="s">
        <v>1196</v>
      </c>
      <c r="F66" s="1042" t="s">
        <v>1268</v>
      </c>
      <c r="G66" s="1043" t="s">
        <v>1119</v>
      </c>
      <c r="H66" s="1044" t="s">
        <v>1192</v>
      </c>
    </row>
    <row r="67" spans="2:8" s="1041" customFormat="1" ht="20.100000000000001" customHeight="1">
      <c r="B67" s="1042" t="s">
        <v>1269</v>
      </c>
      <c r="C67" s="1043" t="s">
        <v>1216</v>
      </c>
      <c r="D67" s="1044" t="s">
        <v>1214</v>
      </c>
      <c r="F67" s="1042" t="s">
        <v>1270</v>
      </c>
      <c r="G67" s="1043">
        <v>1</v>
      </c>
      <c r="H67" s="1044" t="s">
        <v>1164</v>
      </c>
    </row>
    <row r="68" spans="2:8" s="1041" customFormat="1" ht="20.100000000000001" customHeight="1">
      <c r="B68" s="1042" t="s">
        <v>1271</v>
      </c>
      <c r="C68" s="1043" t="s">
        <v>1132</v>
      </c>
      <c r="D68" s="1044" t="s">
        <v>1272</v>
      </c>
      <c r="F68" s="1042" t="s">
        <v>1273</v>
      </c>
      <c r="G68" s="1043" t="s">
        <v>1132</v>
      </c>
      <c r="H68" s="1044" t="s">
        <v>1194</v>
      </c>
    </row>
    <row r="69" spans="2:8" s="1041" customFormat="1" ht="20.100000000000001" customHeight="1">
      <c r="B69" s="1042" t="s">
        <v>1274</v>
      </c>
      <c r="C69" s="1043" t="s">
        <v>1132</v>
      </c>
      <c r="D69" s="1044" t="s">
        <v>1173</v>
      </c>
      <c r="F69" s="1042" t="s">
        <v>1275</v>
      </c>
      <c r="G69" s="1043" t="s">
        <v>1276</v>
      </c>
      <c r="H69" s="1044" t="s">
        <v>1277</v>
      </c>
    </row>
    <row r="70" spans="2:8" s="1041" customFormat="1" ht="20.100000000000001" customHeight="1">
      <c r="B70" s="1042" t="s">
        <v>1278</v>
      </c>
      <c r="C70" s="1043" t="s">
        <v>1279</v>
      </c>
      <c r="D70" s="1044" t="s">
        <v>1164</v>
      </c>
      <c r="F70" s="1042" t="s">
        <v>1280</v>
      </c>
      <c r="G70" s="1043" t="s">
        <v>1129</v>
      </c>
      <c r="H70" s="1044" t="s">
        <v>1123</v>
      </c>
    </row>
    <row r="71" spans="2:8" s="1041" customFormat="1" ht="20.100000000000001" customHeight="1">
      <c r="B71" s="1042" t="s">
        <v>1281</v>
      </c>
      <c r="C71" s="1043" t="s">
        <v>1158</v>
      </c>
      <c r="D71" s="1044" t="s">
        <v>1120</v>
      </c>
      <c r="F71" s="1042" t="s">
        <v>1282</v>
      </c>
      <c r="G71" s="1043" t="s">
        <v>1283</v>
      </c>
      <c r="H71" s="1044" t="s">
        <v>1284</v>
      </c>
    </row>
    <row r="72" spans="2:8" s="1041" customFormat="1" ht="20.100000000000001" customHeight="1">
      <c r="B72" s="1042" t="s">
        <v>1285</v>
      </c>
      <c r="C72" s="1043" t="s">
        <v>1132</v>
      </c>
      <c r="D72" s="1044" t="s">
        <v>1133</v>
      </c>
      <c r="F72" s="1042" t="s">
        <v>1286</v>
      </c>
      <c r="G72" s="1043">
        <v>1</v>
      </c>
      <c r="H72" s="1044" t="s">
        <v>1146</v>
      </c>
    </row>
    <row r="73" spans="2:8" s="1041" customFormat="1" ht="20.100000000000001" customHeight="1">
      <c r="B73" s="1042" t="s">
        <v>1287</v>
      </c>
      <c r="C73" s="1043" t="s">
        <v>1122</v>
      </c>
      <c r="D73" s="1044" t="s">
        <v>1164</v>
      </c>
      <c r="F73" s="1042" t="s">
        <v>1288</v>
      </c>
      <c r="G73" s="1043" t="s">
        <v>1119</v>
      </c>
      <c r="H73" s="1044" t="s">
        <v>1289</v>
      </c>
    </row>
    <row r="74" spans="2:8" s="1041" customFormat="1" ht="20.100000000000001" customHeight="1">
      <c r="B74" s="1042" t="s">
        <v>1290</v>
      </c>
      <c r="C74" s="1043">
        <v>1</v>
      </c>
      <c r="D74" s="1044" t="s">
        <v>1255</v>
      </c>
      <c r="F74" s="1042" t="s">
        <v>1291</v>
      </c>
      <c r="G74" s="1043">
        <v>1</v>
      </c>
      <c r="H74" s="1044" t="s">
        <v>1292</v>
      </c>
    </row>
    <row r="75" spans="2:8" s="1041" customFormat="1" ht="30" customHeight="1">
      <c r="B75" s="1047" t="s">
        <v>1293</v>
      </c>
      <c r="C75" s="1048" t="s">
        <v>1119</v>
      </c>
      <c r="D75" s="1049" t="s">
        <v>1148</v>
      </c>
      <c r="F75" s="1042" t="s">
        <v>1294</v>
      </c>
      <c r="G75" s="1043" t="s">
        <v>1200</v>
      </c>
      <c r="H75" s="1044" t="s">
        <v>1295</v>
      </c>
    </row>
    <row r="76" spans="2:8" s="1041" customFormat="1" ht="33" customHeight="1">
      <c r="F76" s="1047" t="s">
        <v>1296</v>
      </c>
      <c r="G76" s="1048" t="s">
        <v>1297</v>
      </c>
      <c r="H76" s="1049" t="s">
        <v>1298</v>
      </c>
    </row>
    <row r="77" spans="2:8" s="1041" customFormat="1" ht="20.100000000000001" customHeight="1">
      <c r="B77" s="1050"/>
    </row>
    <row r="78" spans="2:8" s="1041" customFormat="1" ht="20.100000000000001" customHeight="1">
      <c r="B78" s="1050"/>
    </row>
    <row r="79" spans="2:8" s="1041" customFormat="1" ht="20.100000000000001" customHeight="1">
      <c r="B79" s="1030" t="s">
        <v>1113</v>
      </c>
      <c r="F79" s="1051" t="s">
        <v>1114</v>
      </c>
      <c r="G79" s="1052"/>
      <c r="H79" s="1052"/>
    </row>
    <row r="80" spans="2:8" s="1041" customFormat="1" ht="20.100000000000001" customHeight="1">
      <c r="B80" s="1050"/>
    </row>
    <row r="81" spans="2:8" s="1041" customFormat="1" ht="20.100000000000001" customHeight="1"/>
    <row r="82" spans="2:8" s="1041" customFormat="1" ht="20.100000000000001" customHeight="1">
      <c r="B82" s="1038" t="s">
        <v>1299</v>
      </c>
      <c r="C82" s="1039">
        <v>1</v>
      </c>
      <c r="D82" s="1040" t="s">
        <v>1300</v>
      </c>
      <c r="F82" s="1038" t="s">
        <v>1301</v>
      </c>
      <c r="G82" s="1039" t="s">
        <v>1158</v>
      </c>
      <c r="H82" s="1040" t="s">
        <v>1292</v>
      </c>
    </row>
    <row r="83" spans="2:8" s="1041" customFormat="1" ht="20.100000000000001" customHeight="1">
      <c r="B83" s="1045"/>
      <c r="C83" s="1043"/>
      <c r="D83" s="1046"/>
      <c r="F83" s="1042" t="s">
        <v>1302</v>
      </c>
      <c r="G83" s="1043">
        <v>1</v>
      </c>
      <c r="H83" s="1044" t="s">
        <v>1303</v>
      </c>
    </row>
    <row r="84" spans="2:8" s="1041" customFormat="1" ht="20.100000000000001" customHeight="1">
      <c r="B84" s="1042" t="s">
        <v>1304</v>
      </c>
      <c r="C84" s="1043" t="s">
        <v>1158</v>
      </c>
      <c r="D84" s="1044" t="s">
        <v>1179</v>
      </c>
      <c r="F84" s="1042" t="s">
        <v>1305</v>
      </c>
      <c r="G84" s="1043" t="s">
        <v>1132</v>
      </c>
      <c r="H84" s="1044" t="s">
        <v>1173</v>
      </c>
    </row>
    <row r="85" spans="2:8" s="1041" customFormat="1" ht="20.100000000000001" customHeight="1">
      <c r="B85" s="1042" t="s">
        <v>1306</v>
      </c>
      <c r="C85" s="1043" t="s">
        <v>1135</v>
      </c>
      <c r="D85" s="1044" t="s">
        <v>1138</v>
      </c>
      <c r="F85" s="1042" t="s">
        <v>1307</v>
      </c>
      <c r="G85" s="1043" t="s">
        <v>1200</v>
      </c>
      <c r="H85" s="1044" t="s">
        <v>1308</v>
      </c>
    </row>
    <row r="86" spans="2:8" s="1041" customFormat="1" ht="20.100000000000001" customHeight="1">
      <c r="B86" s="1045"/>
      <c r="C86" s="1043"/>
      <c r="D86" s="1046"/>
      <c r="F86" s="1042" t="s">
        <v>1309</v>
      </c>
      <c r="G86" s="1043" t="s">
        <v>1200</v>
      </c>
      <c r="H86" s="1044" t="s">
        <v>1310</v>
      </c>
    </row>
    <row r="87" spans="2:8" s="1041" customFormat="1" ht="20.100000000000001" customHeight="1">
      <c r="B87" s="1042" t="s">
        <v>103</v>
      </c>
      <c r="C87" s="1043" t="s">
        <v>1132</v>
      </c>
      <c r="D87" s="1044" t="s">
        <v>1173</v>
      </c>
      <c r="F87" s="1042" t="s">
        <v>1311</v>
      </c>
      <c r="G87" s="1043" t="s">
        <v>1200</v>
      </c>
      <c r="H87" s="1044" t="s">
        <v>1127</v>
      </c>
    </row>
    <row r="88" spans="2:8" s="1041" customFormat="1" ht="20.100000000000001" customHeight="1">
      <c r="B88" s="1042" t="s">
        <v>1312</v>
      </c>
      <c r="C88" s="1043" t="s">
        <v>1132</v>
      </c>
      <c r="D88" s="1044" t="s">
        <v>1173</v>
      </c>
      <c r="F88" s="1042" t="s">
        <v>1313</v>
      </c>
      <c r="G88" s="1043" t="s">
        <v>1314</v>
      </c>
      <c r="H88" s="1044" t="s">
        <v>1315</v>
      </c>
    </row>
    <row r="89" spans="2:8" s="1041" customFormat="1" ht="20.100000000000001" customHeight="1">
      <c r="B89" s="1042" t="s">
        <v>1316</v>
      </c>
      <c r="C89" s="1043">
        <v>1</v>
      </c>
      <c r="D89" s="1044" t="s">
        <v>1125</v>
      </c>
      <c r="F89" s="1045"/>
      <c r="G89" s="1043"/>
      <c r="H89" s="1046"/>
    </row>
    <row r="90" spans="2:8" s="1041" customFormat="1" ht="20.100000000000001" customHeight="1">
      <c r="B90" s="1042" t="s">
        <v>1317</v>
      </c>
      <c r="C90" s="1043" t="s">
        <v>1163</v>
      </c>
      <c r="D90" s="1044" t="s">
        <v>1192</v>
      </c>
      <c r="F90" s="1042" t="s">
        <v>1318</v>
      </c>
      <c r="G90" s="1043" t="s">
        <v>1135</v>
      </c>
      <c r="H90" s="1044" t="s">
        <v>1300</v>
      </c>
    </row>
    <row r="91" spans="2:8" s="1041" customFormat="1" ht="20.100000000000001" customHeight="1">
      <c r="B91" s="1042" t="s">
        <v>1319</v>
      </c>
      <c r="C91" s="1043" t="s">
        <v>1158</v>
      </c>
      <c r="D91" s="1044" t="s">
        <v>1167</v>
      </c>
      <c r="F91" s="1042" t="s">
        <v>1320</v>
      </c>
      <c r="G91" s="1043">
        <v>1</v>
      </c>
      <c r="H91" s="1044" t="s">
        <v>1214</v>
      </c>
    </row>
    <row r="92" spans="2:8" s="1041" customFormat="1" ht="20.100000000000001" customHeight="1">
      <c r="B92" s="1042" t="s">
        <v>1321</v>
      </c>
      <c r="C92" s="1043" t="s">
        <v>1216</v>
      </c>
      <c r="D92" s="1044" t="s">
        <v>1146</v>
      </c>
      <c r="F92" s="1042" t="s">
        <v>1322</v>
      </c>
      <c r="G92" s="1043" t="s">
        <v>1158</v>
      </c>
      <c r="H92" s="1044" t="s">
        <v>1238</v>
      </c>
    </row>
    <row r="93" spans="2:8" s="1041" customFormat="1" ht="20.100000000000001" customHeight="1">
      <c r="B93" s="1042" t="s">
        <v>1323</v>
      </c>
      <c r="C93" s="1043" t="s">
        <v>1135</v>
      </c>
      <c r="D93" s="1044" t="s">
        <v>1194</v>
      </c>
      <c r="F93" s="1042" t="s">
        <v>1324</v>
      </c>
      <c r="G93" s="1043" t="s">
        <v>1216</v>
      </c>
      <c r="H93" s="1044" t="s">
        <v>1325</v>
      </c>
    </row>
    <row r="94" spans="2:8" s="1041" customFormat="1" ht="20.100000000000001" customHeight="1">
      <c r="B94" s="1042" t="s">
        <v>1326</v>
      </c>
      <c r="C94" s="1043" t="s">
        <v>1163</v>
      </c>
      <c r="D94" s="1044" t="s">
        <v>1208</v>
      </c>
      <c r="F94" s="1042" t="s">
        <v>1327</v>
      </c>
      <c r="G94" s="1043" t="s">
        <v>1135</v>
      </c>
      <c r="H94" s="1044" t="s">
        <v>1194</v>
      </c>
    </row>
    <row r="95" spans="2:8" s="1041" customFormat="1" ht="20.100000000000001" customHeight="1">
      <c r="B95" s="1042" t="s">
        <v>1328</v>
      </c>
      <c r="C95" s="1043" t="s">
        <v>1119</v>
      </c>
      <c r="D95" s="1044" t="s">
        <v>1146</v>
      </c>
      <c r="F95" s="1042" t="s">
        <v>339</v>
      </c>
      <c r="G95" s="1043" t="s">
        <v>1132</v>
      </c>
      <c r="H95" s="1044" t="s">
        <v>1146</v>
      </c>
    </row>
    <row r="96" spans="2:8" s="1041" customFormat="1" ht="20.100000000000001" customHeight="1">
      <c r="B96" s="1042" t="s">
        <v>1329</v>
      </c>
      <c r="C96" s="1043" t="s">
        <v>1330</v>
      </c>
      <c r="D96" s="1044" t="s">
        <v>1144</v>
      </c>
      <c r="F96" s="1042" t="s">
        <v>1331</v>
      </c>
      <c r="G96" s="1043" t="s">
        <v>1332</v>
      </c>
      <c r="H96" s="1044" t="s">
        <v>1333</v>
      </c>
    </row>
    <row r="97" spans="2:8" s="1041" customFormat="1" ht="20.100000000000001" customHeight="1">
      <c r="B97" s="1042" t="s">
        <v>1334</v>
      </c>
      <c r="C97" s="1043" t="s">
        <v>1200</v>
      </c>
      <c r="D97" s="1044" t="s">
        <v>1335</v>
      </c>
      <c r="F97" s="1042" t="s">
        <v>1336</v>
      </c>
      <c r="G97" s="1043" t="s">
        <v>1337</v>
      </c>
      <c r="H97" s="1044" t="s">
        <v>1338</v>
      </c>
    </row>
    <row r="98" spans="2:8" s="1041" customFormat="1" ht="20.100000000000001" customHeight="1">
      <c r="B98" s="1042" t="s">
        <v>1339</v>
      </c>
      <c r="C98" s="1043" t="s">
        <v>1132</v>
      </c>
      <c r="D98" s="1044" t="s">
        <v>1138</v>
      </c>
      <c r="F98" s="1042" t="s">
        <v>1340</v>
      </c>
      <c r="G98" s="1043" t="s">
        <v>1158</v>
      </c>
      <c r="H98" s="1044" t="s">
        <v>1303</v>
      </c>
    </row>
    <row r="99" spans="2:8" s="1041" customFormat="1" ht="20.100000000000001" customHeight="1">
      <c r="B99" s="1042" t="s">
        <v>1341</v>
      </c>
      <c r="C99" s="1043" t="s">
        <v>1342</v>
      </c>
      <c r="D99" s="1044" t="s">
        <v>1343</v>
      </c>
      <c r="F99" s="1042" t="s">
        <v>76</v>
      </c>
      <c r="G99" s="1043" t="s">
        <v>1344</v>
      </c>
      <c r="H99" s="1044" t="s">
        <v>1345</v>
      </c>
    </row>
    <row r="100" spans="2:8" s="1041" customFormat="1" ht="20.100000000000001" customHeight="1">
      <c r="B100" s="1042" t="s">
        <v>1346</v>
      </c>
      <c r="C100" s="1043" t="s">
        <v>1122</v>
      </c>
      <c r="D100" s="1044" t="s">
        <v>1146</v>
      </c>
      <c r="F100" s="1042" t="s">
        <v>1347</v>
      </c>
      <c r="G100" s="1043" t="s">
        <v>1132</v>
      </c>
      <c r="H100" s="1044" t="s">
        <v>1292</v>
      </c>
    </row>
    <row r="101" spans="2:8" s="1041" customFormat="1" ht="20.100000000000001" customHeight="1">
      <c r="B101" s="1045"/>
      <c r="C101" s="1043"/>
      <c r="D101" s="1046"/>
      <c r="F101" s="1045"/>
      <c r="G101" s="1043"/>
      <c r="H101" s="1046"/>
    </row>
    <row r="102" spans="2:8" s="1041" customFormat="1" ht="20.100000000000001" customHeight="1">
      <c r="B102" s="1042" t="s">
        <v>1348</v>
      </c>
      <c r="C102" s="1043" t="s">
        <v>1158</v>
      </c>
      <c r="D102" s="1044" t="s">
        <v>1303</v>
      </c>
      <c r="F102" s="1042" t="s">
        <v>1349</v>
      </c>
      <c r="G102" s="1043" t="s">
        <v>1330</v>
      </c>
      <c r="H102" s="1044" t="s">
        <v>1257</v>
      </c>
    </row>
    <row r="103" spans="2:8" s="1041" customFormat="1" ht="20.100000000000001" customHeight="1">
      <c r="B103" s="1042" t="s">
        <v>1350</v>
      </c>
      <c r="C103" s="1043" t="s">
        <v>1119</v>
      </c>
      <c r="D103" s="1044" t="s">
        <v>1120</v>
      </c>
      <c r="F103" s="1042" t="s">
        <v>1351</v>
      </c>
      <c r="G103" s="1043" t="s">
        <v>1330</v>
      </c>
      <c r="H103" s="1044" t="s">
        <v>1192</v>
      </c>
    </row>
    <row r="104" spans="2:8" s="1041" customFormat="1" ht="20.100000000000001" customHeight="1">
      <c r="B104" s="1042" t="s">
        <v>1352</v>
      </c>
      <c r="C104" s="1043" t="s">
        <v>1119</v>
      </c>
      <c r="D104" s="1044" t="s">
        <v>1289</v>
      </c>
      <c r="F104" s="1042" t="s">
        <v>1353</v>
      </c>
      <c r="G104" s="1043" t="s">
        <v>1330</v>
      </c>
      <c r="H104" s="1044" t="s">
        <v>1284</v>
      </c>
    </row>
    <row r="105" spans="2:8" s="1041" customFormat="1" ht="20.100000000000001" customHeight="1">
      <c r="B105" s="1042" t="s">
        <v>1354</v>
      </c>
      <c r="C105" s="1043" t="s">
        <v>1135</v>
      </c>
      <c r="D105" s="1044" t="s">
        <v>1167</v>
      </c>
      <c r="F105" s="1042" t="s">
        <v>1355</v>
      </c>
      <c r="G105" s="1043" t="s">
        <v>1356</v>
      </c>
      <c r="H105" s="1044" t="s">
        <v>1357</v>
      </c>
    </row>
    <row r="106" spans="2:8" s="1041" customFormat="1" ht="20.100000000000001" customHeight="1">
      <c r="B106" s="1042" t="s">
        <v>1358</v>
      </c>
      <c r="C106" s="1043" t="s">
        <v>1132</v>
      </c>
      <c r="D106" s="1044" t="s">
        <v>1133</v>
      </c>
      <c r="F106" s="1042" t="s">
        <v>1359</v>
      </c>
      <c r="G106" s="1043" t="s">
        <v>1158</v>
      </c>
      <c r="H106" s="1044" t="s">
        <v>1360</v>
      </c>
    </row>
    <row r="107" spans="2:8" s="1041" customFormat="1" ht="20.100000000000001" customHeight="1">
      <c r="B107" s="1042" t="s">
        <v>1361</v>
      </c>
      <c r="C107" s="1043" t="s">
        <v>1135</v>
      </c>
      <c r="D107" s="1044" t="s">
        <v>1138</v>
      </c>
      <c r="F107" s="1042" t="s">
        <v>1362</v>
      </c>
      <c r="G107" s="1043" t="s">
        <v>1119</v>
      </c>
      <c r="H107" s="1044" t="s">
        <v>1127</v>
      </c>
    </row>
    <row r="108" spans="2:8" s="1041" customFormat="1" ht="20.100000000000001" customHeight="1">
      <c r="B108" s="1042" t="s">
        <v>1363</v>
      </c>
      <c r="C108" s="1043" t="s">
        <v>1132</v>
      </c>
      <c r="D108" s="1044" t="s">
        <v>1146</v>
      </c>
      <c r="F108" s="1042" t="s">
        <v>1364</v>
      </c>
      <c r="G108" s="1043" t="s">
        <v>1158</v>
      </c>
      <c r="H108" s="1044" t="s">
        <v>1357</v>
      </c>
    </row>
    <row r="109" spans="2:8" s="1041" customFormat="1" ht="20.100000000000001" customHeight="1">
      <c r="B109" s="1045"/>
      <c r="C109" s="1043"/>
      <c r="D109" s="1046"/>
      <c r="F109" s="1045"/>
      <c r="G109" s="1043"/>
      <c r="H109" s="1046"/>
    </row>
    <row r="110" spans="2:8" s="1041" customFormat="1" ht="20.100000000000001" customHeight="1">
      <c r="B110" s="1042" t="s">
        <v>1365</v>
      </c>
      <c r="C110" s="1043" t="s">
        <v>1119</v>
      </c>
      <c r="D110" s="1044" t="s">
        <v>1140</v>
      </c>
      <c r="F110" s="1042" t="s">
        <v>1366</v>
      </c>
      <c r="G110" s="1043" t="s">
        <v>1367</v>
      </c>
      <c r="H110" s="1044" t="s">
        <v>1368</v>
      </c>
    </row>
    <row r="111" spans="2:8" s="1041" customFormat="1" ht="20.100000000000001" customHeight="1">
      <c r="B111" s="1042" t="s">
        <v>1369</v>
      </c>
      <c r="C111" s="1043" t="s">
        <v>1132</v>
      </c>
      <c r="D111" s="1044" t="s">
        <v>1370</v>
      </c>
      <c r="F111" s="1042" t="s">
        <v>1371</v>
      </c>
      <c r="G111" s="1043">
        <v>1</v>
      </c>
      <c r="H111" s="1044" t="s">
        <v>1127</v>
      </c>
    </row>
    <row r="112" spans="2:8" s="1041" customFormat="1" ht="20.100000000000001" customHeight="1">
      <c r="B112" s="1042" t="s">
        <v>1372</v>
      </c>
      <c r="C112" s="1043" t="s">
        <v>1122</v>
      </c>
      <c r="D112" s="1044" t="s">
        <v>1257</v>
      </c>
      <c r="F112" s="1042" t="s">
        <v>1373</v>
      </c>
      <c r="G112" s="1043" t="s">
        <v>1153</v>
      </c>
      <c r="H112" s="1044" t="s">
        <v>1374</v>
      </c>
    </row>
    <row r="113" spans="2:8" s="1041" customFormat="1" ht="20.100000000000001" customHeight="1">
      <c r="B113" s="1042" t="s">
        <v>1375</v>
      </c>
      <c r="C113" s="1043" t="s">
        <v>1132</v>
      </c>
      <c r="D113" s="1044" t="s">
        <v>1161</v>
      </c>
      <c r="F113" s="1047" t="s">
        <v>1376</v>
      </c>
      <c r="G113" s="1048" t="s">
        <v>1132</v>
      </c>
      <c r="H113" s="1049" t="s">
        <v>1138</v>
      </c>
    </row>
    <row r="114" spans="2:8" s="1041" customFormat="1" ht="20.100000000000001" customHeight="1">
      <c r="B114" s="1045"/>
      <c r="C114" s="1043"/>
      <c r="D114" s="1046"/>
      <c r="F114" s="1053"/>
      <c r="G114" s="1053"/>
      <c r="H114" s="1053"/>
    </row>
    <row r="115" spans="2:8" s="1041" customFormat="1" ht="20.100000000000001" customHeight="1">
      <c r="B115" s="1042" t="s">
        <v>1377</v>
      </c>
      <c r="C115" s="1043" t="s">
        <v>1135</v>
      </c>
      <c r="D115" s="1044" t="s">
        <v>1138</v>
      </c>
      <c r="F115" s="1054" t="s">
        <v>1378</v>
      </c>
      <c r="H115" s="1053"/>
    </row>
    <row r="116" spans="2:8" s="1041" customFormat="1" ht="20.100000000000001" customHeight="1">
      <c r="B116" s="1042" t="s">
        <v>1379</v>
      </c>
      <c r="C116" s="1043" t="s">
        <v>1135</v>
      </c>
      <c r="D116" s="1044" t="s">
        <v>1208</v>
      </c>
      <c r="F116" s="1051" t="s">
        <v>1380</v>
      </c>
      <c r="G116" s="1052"/>
      <c r="H116" s="1053"/>
    </row>
    <row r="117" spans="2:8" s="1041" customFormat="1" ht="20.100000000000001" customHeight="1">
      <c r="B117" s="1042" t="s">
        <v>1381</v>
      </c>
      <c r="C117" s="1043" t="s">
        <v>1135</v>
      </c>
      <c r="D117" s="1044" t="s">
        <v>1167</v>
      </c>
      <c r="H117" s="1053"/>
    </row>
    <row r="118" spans="2:8" s="1041" customFormat="1" ht="20.100000000000001" customHeight="1">
      <c r="B118" s="1042" t="s">
        <v>1382</v>
      </c>
      <c r="C118" s="1043" t="s">
        <v>1135</v>
      </c>
      <c r="D118" s="1044" t="s">
        <v>1167</v>
      </c>
      <c r="F118" s="1038" t="s">
        <v>1383</v>
      </c>
      <c r="G118" s="1040" t="s">
        <v>1384</v>
      </c>
      <c r="H118" s="1053"/>
    </row>
    <row r="119" spans="2:8" s="1041" customFormat="1" ht="20.100000000000001" customHeight="1">
      <c r="B119" s="1042" t="s">
        <v>1385</v>
      </c>
      <c r="C119" s="1043" t="s">
        <v>1153</v>
      </c>
      <c r="D119" s="1044" t="s">
        <v>1154</v>
      </c>
      <c r="F119" s="1042" t="s">
        <v>1386</v>
      </c>
      <c r="G119" s="1044" t="s">
        <v>1173</v>
      </c>
      <c r="H119" s="1053"/>
    </row>
    <row r="120" spans="2:8" s="1041" customFormat="1" ht="20.100000000000001" customHeight="1">
      <c r="B120" s="1042" t="s">
        <v>1387</v>
      </c>
      <c r="C120" s="1043" t="s">
        <v>1132</v>
      </c>
      <c r="D120" s="1044" t="s">
        <v>1217</v>
      </c>
      <c r="F120" s="1042" t="s">
        <v>1388</v>
      </c>
      <c r="G120" s="1044" t="s">
        <v>1389</v>
      </c>
      <c r="H120" s="1053"/>
    </row>
    <row r="121" spans="2:8" s="1041" customFormat="1" ht="20.100000000000001" customHeight="1">
      <c r="B121" s="1042" t="s">
        <v>1390</v>
      </c>
      <c r="C121" s="1043" t="s">
        <v>1122</v>
      </c>
      <c r="D121" s="1044" t="s">
        <v>1260</v>
      </c>
      <c r="F121" s="1042" t="s">
        <v>1391</v>
      </c>
      <c r="G121" s="1044" t="s">
        <v>1138</v>
      </c>
      <c r="H121" s="1053"/>
    </row>
    <row r="122" spans="2:8" s="1041" customFormat="1" ht="20.100000000000001" customHeight="1">
      <c r="B122" s="1045"/>
      <c r="C122" s="1043"/>
      <c r="D122" s="1046"/>
      <c r="F122" s="1042" t="s">
        <v>1392</v>
      </c>
      <c r="G122" s="1044" t="s">
        <v>1127</v>
      </c>
      <c r="H122" s="1053"/>
    </row>
    <row r="123" spans="2:8" s="1041" customFormat="1" ht="20.100000000000001" customHeight="1">
      <c r="B123" s="1042" t="s">
        <v>355</v>
      </c>
      <c r="C123" s="1043" t="s">
        <v>1153</v>
      </c>
      <c r="D123" s="1044" t="s">
        <v>1154</v>
      </c>
      <c r="F123" s="1042" t="s">
        <v>1393</v>
      </c>
      <c r="G123" s="1044" t="s">
        <v>1127</v>
      </c>
      <c r="H123" s="1053"/>
    </row>
    <row r="124" spans="2:8" s="1041" customFormat="1" ht="20.100000000000001" customHeight="1">
      <c r="B124" s="1042" t="s">
        <v>1394</v>
      </c>
      <c r="C124" s="1043" t="s">
        <v>1153</v>
      </c>
      <c r="D124" s="1044" t="s">
        <v>1154</v>
      </c>
      <c r="F124" s="1042" t="s">
        <v>1395</v>
      </c>
      <c r="G124" s="1044" t="s">
        <v>1201</v>
      </c>
      <c r="H124" s="1053"/>
    </row>
    <row r="125" spans="2:8" s="1041" customFormat="1" ht="20.100000000000001" customHeight="1">
      <c r="B125" s="1042" t="s">
        <v>1396</v>
      </c>
      <c r="C125" s="1043" t="s">
        <v>1397</v>
      </c>
      <c r="D125" s="1044" t="s">
        <v>1398</v>
      </c>
      <c r="F125" s="1042" t="s">
        <v>1399</v>
      </c>
      <c r="G125" s="1044" t="s">
        <v>1335</v>
      </c>
      <c r="H125" s="1053"/>
    </row>
    <row r="126" spans="2:8" s="1041" customFormat="1" ht="20.100000000000001" customHeight="1">
      <c r="B126" s="1042" t="s">
        <v>1400</v>
      </c>
      <c r="C126" s="1043" t="s">
        <v>1401</v>
      </c>
      <c r="D126" s="1044" t="s">
        <v>1402</v>
      </c>
      <c r="F126" s="1042" t="s">
        <v>1403</v>
      </c>
      <c r="G126" s="1044" t="s">
        <v>1404</v>
      </c>
      <c r="H126" s="1053"/>
    </row>
    <row r="127" spans="2:8" s="1041" customFormat="1" ht="20.100000000000001" customHeight="1">
      <c r="B127" s="1042" t="s">
        <v>1405</v>
      </c>
      <c r="C127" s="1043" t="s">
        <v>1135</v>
      </c>
      <c r="D127" s="1044" t="s">
        <v>1146</v>
      </c>
      <c r="F127" s="1042" t="s">
        <v>1406</v>
      </c>
      <c r="G127" s="1044" t="s">
        <v>1127</v>
      </c>
      <c r="H127" s="1053"/>
    </row>
    <row r="128" spans="2:8" s="1041" customFormat="1" ht="20.100000000000001" customHeight="1">
      <c r="B128" s="1042" t="s">
        <v>1407</v>
      </c>
      <c r="C128" s="1043" t="s">
        <v>1356</v>
      </c>
      <c r="D128" s="1044" t="s">
        <v>1335</v>
      </c>
      <c r="F128" s="1042" t="s">
        <v>1408</v>
      </c>
      <c r="G128" s="1044" t="s">
        <v>1201</v>
      </c>
      <c r="H128" s="1053"/>
    </row>
    <row r="129" spans="2:8" s="1041" customFormat="1" ht="20.100000000000001" customHeight="1">
      <c r="B129" s="1042" t="s">
        <v>1409</v>
      </c>
      <c r="C129" s="1043" t="s">
        <v>1410</v>
      </c>
      <c r="D129" s="1044" t="s">
        <v>1146</v>
      </c>
      <c r="F129" s="1042" t="s">
        <v>1411</v>
      </c>
      <c r="G129" s="1044" t="s">
        <v>1338</v>
      </c>
      <c r="H129" s="1053"/>
    </row>
    <row r="130" spans="2:8" s="1041" customFormat="1" ht="20.100000000000001" customHeight="1">
      <c r="B130" s="1042" t="s">
        <v>1412</v>
      </c>
      <c r="C130" s="1043" t="s">
        <v>1200</v>
      </c>
      <c r="D130" s="1044" t="s">
        <v>1308</v>
      </c>
      <c r="F130" s="1042" t="s">
        <v>1413</v>
      </c>
      <c r="G130" s="1044" t="s">
        <v>1335</v>
      </c>
      <c r="H130" s="1053"/>
    </row>
    <row r="131" spans="2:8" s="1041" customFormat="1" ht="20.100000000000001" customHeight="1">
      <c r="B131" s="1042" t="s">
        <v>1414</v>
      </c>
      <c r="C131" s="1043" t="s">
        <v>1415</v>
      </c>
      <c r="D131" s="1044" t="s">
        <v>1416</v>
      </c>
      <c r="F131" s="1042" t="s">
        <v>1417</v>
      </c>
      <c r="G131" s="1044" t="s">
        <v>1127</v>
      </c>
      <c r="H131" s="1053"/>
    </row>
    <row r="132" spans="2:8" s="1041" customFormat="1" ht="20.100000000000001" customHeight="1">
      <c r="B132" s="1042" t="s">
        <v>1418</v>
      </c>
      <c r="C132" s="1043" t="s">
        <v>1153</v>
      </c>
      <c r="D132" s="1044" t="s">
        <v>1154</v>
      </c>
      <c r="F132" s="1042" t="s">
        <v>1419</v>
      </c>
      <c r="G132" s="1044" t="s">
        <v>1127</v>
      </c>
      <c r="H132" s="1053"/>
    </row>
    <row r="133" spans="2:8" s="1041" customFormat="1" ht="20.100000000000001" customHeight="1">
      <c r="B133" s="1047" t="s">
        <v>1420</v>
      </c>
      <c r="C133" s="1048">
        <v>1</v>
      </c>
      <c r="D133" s="1049" t="s">
        <v>1136</v>
      </c>
      <c r="F133" s="1042" t="s">
        <v>1421</v>
      </c>
      <c r="G133" s="1044" t="s">
        <v>1335</v>
      </c>
      <c r="H133" s="1053"/>
    </row>
    <row r="134" spans="2:8" s="1041" customFormat="1" ht="20.100000000000001" customHeight="1">
      <c r="F134" s="1042" t="s">
        <v>1422</v>
      </c>
      <c r="G134" s="1044" t="s">
        <v>1201</v>
      </c>
      <c r="H134" s="1053"/>
    </row>
    <row r="135" spans="2:8" s="1041" customFormat="1" ht="20.100000000000001" customHeight="1">
      <c r="F135" s="1042" t="s">
        <v>1423</v>
      </c>
      <c r="G135" s="1044" t="s">
        <v>1201</v>
      </c>
      <c r="H135" s="1053"/>
    </row>
    <row r="136" spans="2:8" s="1041" customFormat="1" ht="20.100000000000001" customHeight="1">
      <c r="F136" s="1042" t="s">
        <v>1424</v>
      </c>
      <c r="G136" s="1044" t="s">
        <v>1144</v>
      </c>
      <c r="H136" s="1053"/>
    </row>
    <row r="137" spans="2:8" s="1041" customFormat="1" ht="20.100000000000001" customHeight="1">
      <c r="F137" s="1042" t="s">
        <v>1425</v>
      </c>
      <c r="G137" s="1044" t="s">
        <v>1335</v>
      </c>
      <c r="H137" s="1053"/>
    </row>
    <row r="138" spans="2:8" s="1041" customFormat="1" ht="20.100000000000001" customHeight="1">
      <c r="F138" s="1047" t="s">
        <v>1426</v>
      </c>
      <c r="G138" s="1049" t="s">
        <v>1427</v>
      </c>
      <c r="H138" s="1053"/>
    </row>
    <row r="139" spans="2:8" s="1041" customFormat="1" ht="20.100000000000001" customHeight="1">
      <c r="H139" s="1053"/>
    </row>
    <row r="140" spans="2:8" s="1041" customFormat="1" ht="20.100000000000001" customHeight="1">
      <c r="F140" s="1055" t="s">
        <v>1428</v>
      </c>
      <c r="H140" s="1053"/>
    </row>
    <row r="141" spans="2:8" s="1041" customFormat="1" ht="20.100000000000001" customHeight="1">
      <c r="F141" s="1055" t="s">
        <v>1429</v>
      </c>
      <c r="H141" s="1053"/>
    </row>
    <row r="142" spans="2:8" s="1041" customFormat="1" ht="20.100000000000001" customHeight="1">
      <c r="F142" s="1053"/>
      <c r="G142" s="1053"/>
      <c r="H142" s="1053"/>
    </row>
    <row r="143" spans="2:8" s="1041" customFormat="1" ht="20.100000000000001" customHeight="1">
      <c r="B143" s="1056" t="s">
        <v>1430</v>
      </c>
      <c r="F143" s="1053"/>
      <c r="G143" s="1053"/>
      <c r="H143" s="1053"/>
    </row>
    <row r="144" spans="2:8" s="1041" customFormat="1" ht="20.100000000000001" customHeight="1">
      <c r="B144" s="1056"/>
      <c r="F144" s="1053"/>
      <c r="G144" s="1053"/>
      <c r="H144" s="1053"/>
    </row>
    <row r="145" spans="2:8" s="1041" customFormat="1" ht="20.100000000000001" customHeight="1">
      <c r="F145" s="1053"/>
      <c r="G145" s="1053"/>
      <c r="H145" s="1053"/>
    </row>
    <row r="146" spans="2:8" s="1041" customFormat="1" ht="20.100000000000001" customHeight="1">
      <c r="B146" s="1056" t="s">
        <v>481</v>
      </c>
      <c r="F146" s="1053"/>
      <c r="G146" s="1053"/>
      <c r="H146" s="1053"/>
    </row>
    <row r="147" spans="2:8" s="1041" customFormat="1" ht="20.100000000000001" customHeight="1"/>
    <row r="148" spans="2:8" s="1041" customFormat="1" ht="20.100000000000001" customHeight="1">
      <c r="B148" s="1041" t="s">
        <v>1431</v>
      </c>
    </row>
    <row r="149" spans="2:8" s="1041" customFormat="1" ht="20.100000000000001" customHeight="1">
      <c r="B149" s="1030" t="s">
        <v>1432</v>
      </c>
    </row>
    <row r="150" spans="2:8" s="1041" customFormat="1" ht="20.100000000000001" customHeight="1">
      <c r="B150" s="1041" t="s">
        <v>1433</v>
      </c>
    </row>
    <row r="151" spans="2:8" s="1041" customFormat="1" ht="20.100000000000001" customHeight="1">
      <c r="B151" s="1041" t="s">
        <v>1434</v>
      </c>
    </row>
    <row r="152" spans="2:8" s="1041" customFormat="1" ht="20.100000000000001" customHeight="1">
      <c r="B152" s="1030" t="s">
        <v>1435</v>
      </c>
    </row>
    <row r="153" spans="2:8" s="1041" customFormat="1" ht="20.100000000000001" customHeight="1">
      <c r="B153" s="1041" t="s">
        <v>1436</v>
      </c>
    </row>
    <row r="154" spans="2:8" s="1041" customFormat="1" ht="20.100000000000001" customHeight="1">
      <c r="B154" s="1041" t="s">
        <v>1437</v>
      </c>
    </row>
    <row r="155" spans="2:8" s="1041" customFormat="1" ht="20.100000000000001" customHeight="1">
      <c r="B155" s="1030" t="s">
        <v>1438</v>
      </c>
    </row>
    <row r="156" spans="2:8" s="1041" customFormat="1" ht="20.100000000000001" customHeight="1">
      <c r="B156" s="1030" t="s">
        <v>1439</v>
      </c>
    </row>
    <row r="157" spans="2:8" s="1041" customFormat="1" ht="20.100000000000001" customHeight="1">
      <c r="B157" s="1057" t="s">
        <v>1440</v>
      </c>
    </row>
    <row r="158" spans="2:8" s="1041" customFormat="1" ht="20.100000000000001" customHeight="1">
      <c r="B158" s="1041" t="s">
        <v>1441</v>
      </c>
    </row>
    <row r="159" spans="2:8" s="1041" customFormat="1" ht="20.100000000000001" customHeight="1">
      <c r="B159" s="1030"/>
    </row>
    <row r="160" spans="2:8" s="1041" customFormat="1" ht="20.100000000000001" customHeight="1">
      <c r="B160" s="1030"/>
    </row>
    <row r="161" spans="2:8" s="1041" customFormat="1" ht="20.100000000000001" customHeight="1">
      <c r="B161" s="1041" t="s">
        <v>1442</v>
      </c>
    </row>
    <row r="162" spans="2:8" s="1041" customFormat="1" ht="20.100000000000001" customHeight="1">
      <c r="B162" s="1041" t="s">
        <v>1443</v>
      </c>
    </row>
    <row r="163" spans="2:8" s="1041" customFormat="1" ht="20.100000000000001" customHeight="1">
      <c r="B163" s="1041" t="s">
        <v>1444</v>
      </c>
    </row>
    <row r="164" spans="2:8" s="1041" customFormat="1" ht="20.100000000000001" customHeight="1">
      <c r="B164" s="1041" t="s">
        <v>1445</v>
      </c>
    </row>
    <row r="165" spans="2:8" s="1041" customFormat="1" ht="20.100000000000001" customHeight="1">
      <c r="B165" s="1041" t="s">
        <v>1446</v>
      </c>
    </row>
    <row r="166" spans="2:8" s="1041" customFormat="1" ht="20.100000000000001" customHeight="1">
      <c r="B166" s="1041" t="s">
        <v>1447</v>
      </c>
    </row>
    <row r="167" spans="2:8" s="1041" customFormat="1" ht="20.100000000000001" customHeight="1">
      <c r="B167" s="1041" t="s">
        <v>1448</v>
      </c>
    </row>
    <row r="168" spans="2:8" s="1041" customFormat="1" ht="20.100000000000001" customHeight="1">
      <c r="B168" s="1041" t="s">
        <v>1449</v>
      </c>
    </row>
    <row r="169" spans="2:8" s="1041" customFormat="1" ht="20.100000000000001" customHeight="1">
      <c r="B169" s="1041" t="s">
        <v>1450</v>
      </c>
    </row>
    <row r="170" spans="2:8" s="1041" customFormat="1" ht="20.100000000000001" customHeight="1">
      <c r="B170" s="1041" t="s">
        <v>1451</v>
      </c>
    </row>
    <row r="171" spans="2:8" s="1041" customFormat="1" ht="20.100000000000001" customHeight="1">
      <c r="B171" s="1041" t="s">
        <v>1452</v>
      </c>
    </row>
    <row r="172" spans="2:8" s="1041" customFormat="1" ht="20.100000000000001" customHeight="1">
      <c r="B172" s="1041" t="s">
        <v>1453</v>
      </c>
    </row>
    <row r="173" spans="2:8" s="1041" customFormat="1" ht="20.100000000000001" customHeight="1">
      <c r="B173" s="1041" t="s">
        <v>1454</v>
      </c>
    </row>
    <row r="174" spans="2:8" s="1041" customFormat="1" ht="20.100000000000001" customHeight="1">
      <c r="C174" s="1041" t="s">
        <v>1455</v>
      </c>
    </row>
    <row r="175" spans="2:8" s="1041" customFormat="1" ht="20.100000000000001" customHeight="1">
      <c r="C175" s="1041" t="s">
        <v>1456</v>
      </c>
      <c r="F175" s="1053"/>
      <c r="G175" s="1053"/>
      <c r="H175" s="1053"/>
    </row>
    <row r="176" spans="2:8" s="1041" customFormat="1" ht="20.100000000000001" customHeight="1">
      <c r="C176" s="1041" t="s">
        <v>1457</v>
      </c>
      <c r="F176" s="1053"/>
      <c r="G176" s="1053"/>
      <c r="H176" s="1053"/>
    </row>
    <row r="177" spans="2:9" s="1041" customFormat="1" ht="20.100000000000001" customHeight="1">
      <c r="C177" s="1041" t="s">
        <v>1458</v>
      </c>
      <c r="F177" s="1053"/>
      <c r="G177" s="1053"/>
      <c r="H177" s="1053"/>
    </row>
    <row r="178" spans="2:9" s="1041" customFormat="1" ht="20.100000000000001" customHeight="1">
      <c r="C178" s="1041" t="s">
        <v>1459</v>
      </c>
      <c r="F178" s="1053"/>
      <c r="G178" s="1053"/>
      <c r="H178" s="1053"/>
    </row>
    <row r="179" spans="2:9" s="1041" customFormat="1" ht="20.100000000000001" customHeight="1">
      <c r="C179" s="1041" t="s">
        <v>1460</v>
      </c>
      <c r="F179" s="1053"/>
      <c r="G179" s="1053"/>
      <c r="H179" s="1053"/>
    </row>
    <row r="180" spans="2:9" s="1041" customFormat="1" ht="20.100000000000001" customHeight="1">
      <c r="C180" s="1041" t="s">
        <v>1461</v>
      </c>
      <c r="F180" s="1053"/>
      <c r="G180" s="1053"/>
      <c r="H180" s="1053"/>
    </row>
    <row r="181" spans="2:9" s="1041" customFormat="1" ht="20.100000000000001" customHeight="1">
      <c r="C181" s="1041" t="s">
        <v>1462</v>
      </c>
      <c r="F181" s="1053"/>
      <c r="G181" s="1053"/>
      <c r="H181" s="1053"/>
    </row>
    <row r="182" spans="2:9" s="1041" customFormat="1" ht="20.100000000000001" customHeight="1">
      <c r="C182" s="1041" t="s">
        <v>1463</v>
      </c>
      <c r="F182" s="1053"/>
      <c r="G182" s="1053"/>
      <c r="H182" s="1053"/>
    </row>
    <row r="183" spans="2:9" s="1041" customFormat="1" ht="20.100000000000001" customHeight="1">
      <c r="C183" s="1041" t="s">
        <v>1464</v>
      </c>
      <c r="F183" s="1053"/>
      <c r="G183" s="1053"/>
      <c r="H183" s="1053"/>
    </row>
    <row r="184" spans="2:9" s="1041" customFormat="1" ht="20.100000000000001" customHeight="1">
      <c r="C184" s="1041" t="s">
        <v>1465</v>
      </c>
      <c r="F184" s="1053"/>
      <c r="G184" s="1053"/>
      <c r="H184" s="1053"/>
    </row>
    <row r="185" spans="2:9" s="1041" customFormat="1" ht="20.100000000000001" customHeight="1">
      <c r="C185" s="1041" t="s">
        <v>1466</v>
      </c>
      <c r="F185" s="1053"/>
      <c r="G185" s="1053"/>
      <c r="H185" s="1053"/>
    </row>
    <row r="186" spans="2:9" s="1041" customFormat="1" ht="20.100000000000001" customHeight="1">
      <c r="F186" s="1053"/>
      <c r="G186" s="1053"/>
      <c r="H186" s="1053"/>
    </row>
    <row r="187" spans="2:9" s="1041" customFormat="1" ht="20.100000000000001" customHeight="1"/>
    <row r="188" spans="2:9" ht="20.100000000000001" customHeight="1">
      <c r="B188" s="1058" t="s">
        <v>1467</v>
      </c>
      <c r="C188" s="1041"/>
      <c r="D188" s="1041"/>
      <c r="E188" s="1041"/>
      <c r="F188" s="1041"/>
      <c r="G188" s="1041"/>
      <c r="H188" s="1041"/>
      <c r="I188" s="1041"/>
    </row>
    <row r="189" spans="2:9" ht="20.100000000000001" customHeight="1">
      <c r="B189" s="2133" t="s">
        <v>1468</v>
      </c>
      <c r="C189" s="2135" t="s">
        <v>1469</v>
      </c>
      <c r="D189" s="2136"/>
      <c r="E189" s="2137"/>
      <c r="F189" s="2135" t="s">
        <v>1470</v>
      </c>
      <c r="G189" s="2136"/>
      <c r="H189" s="2136"/>
      <c r="I189" s="2138"/>
    </row>
    <row r="190" spans="2:9" ht="20.100000000000001" customHeight="1">
      <c r="B190" s="2134"/>
      <c r="C190" s="1059" t="s">
        <v>1471</v>
      </c>
      <c r="D190" s="1059" t="s">
        <v>1472</v>
      </c>
      <c r="E190" s="1059" t="s">
        <v>1473</v>
      </c>
      <c r="F190" s="1059" t="s">
        <v>1474</v>
      </c>
      <c r="G190" s="1059" t="s">
        <v>1475</v>
      </c>
      <c r="H190" s="1059" t="s">
        <v>1476</v>
      </c>
      <c r="I190" s="1060" t="s">
        <v>1477</v>
      </c>
    </row>
    <row r="191" spans="2:9" ht="20.100000000000001" customHeight="1">
      <c r="B191" s="1061" t="s">
        <v>1478</v>
      </c>
      <c r="C191" s="1062"/>
      <c r="D191" s="1062"/>
      <c r="E191" s="1062"/>
      <c r="F191" s="1062"/>
      <c r="G191" s="1062"/>
      <c r="H191" s="1062"/>
      <c r="I191" s="1063"/>
    </row>
    <row r="192" spans="2:9" ht="20.100000000000001" customHeight="1">
      <c r="B192" s="1062" t="s">
        <v>1479</v>
      </c>
      <c r="C192" s="1062" t="s">
        <v>1480</v>
      </c>
      <c r="D192" s="1062">
        <v>32</v>
      </c>
      <c r="E192" s="1062" t="s">
        <v>1481</v>
      </c>
      <c r="F192" s="1062" t="s">
        <v>1482</v>
      </c>
      <c r="G192" s="1062" t="s">
        <v>1483</v>
      </c>
      <c r="H192" s="1064">
        <v>40094</v>
      </c>
      <c r="I192" s="1063" t="s">
        <v>1484</v>
      </c>
    </row>
    <row r="193" spans="2:9" ht="20.100000000000001" customHeight="1">
      <c r="B193" s="1062" t="s">
        <v>1485</v>
      </c>
      <c r="C193" s="1062" t="s">
        <v>1486</v>
      </c>
      <c r="D193" s="1062">
        <v>33</v>
      </c>
      <c r="E193" s="1062" t="s">
        <v>1481</v>
      </c>
      <c r="F193" s="1062" t="s">
        <v>1487</v>
      </c>
      <c r="G193" s="1062" t="s">
        <v>1487</v>
      </c>
      <c r="H193" s="1064">
        <v>40094</v>
      </c>
      <c r="I193" s="1063" t="s">
        <v>1484</v>
      </c>
    </row>
    <row r="194" spans="2:9" ht="20.100000000000001" customHeight="1">
      <c r="B194" s="1062" t="s">
        <v>1488</v>
      </c>
      <c r="C194" s="1062" t="s">
        <v>1489</v>
      </c>
      <c r="D194" s="1062">
        <v>37</v>
      </c>
      <c r="E194" s="1062" t="s">
        <v>1490</v>
      </c>
      <c r="F194" s="1062" t="s">
        <v>1491</v>
      </c>
      <c r="G194" s="1062" t="s">
        <v>1491</v>
      </c>
      <c r="H194" s="1064">
        <v>40094</v>
      </c>
      <c r="I194" s="1063" t="s">
        <v>1484</v>
      </c>
    </row>
    <row r="195" spans="2:9" ht="20.100000000000001" customHeight="1">
      <c r="B195" s="1062" t="s">
        <v>1492</v>
      </c>
      <c r="C195" s="1062" t="s">
        <v>1493</v>
      </c>
      <c r="D195" s="1062">
        <v>50</v>
      </c>
      <c r="E195" s="1062" t="s">
        <v>1494</v>
      </c>
      <c r="F195" s="1062" t="s">
        <v>1495</v>
      </c>
      <c r="G195" s="1062" t="s">
        <v>1496</v>
      </c>
      <c r="H195" s="1062" t="s">
        <v>1497</v>
      </c>
      <c r="I195" s="1063" t="s">
        <v>1498</v>
      </c>
    </row>
    <row r="196" spans="2:9" ht="20.100000000000001" customHeight="1">
      <c r="B196" s="1062" t="s">
        <v>1499</v>
      </c>
      <c r="C196" s="1062" t="s">
        <v>1500</v>
      </c>
      <c r="D196" s="1062">
        <v>65</v>
      </c>
      <c r="E196" s="1062" t="s">
        <v>1501</v>
      </c>
      <c r="F196" s="1062" t="s">
        <v>1502</v>
      </c>
      <c r="G196" s="1062" t="s">
        <v>1503</v>
      </c>
      <c r="H196" s="1062" t="s">
        <v>1497</v>
      </c>
      <c r="I196" s="1063" t="s">
        <v>1498</v>
      </c>
    </row>
    <row r="197" spans="2:9" ht="20.100000000000001" customHeight="1">
      <c r="B197" s="1062" t="s">
        <v>1504</v>
      </c>
      <c r="C197" s="1062" t="s">
        <v>1505</v>
      </c>
      <c r="D197" s="1062">
        <v>75</v>
      </c>
      <c r="E197" s="1062" t="s">
        <v>1506</v>
      </c>
      <c r="F197" s="1062" t="s">
        <v>1507</v>
      </c>
      <c r="G197" s="1062" t="s">
        <v>1508</v>
      </c>
      <c r="H197" s="1062" t="s">
        <v>1497</v>
      </c>
      <c r="I197" s="1063" t="s">
        <v>1498</v>
      </c>
    </row>
    <row r="198" spans="2:9" ht="20.100000000000001" customHeight="1">
      <c r="B198" s="1061" t="s">
        <v>1509</v>
      </c>
      <c r="C198" s="1062"/>
      <c r="D198" s="1062"/>
      <c r="E198" s="1062"/>
      <c r="F198" s="1062"/>
      <c r="G198" s="1062"/>
      <c r="H198" s="1062"/>
      <c r="I198" s="1063"/>
    </row>
    <row r="199" spans="2:9" ht="20.100000000000001" customHeight="1">
      <c r="B199" s="1062" t="s">
        <v>1510</v>
      </c>
      <c r="C199" s="1062" t="s">
        <v>1511</v>
      </c>
      <c r="D199" s="1062">
        <v>60</v>
      </c>
      <c r="E199" s="1062" t="s">
        <v>1512</v>
      </c>
      <c r="F199" s="1062" t="s">
        <v>1513</v>
      </c>
      <c r="G199" s="1062" t="s">
        <v>1502</v>
      </c>
      <c r="H199" s="1062" t="s">
        <v>1514</v>
      </c>
      <c r="I199" s="1063" t="s">
        <v>1515</v>
      </c>
    </row>
    <row r="200" spans="2:9" ht="20.100000000000001" customHeight="1">
      <c r="B200" s="1062" t="s">
        <v>1516</v>
      </c>
      <c r="C200" s="1062"/>
      <c r="D200" s="1062"/>
      <c r="E200" s="1062"/>
      <c r="F200" s="1062"/>
      <c r="G200" s="1062"/>
      <c r="H200" s="1062"/>
      <c r="I200" s="1063"/>
    </row>
    <row r="201" spans="2:9" ht="20.100000000000001" customHeight="1">
      <c r="B201" s="1062" t="s">
        <v>1517</v>
      </c>
      <c r="C201" s="1062" t="s">
        <v>1518</v>
      </c>
      <c r="D201" s="1062">
        <v>75</v>
      </c>
      <c r="E201" s="1062" t="s">
        <v>1519</v>
      </c>
      <c r="F201" s="1062" t="s">
        <v>1495</v>
      </c>
      <c r="G201" s="1062" t="s">
        <v>1520</v>
      </c>
      <c r="H201" s="1062" t="s">
        <v>1521</v>
      </c>
      <c r="I201" s="1063" t="s">
        <v>1522</v>
      </c>
    </row>
    <row r="202" spans="2:9" ht="20.100000000000001" customHeight="1">
      <c r="B202" s="1062" t="s">
        <v>1523</v>
      </c>
      <c r="C202" s="1062" t="s">
        <v>1524</v>
      </c>
      <c r="D202" s="1062">
        <v>95</v>
      </c>
      <c r="E202" s="1062" t="s">
        <v>1525</v>
      </c>
      <c r="F202" s="1062" t="s">
        <v>1507</v>
      </c>
      <c r="G202" s="1062" t="s">
        <v>1526</v>
      </c>
      <c r="H202" s="1062" t="s">
        <v>1527</v>
      </c>
      <c r="I202" s="1063" t="s">
        <v>1528</v>
      </c>
    </row>
    <row r="203" spans="2:9" ht="20.100000000000001" customHeight="1">
      <c r="B203" s="1061" t="s">
        <v>1529</v>
      </c>
      <c r="C203" s="1062"/>
      <c r="D203" s="1062"/>
      <c r="E203" s="1062"/>
      <c r="F203" s="1062"/>
      <c r="G203" s="1062"/>
      <c r="H203" s="1062"/>
      <c r="I203" s="1063"/>
    </row>
    <row r="204" spans="2:9" ht="20.100000000000001" customHeight="1">
      <c r="B204" s="1062" t="s">
        <v>1510</v>
      </c>
      <c r="C204" s="1062" t="s">
        <v>1530</v>
      </c>
      <c r="D204" s="1062">
        <v>50</v>
      </c>
      <c r="E204" s="1062" t="s">
        <v>1531</v>
      </c>
      <c r="F204" s="1062" t="s">
        <v>1513</v>
      </c>
      <c r="G204" s="1062" t="s">
        <v>1495</v>
      </c>
      <c r="H204" s="1062" t="s">
        <v>1532</v>
      </c>
      <c r="I204" s="1063" t="s">
        <v>1533</v>
      </c>
    </row>
    <row r="205" spans="2:9" ht="20.100000000000001" customHeight="1">
      <c r="B205" s="1062" t="s">
        <v>1534</v>
      </c>
      <c r="C205" s="1062" t="s">
        <v>1522</v>
      </c>
      <c r="D205" s="1062">
        <v>80</v>
      </c>
      <c r="E205" s="1062" t="s">
        <v>1535</v>
      </c>
      <c r="F205" s="1062" t="s">
        <v>1536</v>
      </c>
      <c r="G205" s="1062" t="s">
        <v>1536</v>
      </c>
      <c r="H205" s="1062" t="s">
        <v>1537</v>
      </c>
      <c r="I205" s="1063" t="s">
        <v>1538</v>
      </c>
    </row>
    <row r="206" spans="2:9" ht="20.100000000000001" customHeight="1">
      <c r="B206" s="1062" t="s">
        <v>1539</v>
      </c>
      <c r="C206" s="1062" t="s">
        <v>1524</v>
      </c>
      <c r="D206" s="1062">
        <v>80</v>
      </c>
      <c r="E206" s="1062" t="s">
        <v>1535</v>
      </c>
      <c r="F206" s="1062" t="s">
        <v>1536</v>
      </c>
      <c r="G206" s="1062" t="s">
        <v>1536</v>
      </c>
      <c r="H206" s="1062" t="s">
        <v>1537</v>
      </c>
      <c r="I206" s="1063" t="s">
        <v>1538</v>
      </c>
    </row>
    <row r="207" spans="2:9" ht="20.100000000000001" customHeight="1">
      <c r="B207" s="1061" t="s">
        <v>1540</v>
      </c>
      <c r="C207" s="1062">
        <v>65</v>
      </c>
      <c r="D207" s="1062">
        <v>45</v>
      </c>
      <c r="E207" s="1062" t="s">
        <v>1541</v>
      </c>
      <c r="F207" s="1062" t="s">
        <v>1542</v>
      </c>
      <c r="G207" s="1062" t="s">
        <v>1542</v>
      </c>
      <c r="H207" s="1062" t="s">
        <v>1543</v>
      </c>
      <c r="I207" s="1063" t="s">
        <v>1544</v>
      </c>
    </row>
    <row r="208" spans="2:9" ht="20.100000000000001" customHeight="1">
      <c r="B208" s="1041"/>
      <c r="C208" s="1041"/>
      <c r="D208" s="1041"/>
      <c r="E208" s="1041"/>
      <c r="F208" s="1041"/>
      <c r="G208" s="1041"/>
      <c r="H208" s="1041"/>
      <c r="I208" s="1041"/>
    </row>
    <row r="209" spans="2:9" ht="20.100000000000001" customHeight="1">
      <c r="B209" s="1058" t="s">
        <v>1545</v>
      </c>
      <c r="C209" s="1041"/>
      <c r="D209" s="1041"/>
      <c r="E209" s="1041"/>
      <c r="F209" s="1041"/>
      <c r="G209" s="1041"/>
      <c r="H209" s="1041"/>
      <c r="I209" s="1041"/>
    </row>
    <row r="210" spans="2:9" ht="20.100000000000001" customHeight="1">
      <c r="B210" s="1041"/>
      <c r="C210" s="1041"/>
      <c r="D210" s="1041"/>
      <c r="E210" s="1041"/>
      <c r="F210" s="1041"/>
      <c r="G210" s="1041"/>
      <c r="H210" s="1041"/>
      <c r="I210" s="1041"/>
    </row>
    <row r="211" spans="2:9" ht="20.100000000000001" customHeight="1">
      <c r="B211" s="1041"/>
      <c r="C211" s="1041"/>
      <c r="D211" s="1056" t="s">
        <v>1546</v>
      </c>
      <c r="E211" s="1041"/>
      <c r="F211" s="1041"/>
      <c r="G211" s="1041"/>
      <c r="H211" s="1041"/>
      <c r="I211" s="1041"/>
    </row>
  </sheetData>
  <mergeCells count="3">
    <mergeCell ref="B189:B190"/>
    <mergeCell ref="C189:E189"/>
    <mergeCell ref="F189:I189"/>
  </mergeCells>
  <hyperlinks>
    <hyperlink ref="B2" r:id="rId1"/>
    <hyperlink ref="B143" r:id="rId2"/>
    <hyperlink ref="B146" r:id="rId3"/>
    <hyperlink ref="D211" r:id="rId4"/>
    <hyperlink ref="B4" r:id="rId5"/>
    <hyperlink ref="C6" r:id="rId6"/>
    <hyperlink ref="E8" r:id="rId7"/>
    <hyperlink ref="C10" r:id="rId8"/>
    <hyperlink ref="D12" r:id="rId9"/>
    <hyperlink ref="B14" r:id="rId10" location="q=Correspondance+Calibre%2F+Poids+fruits+legume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showZeros="0" showWhiteSpace="0" zoomScale="77" zoomScaleNormal="77" zoomScalePageLayoutView="58" workbookViewId="0">
      <selection activeCell="Y26" sqref="Y26"/>
    </sheetView>
  </sheetViews>
  <sheetFormatPr baseColWidth="10" defaultRowHeight="15"/>
  <cols>
    <col min="1" max="1" width="3.7109375" style="413" customWidth="1"/>
    <col min="2" max="14" width="11.7109375" style="413" customWidth="1"/>
    <col min="15" max="15" width="16.5703125" style="869" customWidth="1"/>
    <col min="16" max="256" width="11.42578125" style="869"/>
    <col min="257" max="257" width="3.7109375" style="869" customWidth="1"/>
    <col min="258" max="270" width="11.7109375" style="869" customWidth="1"/>
    <col min="271" max="271" width="16.5703125" style="869" customWidth="1"/>
    <col min="272" max="512" width="11.42578125" style="869"/>
    <col min="513" max="513" width="3.7109375" style="869" customWidth="1"/>
    <col min="514" max="526" width="11.7109375" style="869" customWidth="1"/>
    <col min="527" max="527" width="16.5703125" style="869" customWidth="1"/>
    <col min="528" max="768" width="11.42578125" style="869"/>
    <col min="769" max="769" width="3.7109375" style="869" customWidth="1"/>
    <col min="770" max="782" width="11.7109375" style="869" customWidth="1"/>
    <col min="783" max="783" width="16.5703125" style="869" customWidth="1"/>
    <col min="784" max="1024" width="11.42578125" style="869"/>
    <col min="1025" max="1025" width="3.7109375" style="869" customWidth="1"/>
    <col min="1026" max="1038" width="11.7109375" style="869" customWidth="1"/>
    <col min="1039" max="1039" width="16.5703125" style="869" customWidth="1"/>
    <col min="1040" max="1280" width="11.42578125" style="869"/>
    <col min="1281" max="1281" width="3.7109375" style="869" customWidth="1"/>
    <col min="1282" max="1294" width="11.7109375" style="869" customWidth="1"/>
    <col min="1295" max="1295" width="16.5703125" style="869" customWidth="1"/>
    <col min="1296" max="1536" width="11.42578125" style="869"/>
    <col min="1537" max="1537" width="3.7109375" style="869" customWidth="1"/>
    <col min="1538" max="1550" width="11.7109375" style="869" customWidth="1"/>
    <col min="1551" max="1551" width="16.5703125" style="869" customWidth="1"/>
    <col min="1552" max="1792" width="11.42578125" style="869"/>
    <col min="1793" max="1793" width="3.7109375" style="869" customWidth="1"/>
    <col min="1794" max="1806" width="11.7109375" style="869" customWidth="1"/>
    <col min="1807" max="1807" width="16.5703125" style="869" customWidth="1"/>
    <col min="1808" max="2048" width="11.42578125" style="869"/>
    <col min="2049" max="2049" width="3.7109375" style="869" customWidth="1"/>
    <col min="2050" max="2062" width="11.7109375" style="869" customWidth="1"/>
    <col min="2063" max="2063" width="16.5703125" style="869" customWidth="1"/>
    <col min="2064" max="2304" width="11.42578125" style="869"/>
    <col min="2305" max="2305" width="3.7109375" style="869" customWidth="1"/>
    <col min="2306" max="2318" width="11.7109375" style="869" customWidth="1"/>
    <col min="2319" max="2319" width="16.5703125" style="869" customWidth="1"/>
    <col min="2320" max="2560" width="11.42578125" style="869"/>
    <col min="2561" max="2561" width="3.7109375" style="869" customWidth="1"/>
    <col min="2562" max="2574" width="11.7109375" style="869" customWidth="1"/>
    <col min="2575" max="2575" width="16.5703125" style="869" customWidth="1"/>
    <col min="2576" max="2816" width="11.42578125" style="869"/>
    <col min="2817" max="2817" width="3.7109375" style="869" customWidth="1"/>
    <col min="2818" max="2830" width="11.7109375" style="869" customWidth="1"/>
    <col min="2831" max="2831" width="16.5703125" style="869" customWidth="1"/>
    <col min="2832" max="3072" width="11.42578125" style="869"/>
    <col min="3073" max="3073" width="3.7109375" style="869" customWidth="1"/>
    <col min="3074" max="3086" width="11.7109375" style="869" customWidth="1"/>
    <col min="3087" max="3087" width="16.5703125" style="869" customWidth="1"/>
    <col min="3088" max="3328" width="11.42578125" style="869"/>
    <col min="3329" max="3329" width="3.7109375" style="869" customWidth="1"/>
    <col min="3330" max="3342" width="11.7109375" style="869" customWidth="1"/>
    <col min="3343" max="3343" width="16.5703125" style="869" customWidth="1"/>
    <col min="3344" max="3584" width="11.42578125" style="869"/>
    <col min="3585" max="3585" width="3.7109375" style="869" customWidth="1"/>
    <col min="3586" max="3598" width="11.7109375" style="869" customWidth="1"/>
    <col min="3599" max="3599" width="16.5703125" style="869" customWidth="1"/>
    <col min="3600" max="3840" width="11.42578125" style="869"/>
    <col min="3841" max="3841" width="3.7109375" style="869" customWidth="1"/>
    <col min="3842" max="3854" width="11.7109375" style="869" customWidth="1"/>
    <col min="3855" max="3855" width="16.5703125" style="869" customWidth="1"/>
    <col min="3856" max="4096" width="11.42578125" style="869"/>
    <col min="4097" max="4097" width="3.7109375" style="869" customWidth="1"/>
    <col min="4098" max="4110" width="11.7109375" style="869" customWidth="1"/>
    <col min="4111" max="4111" width="16.5703125" style="869" customWidth="1"/>
    <col min="4112" max="4352" width="11.42578125" style="869"/>
    <col min="4353" max="4353" width="3.7109375" style="869" customWidth="1"/>
    <col min="4354" max="4366" width="11.7109375" style="869" customWidth="1"/>
    <col min="4367" max="4367" width="16.5703125" style="869" customWidth="1"/>
    <col min="4368" max="4608" width="11.42578125" style="869"/>
    <col min="4609" max="4609" width="3.7109375" style="869" customWidth="1"/>
    <col min="4610" max="4622" width="11.7109375" style="869" customWidth="1"/>
    <col min="4623" max="4623" width="16.5703125" style="869" customWidth="1"/>
    <col min="4624" max="4864" width="11.42578125" style="869"/>
    <col min="4865" max="4865" width="3.7109375" style="869" customWidth="1"/>
    <col min="4866" max="4878" width="11.7109375" style="869" customWidth="1"/>
    <col min="4879" max="4879" width="16.5703125" style="869" customWidth="1"/>
    <col min="4880" max="5120" width="11.42578125" style="869"/>
    <col min="5121" max="5121" width="3.7109375" style="869" customWidth="1"/>
    <col min="5122" max="5134" width="11.7109375" style="869" customWidth="1"/>
    <col min="5135" max="5135" width="16.5703125" style="869" customWidth="1"/>
    <col min="5136" max="5376" width="11.42578125" style="869"/>
    <col min="5377" max="5377" width="3.7109375" style="869" customWidth="1"/>
    <col min="5378" max="5390" width="11.7109375" style="869" customWidth="1"/>
    <col min="5391" max="5391" width="16.5703125" style="869" customWidth="1"/>
    <col min="5392" max="5632" width="11.42578125" style="869"/>
    <col min="5633" max="5633" width="3.7109375" style="869" customWidth="1"/>
    <col min="5634" max="5646" width="11.7109375" style="869" customWidth="1"/>
    <col min="5647" max="5647" width="16.5703125" style="869" customWidth="1"/>
    <col min="5648" max="5888" width="11.42578125" style="869"/>
    <col min="5889" max="5889" width="3.7109375" style="869" customWidth="1"/>
    <col min="5890" max="5902" width="11.7109375" style="869" customWidth="1"/>
    <col min="5903" max="5903" width="16.5703125" style="869" customWidth="1"/>
    <col min="5904" max="6144" width="11.42578125" style="869"/>
    <col min="6145" max="6145" width="3.7109375" style="869" customWidth="1"/>
    <col min="6146" max="6158" width="11.7109375" style="869" customWidth="1"/>
    <col min="6159" max="6159" width="16.5703125" style="869" customWidth="1"/>
    <col min="6160" max="6400" width="11.42578125" style="869"/>
    <col min="6401" max="6401" width="3.7109375" style="869" customWidth="1"/>
    <col min="6402" max="6414" width="11.7109375" style="869" customWidth="1"/>
    <col min="6415" max="6415" width="16.5703125" style="869" customWidth="1"/>
    <col min="6416" max="6656" width="11.42578125" style="869"/>
    <col min="6657" max="6657" width="3.7109375" style="869" customWidth="1"/>
    <col min="6658" max="6670" width="11.7109375" style="869" customWidth="1"/>
    <col min="6671" max="6671" width="16.5703125" style="869" customWidth="1"/>
    <col min="6672" max="6912" width="11.42578125" style="869"/>
    <col min="6913" max="6913" width="3.7109375" style="869" customWidth="1"/>
    <col min="6914" max="6926" width="11.7109375" style="869" customWidth="1"/>
    <col min="6927" max="6927" width="16.5703125" style="869" customWidth="1"/>
    <col min="6928" max="7168" width="11.42578125" style="869"/>
    <col min="7169" max="7169" width="3.7109375" style="869" customWidth="1"/>
    <col min="7170" max="7182" width="11.7109375" style="869" customWidth="1"/>
    <col min="7183" max="7183" width="16.5703125" style="869" customWidth="1"/>
    <col min="7184" max="7424" width="11.42578125" style="869"/>
    <col min="7425" max="7425" width="3.7109375" style="869" customWidth="1"/>
    <col min="7426" max="7438" width="11.7109375" style="869" customWidth="1"/>
    <col min="7439" max="7439" width="16.5703125" style="869" customWidth="1"/>
    <col min="7440" max="7680" width="11.42578125" style="869"/>
    <col min="7681" max="7681" width="3.7109375" style="869" customWidth="1"/>
    <col min="7682" max="7694" width="11.7109375" style="869" customWidth="1"/>
    <col min="7695" max="7695" width="16.5703125" style="869" customWidth="1"/>
    <col min="7696" max="7936" width="11.42578125" style="869"/>
    <col min="7937" max="7937" width="3.7109375" style="869" customWidth="1"/>
    <col min="7938" max="7950" width="11.7109375" style="869" customWidth="1"/>
    <col min="7951" max="7951" width="16.5703125" style="869" customWidth="1"/>
    <col min="7952" max="8192" width="11.42578125" style="869"/>
    <col min="8193" max="8193" width="3.7109375" style="869" customWidth="1"/>
    <col min="8194" max="8206" width="11.7109375" style="869" customWidth="1"/>
    <col min="8207" max="8207" width="16.5703125" style="869" customWidth="1"/>
    <col min="8208" max="8448" width="11.42578125" style="869"/>
    <col min="8449" max="8449" width="3.7109375" style="869" customWidth="1"/>
    <col min="8450" max="8462" width="11.7109375" style="869" customWidth="1"/>
    <col min="8463" max="8463" width="16.5703125" style="869" customWidth="1"/>
    <col min="8464" max="8704" width="11.42578125" style="869"/>
    <col min="8705" max="8705" width="3.7109375" style="869" customWidth="1"/>
    <col min="8706" max="8718" width="11.7109375" style="869" customWidth="1"/>
    <col min="8719" max="8719" width="16.5703125" style="869" customWidth="1"/>
    <col min="8720" max="8960" width="11.42578125" style="869"/>
    <col min="8961" max="8961" width="3.7109375" style="869" customWidth="1"/>
    <col min="8962" max="8974" width="11.7109375" style="869" customWidth="1"/>
    <col min="8975" max="8975" width="16.5703125" style="869" customWidth="1"/>
    <col min="8976" max="9216" width="11.42578125" style="869"/>
    <col min="9217" max="9217" width="3.7109375" style="869" customWidth="1"/>
    <col min="9218" max="9230" width="11.7109375" style="869" customWidth="1"/>
    <col min="9231" max="9231" width="16.5703125" style="869" customWidth="1"/>
    <col min="9232" max="9472" width="11.42578125" style="869"/>
    <col min="9473" max="9473" width="3.7109375" style="869" customWidth="1"/>
    <col min="9474" max="9486" width="11.7109375" style="869" customWidth="1"/>
    <col min="9487" max="9487" width="16.5703125" style="869" customWidth="1"/>
    <col min="9488" max="9728" width="11.42578125" style="869"/>
    <col min="9729" max="9729" width="3.7109375" style="869" customWidth="1"/>
    <col min="9730" max="9742" width="11.7109375" style="869" customWidth="1"/>
    <col min="9743" max="9743" width="16.5703125" style="869" customWidth="1"/>
    <col min="9744" max="9984" width="11.42578125" style="869"/>
    <col min="9985" max="9985" width="3.7109375" style="869" customWidth="1"/>
    <col min="9986" max="9998" width="11.7109375" style="869" customWidth="1"/>
    <col min="9999" max="9999" width="16.5703125" style="869" customWidth="1"/>
    <col min="10000" max="10240" width="11.42578125" style="869"/>
    <col min="10241" max="10241" width="3.7109375" style="869" customWidth="1"/>
    <col min="10242" max="10254" width="11.7109375" style="869" customWidth="1"/>
    <col min="10255" max="10255" width="16.5703125" style="869" customWidth="1"/>
    <col min="10256" max="10496" width="11.42578125" style="869"/>
    <col min="10497" max="10497" width="3.7109375" style="869" customWidth="1"/>
    <col min="10498" max="10510" width="11.7109375" style="869" customWidth="1"/>
    <col min="10511" max="10511" width="16.5703125" style="869" customWidth="1"/>
    <col min="10512" max="10752" width="11.42578125" style="869"/>
    <col min="10753" max="10753" width="3.7109375" style="869" customWidth="1"/>
    <col min="10754" max="10766" width="11.7109375" style="869" customWidth="1"/>
    <col min="10767" max="10767" width="16.5703125" style="869" customWidth="1"/>
    <col min="10768" max="11008" width="11.42578125" style="869"/>
    <col min="11009" max="11009" width="3.7109375" style="869" customWidth="1"/>
    <col min="11010" max="11022" width="11.7109375" style="869" customWidth="1"/>
    <col min="11023" max="11023" width="16.5703125" style="869" customWidth="1"/>
    <col min="11024" max="11264" width="11.42578125" style="869"/>
    <col min="11265" max="11265" width="3.7109375" style="869" customWidth="1"/>
    <col min="11266" max="11278" width="11.7109375" style="869" customWidth="1"/>
    <col min="11279" max="11279" width="16.5703125" style="869" customWidth="1"/>
    <col min="11280" max="11520" width="11.42578125" style="869"/>
    <col min="11521" max="11521" width="3.7109375" style="869" customWidth="1"/>
    <col min="11522" max="11534" width="11.7109375" style="869" customWidth="1"/>
    <col min="11535" max="11535" width="16.5703125" style="869" customWidth="1"/>
    <col min="11536" max="11776" width="11.42578125" style="869"/>
    <col min="11777" max="11777" width="3.7109375" style="869" customWidth="1"/>
    <col min="11778" max="11790" width="11.7109375" style="869" customWidth="1"/>
    <col min="11791" max="11791" width="16.5703125" style="869" customWidth="1"/>
    <col min="11792" max="12032" width="11.42578125" style="869"/>
    <col min="12033" max="12033" width="3.7109375" style="869" customWidth="1"/>
    <col min="12034" max="12046" width="11.7109375" style="869" customWidth="1"/>
    <col min="12047" max="12047" width="16.5703125" style="869" customWidth="1"/>
    <col min="12048" max="12288" width="11.42578125" style="869"/>
    <col min="12289" max="12289" width="3.7109375" style="869" customWidth="1"/>
    <col min="12290" max="12302" width="11.7109375" style="869" customWidth="1"/>
    <col min="12303" max="12303" width="16.5703125" style="869" customWidth="1"/>
    <col min="12304" max="12544" width="11.42578125" style="869"/>
    <col min="12545" max="12545" width="3.7109375" style="869" customWidth="1"/>
    <col min="12546" max="12558" width="11.7109375" style="869" customWidth="1"/>
    <col min="12559" max="12559" width="16.5703125" style="869" customWidth="1"/>
    <col min="12560" max="12800" width="11.42578125" style="869"/>
    <col min="12801" max="12801" width="3.7109375" style="869" customWidth="1"/>
    <col min="12802" max="12814" width="11.7109375" style="869" customWidth="1"/>
    <col min="12815" max="12815" width="16.5703125" style="869" customWidth="1"/>
    <col min="12816" max="13056" width="11.42578125" style="869"/>
    <col min="13057" max="13057" width="3.7109375" style="869" customWidth="1"/>
    <col min="13058" max="13070" width="11.7109375" style="869" customWidth="1"/>
    <col min="13071" max="13071" width="16.5703125" style="869" customWidth="1"/>
    <col min="13072" max="13312" width="11.42578125" style="869"/>
    <col min="13313" max="13313" width="3.7109375" style="869" customWidth="1"/>
    <col min="13314" max="13326" width="11.7109375" style="869" customWidth="1"/>
    <col min="13327" max="13327" width="16.5703125" style="869" customWidth="1"/>
    <col min="13328" max="13568" width="11.42578125" style="869"/>
    <col min="13569" max="13569" width="3.7109375" style="869" customWidth="1"/>
    <col min="13570" max="13582" width="11.7109375" style="869" customWidth="1"/>
    <col min="13583" max="13583" width="16.5703125" style="869" customWidth="1"/>
    <col min="13584" max="13824" width="11.42578125" style="869"/>
    <col min="13825" max="13825" width="3.7109375" style="869" customWidth="1"/>
    <col min="13826" max="13838" width="11.7109375" style="869" customWidth="1"/>
    <col min="13839" max="13839" width="16.5703125" style="869" customWidth="1"/>
    <col min="13840" max="14080" width="11.42578125" style="869"/>
    <col min="14081" max="14081" width="3.7109375" style="869" customWidth="1"/>
    <col min="14082" max="14094" width="11.7109375" style="869" customWidth="1"/>
    <col min="14095" max="14095" width="16.5703125" style="869" customWidth="1"/>
    <col min="14096" max="14336" width="11.42578125" style="869"/>
    <col min="14337" max="14337" width="3.7109375" style="869" customWidth="1"/>
    <col min="14338" max="14350" width="11.7109375" style="869" customWidth="1"/>
    <col min="14351" max="14351" width="16.5703125" style="869" customWidth="1"/>
    <col min="14352" max="14592" width="11.42578125" style="869"/>
    <col min="14593" max="14593" width="3.7109375" style="869" customWidth="1"/>
    <col min="14594" max="14606" width="11.7109375" style="869" customWidth="1"/>
    <col min="14607" max="14607" width="16.5703125" style="869" customWidth="1"/>
    <col min="14608" max="14848" width="11.42578125" style="869"/>
    <col min="14849" max="14849" width="3.7109375" style="869" customWidth="1"/>
    <col min="14850" max="14862" width="11.7109375" style="869" customWidth="1"/>
    <col min="14863" max="14863" width="16.5703125" style="869" customWidth="1"/>
    <col min="14864" max="15104" width="11.42578125" style="869"/>
    <col min="15105" max="15105" width="3.7109375" style="869" customWidth="1"/>
    <col min="15106" max="15118" width="11.7109375" style="869" customWidth="1"/>
    <col min="15119" max="15119" width="16.5703125" style="869" customWidth="1"/>
    <col min="15120" max="15360" width="11.42578125" style="869"/>
    <col min="15361" max="15361" width="3.7109375" style="869" customWidth="1"/>
    <col min="15362" max="15374" width="11.7109375" style="869" customWidth="1"/>
    <col min="15375" max="15375" width="16.5703125" style="869" customWidth="1"/>
    <col min="15376" max="15616" width="11.42578125" style="869"/>
    <col min="15617" max="15617" width="3.7109375" style="869" customWidth="1"/>
    <col min="15618" max="15630" width="11.7109375" style="869" customWidth="1"/>
    <col min="15631" max="15631" width="16.5703125" style="869" customWidth="1"/>
    <col min="15632" max="15872" width="11.42578125" style="869"/>
    <col min="15873" max="15873" width="3.7109375" style="869" customWidth="1"/>
    <col min="15874" max="15886" width="11.7109375" style="869" customWidth="1"/>
    <col min="15887" max="15887" width="16.5703125" style="869" customWidth="1"/>
    <col min="15888" max="16128" width="11.42578125" style="869"/>
    <col min="16129" max="16129" width="3.7109375" style="869" customWidth="1"/>
    <col min="16130" max="16142" width="11.7109375" style="869" customWidth="1"/>
    <col min="16143" max="16143" width="16.5703125" style="869" customWidth="1"/>
    <col min="16144" max="16384" width="11.42578125" style="869"/>
  </cols>
  <sheetData>
    <row r="1" spans="1:21" s="868" customFormat="1" ht="15" customHeight="1" thickBot="1">
      <c r="A1" s="1065">
        <v>3</v>
      </c>
      <c r="B1" s="1065">
        <v>11</v>
      </c>
      <c r="C1" s="1065">
        <v>11</v>
      </c>
      <c r="D1" s="1065">
        <v>11</v>
      </c>
      <c r="E1" s="1065">
        <v>11</v>
      </c>
      <c r="F1" s="1065">
        <v>11</v>
      </c>
      <c r="G1" s="1065">
        <v>11</v>
      </c>
      <c r="H1" s="1065">
        <v>11</v>
      </c>
      <c r="I1" s="1065">
        <v>11</v>
      </c>
      <c r="J1" s="1065">
        <v>11</v>
      </c>
      <c r="K1" s="1065">
        <v>11</v>
      </c>
      <c r="L1" s="1065">
        <v>11</v>
      </c>
      <c r="M1" s="1065">
        <v>11</v>
      </c>
      <c r="N1" s="1065">
        <v>11</v>
      </c>
    </row>
    <row r="2" spans="1:21" ht="15.75" customHeight="1">
      <c r="A2" s="1863" t="s">
        <v>1547</v>
      </c>
      <c r="B2" s="1864"/>
      <c r="C2" s="1864"/>
      <c r="D2" s="1864"/>
      <c r="E2" s="1864"/>
      <c r="F2" s="1864"/>
      <c r="G2" s="1864"/>
      <c r="H2" s="1864"/>
      <c r="I2" s="1864"/>
      <c r="J2" s="1864"/>
      <c r="K2" s="1864"/>
      <c r="L2" s="1864"/>
      <c r="M2" s="1864"/>
      <c r="N2" s="1864"/>
      <c r="P2" s="2215" t="s">
        <v>1548</v>
      </c>
      <c r="Q2" s="2216"/>
      <c r="R2" s="2216"/>
      <c r="S2" s="2216"/>
      <c r="T2" s="2217"/>
    </row>
    <row r="3" spans="1:21" ht="29.25" customHeight="1" thickBot="1">
      <c r="A3" s="1865"/>
      <c r="B3" s="1866"/>
      <c r="C3" s="1866"/>
      <c r="D3" s="1866"/>
      <c r="E3" s="1866"/>
      <c r="F3" s="1866"/>
      <c r="G3" s="1866"/>
      <c r="H3" s="1866"/>
      <c r="I3" s="1866"/>
      <c r="J3" s="1866"/>
      <c r="K3" s="1866"/>
      <c r="L3" s="1866"/>
      <c r="M3" s="1866"/>
      <c r="N3" s="1866"/>
      <c r="P3" s="2218"/>
      <c r="Q3" s="2219"/>
      <c r="R3" s="2219"/>
      <c r="S3" s="2219"/>
      <c r="T3" s="2220"/>
    </row>
    <row r="4" spans="1:21" ht="29.25" customHeight="1" thickBot="1">
      <c r="A4" s="869"/>
      <c r="B4" s="869"/>
      <c r="C4" s="869"/>
      <c r="D4" s="869"/>
      <c r="E4" s="869"/>
      <c r="F4" s="869"/>
      <c r="G4" s="869"/>
      <c r="H4" s="869"/>
      <c r="I4" s="869"/>
      <c r="J4" s="869"/>
      <c r="K4" s="869"/>
      <c r="L4" s="869"/>
      <c r="M4" s="869"/>
      <c r="N4" s="869"/>
    </row>
    <row r="5" spans="1:21" ht="18.75" customHeight="1">
      <c r="A5" s="870" t="s">
        <v>29</v>
      </c>
      <c r="B5" s="2221" t="s">
        <v>1549</v>
      </c>
      <c r="C5" s="2222"/>
      <c r="D5" s="2222"/>
      <c r="E5" s="2222"/>
      <c r="F5" s="2222"/>
      <c r="G5" s="2222"/>
      <c r="H5" s="2222"/>
      <c r="I5" s="2222"/>
      <c r="J5" s="2222"/>
      <c r="K5" s="2222"/>
      <c r="L5" s="2222"/>
      <c r="M5" s="2222"/>
      <c r="N5" s="2223"/>
      <c r="P5" s="2151" t="s">
        <v>1550</v>
      </c>
      <c r="Q5" s="2153" t="s">
        <v>1550</v>
      </c>
      <c r="R5" s="2155" t="s">
        <v>113</v>
      </c>
      <c r="S5" s="2156"/>
      <c r="T5" s="2156"/>
      <c r="U5" s="2157"/>
    </row>
    <row r="6" spans="1:21" ht="18.75" customHeight="1">
      <c r="A6" s="1066"/>
      <c r="B6" s="2224"/>
      <c r="C6" s="2225"/>
      <c r="D6" s="2225"/>
      <c r="E6" s="2225"/>
      <c r="F6" s="2225"/>
      <c r="G6" s="2225"/>
      <c r="H6" s="2225"/>
      <c r="I6" s="2225"/>
      <c r="J6" s="2225"/>
      <c r="K6" s="2225"/>
      <c r="L6" s="2225"/>
      <c r="M6" s="2225"/>
      <c r="N6" s="2226"/>
      <c r="P6" s="2152"/>
      <c r="Q6" s="2153"/>
      <c r="R6" s="1504"/>
      <c r="S6" s="1505"/>
      <c r="T6" s="1505"/>
      <c r="U6" s="1506"/>
    </row>
    <row r="7" spans="1:21" ht="18.75" customHeight="1">
      <c r="A7" s="1066"/>
      <c r="B7" s="871" t="s">
        <v>56</v>
      </c>
      <c r="C7" s="2227" t="s">
        <v>1551</v>
      </c>
      <c r="D7" s="2227"/>
      <c r="E7" s="2227"/>
      <c r="F7" s="2227"/>
      <c r="G7" s="2227"/>
      <c r="H7" s="2227"/>
      <c r="I7" s="2227"/>
      <c r="J7" s="2227"/>
      <c r="K7" s="2227"/>
      <c r="L7" s="2227"/>
      <c r="M7" s="390"/>
      <c r="N7" s="875" t="s">
        <v>51</v>
      </c>
      <c r="P7" s="2152"/>
      <c r="Q7" s="2153"/>
      <c r="R7" s="1504"/>
      <c r="S7" s="1505"/>
      <c r="T7" s="1505"/>
      <c r="U7" s="1506"/>
    </row>
    <row r="8" spans="1:21" ht="18.75" customHeight="1">
      <c r="A8" s="1066"/>
      <c r="B8" s="1712">
        <f>C60</f>
        <v>0.21</v>
      </c>
      <c r="C8" s="2227"/>
      <c r="D8" s="2227"/>
      <c r="E8" s="2227"/>
      <c r="F8" s="2227"/>
      <c r="G8" s="2227"/>
      <c r="H8" s="2227"/>
      <c r="I8" s="2227"/>
      <c r="J8" s="2227"/>
      <c r="K8" s="2227"/>
      <c r="L8" s="2227"/>
      <c r="M8" s="390"/>
      <c r="N8" s="2228">
        <v>1</v>
      </c>
      <c r="P8" s="2152"/>
      <c r="Q8" s="2153"/>
      <c r="R8" s="1504"/>
      <c r="S8" s="1505"/>
      <c r="T8" s="1505"/>
      <c r="U8" s="1506"/>
    </row>
    <row r="9" spans="1:21" ht="18.75" customHeight="1">
      <c r="A9" s="1066"/>
      <c r="B9" s="1712"/>
      <c r="C9" s="2185" t="s">
        <v>1552</v>
      </c>
      <c r="D9" s="2185"/>
      <c r="E9" s="2214" t="s">
        <v>1553</v>
      </c>
      <c r="F9" s="2214"/>
      <c r="G9" s="2214"/>
      <c r="H9" s="2214"/>
      <c r="I9" s="2214"/>
      <c r="J9" s="2214"/>
      <c r="K9" s="2214"/>
      <c r="L9" s="2214"/>
      <c r="M9" s="390"/>
      <c r="N9" s="2228"/>
      <c r="P9" s="2152"/>
      <c r="Q9" s="2153"/>
      <c r="R9" s="1504"/>
      <c r="S9" s="1505"/>
      <c r="T9" s="1505"/>
      <c r="U9" s="1506"/>
    </row>
    <row r="10" spans="1:21" ht="18.75" customHeight="1">
      <c r="A10" s="1066"/>
      <c r="B10" s="2160">
        <v>3</v>
      </c>
      <c r="C10" s="1717" t="s">
        <v>1554</v>
      </c>
      <c r="D10" s="879"/>
      <c r="E10" s="1718" t="s">
        <v>1555</v>
      </c>
      <c r="F10" s="1718"/>
      <c r="G10" s="1718"/>
      <c r="H10" s="1719">
        <f>B8/B10</f>
        <v>6.9999999999999993E-2</v>
      </c>
      <c r="I10" s="1719"/>
      <c r="J10" s="880"/>
      <c r="K10" s="880"/>
      <c r="L10" s="880"/>
      <c r="M10" s="1714" t="str">
        <f>C10</f>
        <v>Nombre de plaques</v>
      </c>
      <c r="N10" s="2213">
        <f>(B10/B8)*N8</f>
        <v>14.285714285714286</v>
      </c>
      <c r="P10" s="2152"/>
      <c r="Q10" s="2153"/>
      <c r="R10" s="1504"/>
      <c r="S10" s="1505"/>
      <c r="T10" s="1505"/>
      <c r="U10" s="1506"/>
    </row>
    <row r="11" spans="1:21" ht="18.75" customHeight="1">
      <c r="A11" s="1066"/>
      <c r="B11" s="2160"/>
      <c r="C11" s="1717"/>
      <c r="D11" s="879"/>
      <c r="E11" s="1718"/>
      <c r="F11" s="1718"/>
      <c r="G11" s="1718"/>
      <c r="H11" s="1719"/>
      <c r="I11" s="1719"/>
      <c r="J11" s="880"/>
      <c r="K11" s="880"/>
      <c r="L11" s="880"/>
      <c r="M11" s="1714"/>
      <c r="N11" s="2213"/>
      <c r="P11" s="2152"/>
      <c r="Q11" s="2153"/>
      <c r="R11" s="1504"/>
      <c r="S11" s="1505"/>
      <c r="T11" s="1505"/>
      <c r="U11" s="1506"/>
    </row>
    <row r="12" spans="1:21" ht="18.75" customHeight="1">
      <c r="A12" s="1066"/>
      <c r="B12" s="881" t="s">
        <v>1556</v>
      </c>
      <c r="C12" s="882"/>
      <c r="D12" s="882"/>
      <c r="E12" s="1067"/>
      <c r="F12" s="885"/>
      <c r="G12" s="885"/>
      <c r="H12" s="885"/>
      <c r="I12" s="885"/>
      <c r="J12" s="885"/>
      <c r="K12" s="885"/>
      <c r="L12" s="885"/>
      <c r="M12" s="1068"/>
      <c r="N12" s="1069"/>
      <c r="P12" s="2152"/>
      <c r="Q12" s="2153"/>
      <c r="R12" s="1504"/>
      <c r="S12" s="1505"/>
      <c r="T12" s="1505"/>
      <c r="U12" s="1506"/>
    </row>
    <row r="13" spans="1:21" ht="18.75" customHeight="1">
      <c r="A13" s="1066"/>
      <c r="B13" s="1687"/>
      <c r="C13" s="1688"/>
      <c r="D13" s="1688"/>
      <c r="E13" s="1688"/>
      <c r="F13" s="1688"/>
      <c r="G13" s="1688"/>
      <c r="H13" s="1688"/>
      <c r="I13" s="1688"/>
      <c r="J13" s="1688"/>
      <c r="K13" s="1688"/>
      <c r="L13" s="1688"/>
      <c r="M13" s="1688"/>
      <c r="N13" s="1689"/>
      <c r="P13" s="1070"/>
      <c r="Q13" s="2153"/>
      <c r="R13" s="1504"/>
      <c r="S13" s="1505"/>
      <c r="T13" s="1505"/>
      <c r="U13" s="1506"/>
    </row>
    <row r="14" spans="1:21" ht="18.75" customHeight="1">
      <c r="A14" s="1066"/>
      <c r="B14" s="1691"/>
      <c r="C14" s="1071" t="s">
        <v>1557</v>
      </c>
      <c r="D14" s="882"/>
      <c r="E14" s="1072"/>
      <c r="F14" s="490"/>
      <c r="G14" s="490"/>
      <c r="H14" s="490"/>
      <c r="I14" s="892" t="s">
        <v>55</v>
      </c>
      <c r="J14" s="893" t="s">
        <v>1558</v>
      </c>
      <c r="K14" s="894"/>
      <c r="L14" s="894"/>
      <c r="M14" s="894"/>
      <c r="N14" s="1073"/>
      <c r="P14" s="2159"/>
      <c r="Q14" s="2153"/>
      <c r="R14" s="1504"/>
      <c r="S14" s="1505"/>
      <c r="T14" s="1505"/>
      <c r="U14" s="1506"/>
    </row>
    <row r="15" spans="1:21" ht="18.75" customHeight="1">
      <c r="A15" s="1066"/>
      <c r="B15" s="1691"/>
      <c r="C15" s="1074" t="s">
        <v>41</v>
      </c>
      <c r="D15" s="894"/>
      <c r="E15" s="894"/>
      <c r="F15" s="894"/>
      <c r="G15" s="894"/>
      <c r="H15" s="894"/>
      <c r="I15" s="400"/>
      <c r="J15" s="897"/>
      <c r="K15" s="898"/>
      <c r="L15" s="898"/>
      <c r="M15" s="898"/>
      <c r="N15" s="899"/>
      <c r="P15" s="2159"/>
      <c r="Q15" s="2154"/>
      <c r="R15" s="1507"/>
      <c r="S15" s="1508"/>
      <c r="T15" s="1508"/>
      <c r="U15" s="1509"/>
    </row>
    <row r="16" spans="1:21" ht="18.75" customHeight="1">
      <c r="A16" s="1066"/>
      <c r="B16" s="943" t="s">
        <v>51</v>
      </c>
      <c r="C16" s="1699" t="s">
        <v>1559</v>
      </c>
      <c r="D16" s="1699"/>
      <c r="E16" s="1699"/>
      <c r="F16" s="1699"/>
      <c r="G16" s="1699"/>
      <c r="H16" s="1699"/>
      <c r="I16" s="1699"/>
      <c r="J16" s="1699"/>
      <c r="K16" s="1699"/>
      <c r="L16" s="1699"/>
      <c r="M16" s="1699"/>
      <c r="N16" s="1700"/>
      <c r="P16" s="943" t="s">
        <v>51</v>
      </c>
      <c r="Q16" s="1075" t="s">
        <v>1560</v>
      </c>
      <c r="R16" s="868"/>
      <c r="S16" s="868"/>
    </row>
    <row r="17" spans="1:19" ht="18.75" customHeight="1">
      <c r="A17" s="1066"/>
      <c r="B17" s="943" t="s">
        <v>55</v>
      </c>
      <c r="C17" s="1699"/>
      <c r="D17" s="1699"/>
      <c r="E17" s="1699"/>
      <c r="F17" s="1699"/>
      <c r="G17" s="1699"/>
      <c r="H17" s="1699"/>
      <c r="I17" s="1699"/>
      <c r="J17" s="1699"/>
      <c r="K17" s="1699"/>
      <c r="L17" s="1699"/>
      <c r="M17" s="1699"/>
      <c r="N17" s="1700"/>
      <c r="P17" s="943" t="s">
        <v>55</v>
      </c>
      <c r="Q17" s="1075" t="s">
        <v>1560</v>
      </c>
      <c r="R17" s="868"/>
      <c r="S17" s="868"/>
    </row>
    <row r="18" spans="1:19" ht="18.75" customHeight="1">
      <c r="A18" s="1066"/>
      <c r="B18" s="943" t="s">
        <v>426</v>
      </c>
      <c r="C18" s="2143" t="s">
        <v>1561</v>
      </c>
      <c r="D18" s="2143"/>
      <c r="E18" s="2143"/>
      <c r="F18" s="2143"/>
      <c r="G18" s="2143"/>
      <c r="H18" s="2143"/>
      <c r="I18" s="2143"/>
      <c r="J18" s="2143"/>
      <c r="K18" s="2143"/>
      <c r="L18" s="2143"/>
      <c r="M18" s="2143"/>
      <c r="N18" s="2144"/>
      <c r="P18" s="943" t="s">
        <v>426</v>
      </c>
      <c r="Q18" s="1075" t="s">
        <v>1560</v>
      </c>
      <c r="R18" s="868"/>
      <c r="S18" s="868"/>
    </row>
    <row r="19" spans="1:19" ht="18.75" customHeight="1">
      <c r="A19" s="1066"/>
      <c r="B19" s="943" t="s">
        <v>427</v>
      </c>
      <c r="C19" s="1699"/>
      <c r="D19" s="1699"/>
      <c r="E19" s="1699"/>
      <c r="F19" s="1699"/>
      <c r="G19" s="1699"/>
      <c r="H19" s="1699"/>
      <c r="I19" s="1699"/>
      <c r="J19" s="1699"/>
      <c r="K19" s="1699"/>
      <c r="L19" s="1699"/>
      <c r="M19" s="1699"/>
      <c r="N19" s="1700"/>
      <c r="P19" s="943" t="s">
        <v>427</v>
      </c>
      <c r="Q19" s="1075" t="s">
        <v>1560</v>
      </c>
      <c r="R19" s="868"/>
      <c r="S19" s="868"/>
    </row>
    <row r="20" spans="1:19" ht="18.75" customHeight="1">
      <c r="A20" s="1066"/>
      <c r="B20" s="943" t="s">
        <v>429</v>
      </c>
      <c r="C20" s="1699"/>
      <c r="D20" s="1699"/>
      <c r="E20" s="1699"/>
      <c r="F20" s="1699"/>
      <c r="G20" s="1699"/>
      <c r="H20" s="1699"/>
      <c r="I20" s="1699"/>
      <c r="J20" s="1699"/>
      <c r="K20" s="1699"/>
      <c r="L20" s="1699"/>
      <c r="M20" s="1699"/>
      <c r="N20" s="1700"/>
      <c r="P20" s="943" t="s">
        <v>429</v>
      </c>
      <c r="Q20" s="1075" t="s">
        <v>1560</v>
      </c>
      <c r="R20" s="868"/>
    </row>
    <row r="21" spans="1:19" ht="18.75" customHeight="1">
      <c r="A21" s="1066"/>
      <c r="B21" s="943" t="s">
        <v>79</v>
      </c>
      <c r="C21" s="1699"/>
      <c r="D21" s="1699"/>
      <c r="E21" s="1699"/>
      <c r="F21" s="1699"/>
      <c r="G21" s="1699"/>
      <c r="H21" s="1699"/>
      <c r="I21" s="1699"/>
      <c r="J21" s="1699"/>
      <c r="K21" s="1699"/>
      <c r="L21" s="1699"/>
      <c r="M21" s="1699"/>
      <c r="N21" s="1700"/>
      <c r="P21" s="943" t="s">
        <v>79</v>
      </c>
      <c r="Q21" s="1075" t="s">
        <v>1560</v>
      </c>
      <c r="R21" s="868"/>
    </row>
    <row r="22" spans="1:19" ht="18.75" customHeight="1">
      <c r="A22" s="1066"/>
      <c r="B22" s="943" t="s">
        <v>431</v>
      </c>
      <c r="C22" s="1699"/>
      <c r="D22" s="1699"/>
      <c r="E22" s="1699"/>
      <c r="F22" s="1699"/>
      <c r="G22" s="1699"/>
      <c r="H22" s="1699"/>
      <c r="I22" s="1699"/>
      <c r="J22" s="1699"/>
      <c r="K22" s="1699"/>
      <c r="L22" s="1699"/>
      <c r="M22" s="1699"/>
      <c r="N22" s="1700"/>
      <c r="P22" s="943" t="s">
        <v>431</v>
      </c>
      <c r="Q22" s="1075" t="s">
        <v>1560</v>
      </c>
      <c r="R22" s="868"/>
    </row>
    <row r="23" spans="1:19" ht="18.75" customHeight="1">
      <c r="A23" s="1066"/>
      <c r="B23" s="943" t="s">
        <v>432</v>
      </c>
      <c r="C23" s="1699" t="s">
        <v>1562</v>
      </c>
      <c r="D23" s="1699"/>
      <c r="E23" s="1699"/>
      <c r="F23" s="1699"/>
      <c r="G23" s="1699"/>
      <c r="H23" s="1699"/>
      <c r="I23" s="1699"/>
      <c r="J23" s="1699"/>
      <c r="K23" s="1699"/>
      <c r="L23" s="1699"/>
      <c r="M23" s="1699"/>
      <c r="N23" s="1700"/>
      <c r="P23" s="943" t="s">
        <v>432</v>
      </c>
      <c r="Q23" s="1075" t="s">
        <v>1560</v>
      </c>
      <c r="R23" s="868"/>
    </row>
    <row r="24" spans="1:19" ht="18.75" customHeight="1">
      <c r="A24" s="1066"/>
      <c r="B24" s="943" t="s">
        <v>434</v>
      </c>
      <c r="C24" s="1699"/>
      <c r="D24" s="1699"/>
      <c r="E24" s="1699"/>
      <c r="F24" s="1699"/>
      <c r="G24" s="1699"/>
      <c r="H24" s="1699"/>
      <c r="I24" s="1699"/>
      <c r="J24" s="1699"/>
      <c r="K24" s="1699"/>
      <c r="L24" s="1699"/>
      <c r="M24" s="1699"/>
      <c r="N24" s="1700"/>
      <c r="P24" s="943" t="s">
        <v>434</v>
      </c>
      <c r="Q24" s="1075" t="s">
        <v>1560</v>
      </c>
      <c r="R24" s="868"/>
    </row>
    <row r="25" spans="1:19" ht="18.75" customHeight="1">
      <c r="A25" s="1066"/>
      <c r="B25" s="943" t="s">
        <v>436</v>
      </c>
      <c r="C25" s="1699"/>
      <c r="D25" s="1699"/>
      <c r="E25" s="1699"/>
      <c r="F25" s="1699"/>
      <c r="G25" s="1699"/>
      <c r="H25" s="1699"/>
      <c r="I25" s="1699"/>
      <c r="J25" s="1699"/>
      <c r="K25" s="1699"/>
      <c r="L25" s="1699"/>
      <c r="M25" s="1699"/>
      <c r="N25" s="1700"/>
      <c r="P25" s="943" t="s">
        <v>436</v>
      </c>
      <c r="Q25" s="1075" t="s">
        <v>1560</v>
      </c>
      <c r="R25" s="868"/>
    </row>
    <row r="26" spans="1:19" ht="18.75" customHeight="1">
      <c r="A26" s="1066"/>
      <c r="B26" s="943" t="s">
        <v>438</v>
      </c>
      <c r="C26" s="1699"/>
      <c r="D26" s="1699"/>
      <c r="E26" s="1699"/>
      <c r="F26" s="1699"/>
      <c r="G26" s="1699"/>
      <c r="H26" s="1699"/>
      <c r="I26" s="1699"/>
      <c r="J26" s="1699"/>
      <c r="K26" s="1699"/>
      <c r="L26" s="1699"/>
      <c r="M26" s="1699"/>
      <c r="N26" s="1700"/>
      <c r="P26" s="943" t="s">
        <v>438</v>
      </c>
      <c r="Q26" s="1075" t="s">
        <v>1560</v>
      </c>
      <c r="R26" s="868"/>
    </row>
    <row r="27" spans="1:19" ht="18.75" customHeight="1">
      <c r="A27" s="1066"/>
      <c r="B27" s="943" t="s">
        <v>439</v>
      </c>
      <c r="C27" s="1699"/>
      <c r="D27" s="1699"/>
      <c r="E27" s="1699"/>
      <c r="F27" s="1699"/>
      <c r="G27" s="1699"/>
      <c r="H27" s="1699"/>
      <c r="I27" s="1699"/>
      <c r="J27" s="1699"/>
      <c r="K27" s="1699"/>
      <c r="L27" s="1699"/>
      <c r="M27" s="1699"/>
      <c r="N27" s="1700"/>
      <c r="P27" s="943" t="s">
        <v>439</v>
      </c>
      <c r="Q27" s="1075" t="s">
        <v>1560</v>
      </c>
      <c r="R27" s="868"/>
    </row>
    <row r="28" spans="1:19" ht="18.75" customHeight="1">
      <c r="A28" s="1066"/>
      <c r="B28" s="943" t="s">
        <v>441</v>
      </c>
      <c r="C28" s="1699"/>
      <c r="D28" s="1699"/>
      <c r="E28" s="1699"/>
      <c r="F28" s="1699"/>
      <c r="G28" s="1699"/>
      <c r="H28" s="1699"/>
      <c r="I28" s="1699"/>
      <c r="J28" s="1699"/>
      <c r="K28" s="1699"/>
      <c r="L28" s="1699"/>
      <c r="M28" s="1699"/>
      <c r="N28" s="1700"/>
      <c r="P28" s="943" t="s">
        <v>441</v>
      </c>
      <c r="Q28" s="1075" t="s">
        <v>1560</v>
      </c>
      <c r="R28" s="868"/>
    </row>
    <row r="29" spans="1:19" ht="18.75" customHeight="1">
      <c r="A29" s="1066"/>
      <c r="B29" s="943" t="s">
        <v>443</v>
      </c>
      <c r="C29" s="1699"/>
      <c r="D29" s="1699"/>
      <c r="E29" s="1699"/>
      <c r="F29" s="1699"/>
      <c r="G29" s="1699"/>
      <c r="H29" s="1699"/>
      <c r="I29" s="1699"/>
      <c r="J29" s="1699"/>
      <c r="K29" s="1699"/>
      <c r="L29" s="1699"/>
      <c r="M29" s="1699"/>
      <c r="N29" s="1700"/>
      <c r="P29" s="943" t="s">
        <v>443</v>
      </c>
      <c r="Q29" s="1075" t="s">
        <v>1560</v>
      </c>
      <c r="R29" s="868"/>
    </row>
    <row r="30" spans="1:19" ht="18.75" customHeight="1">
      <c r="A30" s="1066"/>
      <c r="B30" s="943" t="s">
        <v>445</v>
      </c>
      <c r="C30" s="1699"/>
      <c r="D30" s="1699"/>
      <c r="E30" s="1699"/>
      <c r="F30" s="1699"/>
      <c r="G30" s="1699"/>
      <c r="H30" s="1699"/>
      <c r="I30" s="1699"/>
      <c r="J30" s="1699"/>
      <c r="K30" s="1699"/>
      <c r="L30" s="1699"/>
      <c r="M30" s="1699"/>
      <c r="N30" s="1700"/>
      <c r="P30" s="943" t="s">
        <v>445</v>
      </c>
      <c r="Q30" s="1075" t="s">
        <v>1560</v>
      </c>
      <c r="R30" s="868"/>
    </row>
    <row r="31" spans="1:19" ht="18.75" customHeight="1">
      <c r="A31" s="1066"/>
      <c r="B31" s="943" t="s">
        <v>447</v>
      </c>
      <c r="C31" s="1699"/>
      <c r="D31" s="1699"/>
      <c r="E31" s="1699"/>
      <c r="F31" s="1699"/>
      <c r="G31" s="1699"/>
      <c r="H31" s="1699"/>
      <c r="I31" s="1699"/>
      <c r="J31" s="1699"/>
      <c r="K31" s="1699"/>
      <c r="L31" s="1699"/>
      <c r="M31" s="1699"/>
      <c r="N31" s="1700"/>
      <c r="P31" s="943" t="s">
        <v>447</v>
      </c>
      <c r="Q31" s="1075" t="s">
        <v>1560</v>
      </c>
      <c r="R31" s="868"/>
      <c r="S31" s="868"/>
    </row>
    <row r="32" spans="1:19" ht="18.75" customHeight="1">
      <c r="A32" s="1066"/>
      <c r="B32" s="943" t="s">
        <v>449</v>
      </c>
      <c r="C32" s="1699"/>
      <c r="D32" s="1699"/>
      <c r="E32" s="1699"/>
      <c r="F32" s="1699"/>
      <c r="G32" s="1699"/>
      <c r="H32" s="1699"/>
      <c r="I32" s="1699"/>
      <c r="J32" s="1699"/>
      <c r="K32" s="1699"/>
      <c r="L32" s="1699"/>
      <c r="M32" s="1699"/>
      <c r="N32" s="1700"/>
      <c r="P32" s="943" t="s">
        <v>449</v>
      </c>
      <c r="Q32" s="1075" t="s">
        <v>1560</v>
      </c>
      <c r="R32" s="868"/>
    </row>
    <row r="33" spans="1:19" ht="18.75" customHeight="1">
      <c r="A33" s="1066"/>
      <c r="B33" s="943" t="s">
        <v>450</v>
      </c>
      <c r="C33" s="1699"/>
      <c r="D33" s="1699"/>
      <c r="E33" s="1699"/>
      <c r="F33" s="1699"/>
      <c r="G33" s="1699"/>
      <c r="H33" s="1699"/>
      <c r="I33" s="1699"/>
      <c r="J33" s="1699"/>
      <c r="K33" s="1699"/>
      <c r="L33" s="1699"/>
      <c r="M33" s="1699"/>
      <c r="N33" s="1700"/>
      <c r="P33" s="943" t="s">
        <v>450</v>
      </c>
      <c r="Q33" s="1075" t="s">
        <v>1560</v>
      </c>
      <c r="R33" s="868"/>
      <c r="S33" s="868"/>
    </row>
    <row r="34" spans="1:19" ht="18.75" customHeight="1">
      <c r="A34" s="1066"/>
      <c r="B34" s="943" t="s">
        <v>451</v>
      </c>
      <c r="C34" s="1699"/>
      <c r="D34" s="1699"/>
      <c r="E34" s="1699"/>
      <c r="F34" s="1699"/>
      <c r="G34" s="1699"/>
      <c r="H34" s="1699"/>
      <c r="I34" s="1699"/>
      <c r="J34" s="1699"/>
      <c r="K34" s="1699"/>
      <c r="L34" s="1699"/>
      <c r="M34" s="1699"/>
      <c r="N34" s="1700"/>
      <c r="P34" s="943" t="s">
        <v>451</v>
      </c>
      <c r="Q34" s="1075" t="s">
        <v>1560</v>
      </c>
      <c r="R34" s="868"/>
      <c r="S34" s="868"/>
    </row>
    <row r="35" spans="1:19" ht="18.75" customHeight="1">
      <c r="A35" s="1066"/>
      <c r="B35" s="943" t="s">
        <v>452</v>
      </c>
      <c r="C35" s="1699"/>
      <c r="D35" s="1699"/>
      <c r="E35" s="1699"/>
      <c r="F35" s="1699"/>
      <c r="G35" s="1699"/>
      <c r="H35" s="1699"/>
      <c r="I35" s="1699"/>
      <c r="J35" s="1699"/>
      <c r="K35" s="1699"/>
      <c r="L35" s="1699"/>
      <c r="M35" s="1699"/>
      <c r="N35" s="1700"/>
      <c r="P35" s="943" t="s">
        <v>452</v>
      </c>
      <c r="Q35" s="1075" t="s">
        <v>1560</v>
      </c>
      <c r="S35" s="868"/>
    </row>
    <row r="36" spans="1:19" ht="18.75" customHeight="1">
      <c r="A36" s="1066"/>
      <c r="B36" s="900" t="s">
        <v>60</v>
      </c>
      <c r="C36" s="901" t="s">
        <v>36</v>
      </c>
      <c r="D36" s="901" t="s">
        <v>37</v>
      </c>
      <c r="E36" s="1076"/>
      <c r="F36" s="1076"/>
      <c r="G36" s="2205"/>
      <c r="H36" s="2205"/>
      <c r="I36" s="2205"/>
      <c r="J36" s="2205"/>
      <c r="K36" s="901"/>
      <c r="L36" s="901"/>
      <c r="M36" s="901" t="s">
        <v>36</v>
      </c>
      <c r="N36" s="1077" t="s">
        <v>60</v>
      </c>
      <c r="P36" s="1078"/>
      <c r="Q36" s="2139" t="s">
        <v>1550</v>
      </c>
      <c r="R36" s="2139"/>
      <c r="S36" s="2139"/>
    </row>
    <row r="37" spans="1:19" ht="18.75" customHeight="1">
      <c r="A37" s="1066"/>
      <c r="B37" s="1687"/>
      <c r="C37" s="1688"/>
      <c r="D37" s="1688"/>
      <c r="E37" s="1688"/>
      <c r="F37" s="1688"/>
      <c r="G37" s="1688"/>
      <c r="H37" s="1688"/>
      <c r="I37" s="1688"/>
      <c r="J37" s="1688"/>
      <c r="K37" s="1688"/>
      <c r="L37" s="1688"/>
      <c r="M37" s="1688"/>
      <c r="N37" s="1689"/>
      <c r="P37" s="1070"/>
      <c r="Q37" s="2139"/>
      <c r="R37" s="2139"/>
      <c r="S37" s="2139"/>
    </row>
    <row r="38" spans="1:19" ht="18.75" customHeight="1">
      <c r="A38" s="1066"/>
      <c r="B38" s="1079"/>
      <c r="C38" s="906">
        <v>0.21</v>
      </c>
      <c r="D38" s="907" t="s">
        <v>1563</v>
      </c>
      <c r="E38" s="876"/>
      <c r="F38" s="876"/>
      <c r="G38" s="876"/>
      <c r="H38" s="876"/>
      <c r="I38" s="876"/>
      <c r="J38" s="876"/>
      <c r="K38" s="876"/>
      <c r="L38" s="1080" t="str">
        <f t="shared" ref="L38:L58" si="0">D38</f>
        <v>cassonade l'antillaise</v>
      </c>
      <c r="M38" s="1081">
        <f>IF(ISTEXT(C38),0,IF(ISBLANK(C38),0,(C38/B8)*N8))</f>
        <v>1</v>
      </c>
      <c r="N38" s="1082">
        <f>IF(ISTEXT(B38),0,IF(ISBLANK(B38),0,(B38/B8)*N8))</f>
        <v>0</v>
      </c>
      <c r="P38" s="1079"/>
      <c r="Q38" s="1083" t="s">
        <v>1560</v>
      </c>
      <c r="S38" s="868"/>
    </row>
    <row r="39" spans="1:19" ht="18.75" customHeight="1">
      <c r="A39" s="1066"/>
      <c r="B39" s="1079">
        <v>1</v>
      </c>
      <c r="C39" s="906"/>
      <c r="D39" s="907" t="s">
        <v>1564</v>
      </c>
      <c r="E39" s="876"/>
      <c r="F39" s="876"/>
      <c r="G39" s="876"/>
      <c r="H39" s="876"/>
      <c r="I39" s="876"/>
      <c r="J39" s="876"/>
      <c r="K39" s="876"/>
      <c r="L39" s="1080" t="str">
        <f t="shared" si="0"/>
        <v>bananes</v>
      </c>
      <c r="M39" s="1081">
        <f>IF(ISTEXT(C39),0,IF(ISBLANK(C39),0,(C39/B8)*N8))</f>
        <v>0</v>
      </c>
      <c r="N39" s="1082">
        <f>IF(ISTEXT(B39),0,IF(ISBLANK(B39),0,(B39/B8)*N8))</f>
        <v>4.7619047619047619</v>
      </c>
      <c r="P39" s="1079"/>
      <c r="Q39" s="1084" t="s">
        <v>1560</v>
      </c>
      <c r="S39" s="868"/>
    </row>
    <row r="40" spans="1:19" ht="18.75" customHeight="1">
      <c r="A40" s="1066"/>
      <c r="B40" s="1079"/>
      <c r="C40" s="906"/>
      <c r="D40" s="907" t="s">
        <v>1565</v>
      </c>
      <c r="E40" s="876"/>
      <c r="F40" s="876"/>
      <c r="G40" s="876"/>
      <c r="H40" s="876"/>
      <c r="I40" s="876"/>
      <c r="J40" s="876"/>
      <c r="K40" s="876"/>
      <c r="L40" s="1080" t="str">
        <f t="shared" si="0"/>
        <v>saisir vos produits ICI</v>
      </c>
      <c r="M40" s="1081">
        <f>IF(ISTEXT(C40),0,IF(ISBLANK(C40),0,(C40/B8)*N8))</f>
        <v>0</v>
      </c>
      <c r="N40" s="1082">
        <f>IF(ISTEXT(B40),0,IF(ISBLANK(B40),0,(B40/B8)*N8))</f>
        <v>0</v>
      </c>
      <c r="P40" s="1079"/>
      <c r="Q40" s="1084" t="s">
        <v>1560</v>
      </c>
      <c r="S40" s="868"/>
    </row>
    <row r="41" spans="1:19" ht="18.75" customHeight="1">
      <c r="A41" s="1066"/>
      <c r="B41" s="1079"/>
      <c r="C41" s="906"/>
      <c r="D41" s="907"/>
      <c r="E41" s="876"/>
      <c r="F41" s="876"/>
      <c r="G41" s="876"/>
      <c r="H41" s="876"/>
      <c r="I41" s="876"/>
      <c r="J41" s="876"/>
      <c r="K41" s="876"/>
      <c r="L41" s="1080">
        <f t="shared" si="0"/>
        <v>0</v>
      </c>
      <c r="M41" s="1081">
        <f>IF(ISTEXT(C41),0,IF(ISBLANK(C41),0,(C41/B8)*N8))</f>
        <v>0</v>
      </c>
      <c r="N41" s="1082">
        <f>IF(ISTEXT(B41),0,IF(ISBLANK(B41),0,(B41/B8)*N8))</f>
        <v>0</v>
      </c>
      <c r="P41" s="1079"/>
      <c r="Q41" s="1084" t="s">
        <v>1560</v>
      </c>
      <c r="S41" s="868"/>
    </row>
    <row r="42" spans="1:19" ht="18.75" customHeight="1">
      <c r="A42" s="1066"/>
      <c r="B42" s="1079"/>
      <c r="C42" s="906"/>
      <c r="D42" s="907"/>
      <c r="E42" s="876"/>
      <c r="F42" s="876"/>
      <c r="G42" s="876"/>
      <c r="H42" s="876"/>
      <c r="I42" s="876"/>
      <c r="J42" s="876"/>
      <c r="K42" s="876"/>
      <c r="L42" s="1080">
        <f t="shared" si="0"/>
        <v>0</v>
      </c>
      <c r="M42" s="1081">
        <f>IF(ISTEXT(C42),0,IF(ISBLANK(C42),0,(C42/B8)*N8))</f>
        <v>0</v>
      </c>
      <c r="N42" s="1082">
        <f>IF(ISTEXT(B42),0,IF(ISBLANK(B42),0,(B42/B8)*N8))</f>
        <v>0</v>
      </c>
      <c r="P42" s="1079"/>
      <c r="Q42" s="1084" t="s">
        <v>1560</v>
      </c>
      <c r="S42" s="868"/>
    </row>
    <row r="43" spans="1:19" ht="18.75" customHeight="1">
      <c r="A43" s="1066"/>
      <c r="B43" s="1079"/>
      <c r="C43" s="906"/>
      <c r="D43" s="907"/>
      <c r="E43" s="876"/>
      <c r="F43" s="876"/>
      <c r="G43" s="876"/>
      <c r="H43" s="876"/>
      <c r="I43" s="876"/>
      <c r="J43" s="876"/>
      <c r="K43" s="876"/>
      <c r="L43" s="1080">
        <f t="shared" si="0"/>
        <v>0</v>
      </c>
      <c r="M43" s="1081">
        <f>IF(ISTEXT(C43),0,IF(ISBLANK(C43),0,(C43/B8)*N8))</f>
        <v>0</v>
      </c>
      <c r="N43" s="1082">
        <f>IF(ISTEXT(B43),0,IF(ISBLANK(B43),0,(B43/B8)*N8))</f>
        <v>0</v>
      </c>
      <c r="P43" s="1079"/>
      <c r="Q43" s="1084" t="s">
        <v>1560</v>
      </c>
      <c r="S43" s="868"/>
    </row>
    <row r="44" spans="1:19" ht="18.75" customHeight="1">
      <c r="A44" s="1066"/>
      <c r="B44" s="1079"/>
      <c r="C44" s="906"/>
      <c r="D44" s="907"/>
      <c r="E44" s="876"/>
      <c r="F44" s="876"/>
      <c r="G44" s="876"/>
      <c r="H44" s="876"/>
      <c r="I44" s="876"/>
      <c r="J44" s="876"/>
      <c r="K44" s="876"/>
      <c r="L44" s="1080">
        <f t="shared" si="0"/>
        <v>0</v>
      </c>
      <c r="M44" s="1081">
        <f>IF(ISTEXT(C44),0,IF(ISBLANK(C44),0,(C44/B8)*N8))</f>
        <v>0</v>
      </c>
      <c r="N44" s="1082">
        <f>IF(ISTEXT(B44),0,IF(ISBLANK(B44),0,(B44/B8)*N8))</f>
        <v>0</v>
      </c>
      <c r="P44" s="1079"/>
      <c r="Q44" s="1084" t="s">
        <v>1560</v>
      </c>
      <c r="S44" s="868"/>
    </row>
    <row r="45" spans="1:19" ht="18.75" customHeight="1">
      <c r="A45" s="1066"/>
      <c r="B45" s="1079"/>
      <c r="C45" s="906"/>
      <c r="D45" s="907"/>
      <c r="E45" s="876"/>
      <c r="F45" s="876"/>
      <c r="G45" s="876"/>
      <c r="H45" s="876"/>
      <c r="I45" s="876"/>
      <c r="J45" s="876"/>
      <c r="K45" s="876"/>
      <c r="L45" s="1080">
        <f t="shared" si="0"/>
        <v>0</v>
      </c>
      <c r="M45" s="1081">
        <f>IF(ISTEXT(C45),0,IF(ISBLANK(C45),0,(C45/B8)*N8))</f>
        <v>0</v>
      </c>
      <c r="N45" s="1082">
        <f>IF(ISTEXT(B45),0,IF(ISBLANK(B45),0,(B45/B8)*N8))</f>
        <v>0</v>
      </c>
      <c r="P45" s="1079"/>
      <c r="Q45" s="1084" t="s">
        <v>1560</v>
      </c>
      <c r="S45" s="868"/>
    </row>
    <row r="46" spans="1:19" ht="18.75" customHeight="1">
      <c r="A46" s="1066"/>
      <c r="B46" s="1079"/>
      <c r="C46" s="906"/>
      <c r="D46" s="907"/>
      <c r="E46" s="876"/>
      <c r="F46" s="876"/>
      <c r="G46" s="876"/>
      <c r="H46" s="876"/>
      <c r="I46" s="876"/>
      <c r="J46" s="876"/>
      <c r="K46" s="876"/>
      <c r="L46" s="1080">
        <f t="shared" si="0"/>
        <v>0</v>
      </c>
      <c r="M46" s="1081">
        <f>IF(ISTEXT(C46),0,IF(ISBLANK(C46),0,(C46/B8)*N8))</f>
        <v>0</v>
      </c>
      <c r="N46" s="1082">
        <f>IF(ISTEXT(B46),0,IF(ISBLANK(B46),0,(B46/B8)*N8))</f>
        <v>0</v>
      </c>
      <c r="P46" s="1079"/>
      <c r="Q46" s="1084" t="s">
        <v>1560</v>
      </c>
    </row>
    <row r="47" spans="1:19" ht="18.75" customHeight="1">
      <c r="A47" s="1066"/>
      <c r="B47" s="1079"/>
      <c r="C47" s="906"/>
      <c r="D47" s="907"/>
      <c r="E47" s="876"/>
      <c r="F47" s="876"/>
      <c r="G47" s="876"/>
      <c r="H47" s="876"/>
      <c r="I47" s="876"/>
      <c r="J47" s="876"/>
      <c r="K47" s="876"/>
      <c r="L47" s="1080">
        <f t="shared" si="0"/>
        <v>0</v>
      </c>
      <c r="M47" s="1081">
        <f>IF(ISTEXT(C47),0,IF(ISBLANK(C47),0,(C47/B8)*N8))</f>
        <v>0</v>
      </c>
      <c r="N47" s="1082">
        <f>IF(ISTEXT(B47),0,IF(ISBLANK(B47),0,(B47/B8)*N8))</f>
        <v>0</v>
      </c>
      <c r="P47" s="1079"/>
      <c r="Q47" s="1084" t="s">
        <v>1560</v>
      </c>
    </row>
    <row r="48" spans="1:19" ht="18.75" customHeight="1">
      <c r="A48" s="1066"/>
      <c r="B48" s="1079"/>
      <c r="C48" s="906"/>
      <c r="D48" s="907"/>
      <c r="E48" s="876"/>
      <c r="F48" s="876"/>
      <c r="G48" s="876"/>
      <c r="H48" s="876"/>
      <c r="I48" s="876"/>
      <c r="J48" s="876"/>
      <c r="K48" s="876"/>
      <c r="L48" s="1080">
        <f t="shared" si="0"/>
        <v>0</v>
      </c>
      <c r="M48" s="1081">
        <f>IF(ISTEXT(C48),0,IF(ISBLANK(C48),0,(C48/B8)*N8))</f>
        <v>0</v>
      </c>
      <c r="N48" s="1082">
        <f>IF(ISTEXT(B48),0,IF(ISBLANK(B48),0,(B48/B8)*N8))</f>
        <v>0</v>
      </c>
      <c r="P48" s="1079"/>
      <c r="Q48" s="1084" t="s">
        <v>1560</v>
      </c>
    </row>
    <row r="49" spans="1:21" ht="18.75" customHeight="1">
      <c r="A49" s="1066"/>
      <c r="B49" s="1079"/>
      <c r="C49" s="906"/>
      <c r="D49" s="907"/>
      <c r="E49" s="876"/>
      <c r="F49" s="876"/>
      <c r="G49" s="876"/>
      <c r="H49" s="876"/>
      <c r="I49" s="876"/>
      <c r="J49" s="876"/>
      <c r="K49" s="876"/>
      <c r="L49" s="1080">
        <f t="shared" si="0"/>
        <v>0</v>
      </c>
      <c r="M49" s="1081">
        <f>IF(ISTEXT(C49),0,IF(ISBLANK(C49),0,(C49/B8)*N8))</f>
        <v>0</v>
      </c>
      <c r="N49" s="1082">
        <f>IF(ISTEXT(B49),0,IF(ISBLANK(B49),0,(B49/B8)*N8))</f>
        <v>0</v>
      </c>
      <c r="P49" s="1079"/>
      <c r="Q49" s="1084" t="s">
        <v>1560</v>
      </c>
    </row>
    <row r="50" spans="1:21" ht="18.75" customHeight="1">
      <c r="A50" s="1066"/>
      <c r="B50" s="1079"/>
      <c r="C50" s="906"/>
      <c r="D50" s="907"/>
      <c r="E50" s="876"/>
      <c r="F50" s="876"/>
      <c r="G50" s="876"/>
      <c r="H50" s="876"/>
      <c r="I50" s="876"/>
      <c r="J50" s="876"/>
      <c r="K50" s="876"/>
      <c r="L50" s="1080">
        <f t="shared" si="0"/>
        <v>0</v>
      </c>
      <c r="M50" s="1081">
        <f>IF(ISTEXT(C50),0,IF(ISBLANK(C50),0,(C50/B8)*N8))</f>
        <v>0</v>
      </c>
      <c r="N50" s="1082">
        <f>IF(ISTEXT(B50),0,IF(ISBLANK(B50),0,(B50/B8)*N8))</f>
        <v>0</v>
      </c>
      <c r="P50" s="1079"/>
      <c r="Q50" s="1084" t="s">
        <v>1560</v>
      </c>
    </row>
    <row r="51" spans="1:21" ht="18.75" customHeight="1">
      <c r="A51" s="1066"/>
      <c r="B51" s="1079"/>
      <c r="C51" s="906"/>
      <c r="D51" s="907"/>
      <c r="E51" s="876"/>
      <c r="F51" s="876"/>
      <c r="G51" s="876"/>
      <c r="H51" s="876"/>
      <c r="I51" s="876"/>
      <c r="J51" s="876"/>
      <c r="K51" s="876"/>
      <c r="L51" s="1080">
        <f t="shared" si="0"/>
        <v>0</v>
      </c>
      <c r="M51" s="1081">
        <f>IF(ISTEXT(C51),0,IF(ISBLANK(C51),0,(C51/B8)*N8))</f>
        <v>0</v>
      </c>
      <c r="N51" s="1082">
        <f>IF(ISTEXT(B51),0,IF(ISBLANK(B51),0,(B51/B8)*N8))</f>
        <v>0</v>
      </c>
      <c r="P51" s="1079"/>
      <c r="Q51" s="1084" t="s">
        <v>1560</v>
      </c>
    </row>
    <row r="52" spans="1:21" ht="18.75" customHeight="1">
      <c r="A52" s="1066"/>
      <c r="B52" s="1079"/>
      <c r="C52" s="906"/>
      <c r="D52" s="907"/>
      <c r="E52" s="876"/>
      <c r="F52" s="876"/>
      <c r="G52" s="876"/>
      <c r="H52" s="876"/>
      <c r="I52" s="876"/>
      <c r="J52" s="876"/>
      <c r="K52" s="876"/>
      <c r="L52" s="1080">
        <f t="shared" si="0"/>
        <v>0</v>
      </c>
      <c r="M52" s="1081">
        <f>IF(ISTEXT(C52),0,IF(ISBLANK(C52),0,(C52/B8)*N8))</f>
        <v>0</v>
      </c>
      <c r="N52" s="1082">
        <f>IF(ISTEXT(B52),0,IF(ISBLANK(B52),0,(B52/B8)*N8))</f>
        <v>0</v>
      </c>
      <c r="P52" s="1079"/>
      <c r="Q52" s="1084" t="s">
        <v>1560</v>
      </c>
    </row>
    <row r="53" spans="1:21" ht="18.75" customHeight="1">
      <c r="A53" s="1066"/>
      <c r="B53" s="1079"/>
      <c r="C53" s="906"/>
      <c r="D53" s="907"/>
      <c r="E53" s="876"/>
      <c r="F53" s="876"/>
      <c r="G53" s="876"/>
      <c r="H53" s="876"/>
      <c r="I53" s="876"/>
      <c r="J53" s="876"/>
      <c r="K53" s="876"/>
      <c r="L53" s="1080">
        <f t="shared" si="0"/>
        <v>0</v>
      </c>
      <c r="M53" s="1081">
        <f>IF(ISTEXT(C53),0,IF(ISBLANK(C53),0,(C53/B8)*N8))</f>
        <v>0</v>
      </c>
      <c r="N53" s="1082">
        <f>IF(ISTEXT(B53),0,IF(ISBLANK(B53),0,(B53/B8)*N8))</f>
        <v>0</v>
      </c>
      <c r="P53" s="1079"/>
      <c r="Q53" s="1084" t="s">
        <v>1560</v>
      </c>
    </row>
    <row r="54" spans="1:21" ht="18.75" customHeight="1">
      <c r="A54" s="1066"/>
      <c r="B54" s="1079"/>
      <c r="C54" s="906"/>
      <c r="D54" s="907"/>
      <c r="E54" s="876"/>
      <c r="F54" s="876"/>
      <c r="G54" s="876"/>
      <c r="H54" s="876"/>
      <c r="I54" s="876"/>
      <c r="J54" s="876"/>
      <c r="K54" s="876"/>
      <c r="L54" s="1080">
        <f t="shared" si="0"/>
        <v>0</v>
      </c>
      <c r="M54" s="1081">
        <f>IF(ISTEXT(C54),0,IF(ISBLANK(C54),0,(C54/B8)*N8))</f>
        <v>0</v>
      </c>
      <c r="N54" s="1082">
        <f>IF(ISTEXT(B54),0,IF(ISBLANK(B54),0,(B54/B8)*N8))</f>
        <v>0</v>
      </c>
      <c r="P54" s="1079"/>
      <c r="Q54" s="1084" t="s">
        <v>1560</v>
      </c>
    </row>
    <row r="55" spans="1:21" ht="18.75" customHeight="1">
      <c r="A55" s="1066"/>
      <c r="B55" s="1079"/>
      <c r="C55" s="906"/>
      <c r="D55" s="907"/>
      <c r="E55" s="876"/>
      <c r="F55" s="876"/>
      <c r="G55" s="876"/>
      <c r="H55" s="876"/>
      <c r="I55" s="876"/>
      <c r="J55" s="876"/>
      <c r="K55" s="876"/>
      <c r="L55" s="1080">
        <f t="shared" si="0"/>
        <v>0</v>
      </c>
      <c r="M55" s="1081">
        <f>IF(ISTEXT(C55),0,IF(ISBLANK(C55),0,(C55/B8)*N8))</f>
        <v>0</v>
      </c>
      <c r="N55" s="1082">
        <f>IF(ISTEXT(B55),0,IF(ISBLANK(B55),0,(B55/B8)*N8))</f>
        <v>0</v>
      </c>
      <c r="P55" s="1079"/>
      <c r="Q55" s="1084" t="s">
        <v>1560</v>
      </c>
    </row>
    <row r="56" spans="1:21" ht="18.75" customHeight="1">
      <c r="A56" s="1066"/>
      <c r="B56" s="1079"/>
      <c r="C56" s="906"/>
      <c r="D56" s="907"/>
      <c r="E56" s="876"/>
      <c r="F56" s="876"/>
      <c r="G56" s="876"/>
      <c r="H56" s="876"/>
      <c r="I56" s="876"/>
      <c r="J56" s="876"/>
      <c r="K56" s="876"/>
      <c r="L56" s="1080">
        <f t="shared" si="0"/>
        <v>0</v>
      </c>
      <c r="M56" s="1081">
        <f>IF(ISTEXT(C56),0,IF(ISBLANK(C56),0,(C56/B8)*N8))</f>
        <v>0</v>
      </c>
      <c r="N56" s="1082">
        <f>IF(ISTEXT(B56),0,IF(ISBLANK(B56),0,(B56/B8)*N8))</f>
        <v>0</v>
      </c>
      <c r="P56" s="1079"/>
      <c r="Q56" s="1084" t="s">
        <v>1560</v>
      </c>
    </row>
    <row r="57" spans="1:21" ht="18.75" customHeight="1">
      <c r="A57" s="1066"/>
      <c r="B57" s="1079"/>
      <c r="C57" s="906"/>
      <c r="D57" s="907"/>
      <c r="E57" s="876"/>
      <c r="F57" s="876"/>
      <c r="G57" s="876"/>
      <c r="H57" s="876"/>
      <c r="I57" s="876"/>
      <c r="J57" s="876"/>
      <c r="K57" s="876"/>
      <c r="L57" s="1080">
        <f t="shared" si="0"/>
        <v>0</v>
      </c>
      <c r="M57" s="1081">
        <f>IF(ISTEXT(C57),0,IF(ISBLANK(C57),0,(C57/B8)*N8))</f>
        <v>0</v>
      </c>
      <c r="N57" s="1082">
        <f>IF(ISTEXT(B57),0,IF(ISBLANK(B57),0,(B57/B8)*N8))</f>
        <v>0</v>
      </c>
      <c r="P57" s="1079"/>
      <c r="Q57" s="1084" t="s">
        <v>1560</v>
      </c>
    </row>
    <row r="58" spans="1:21" ht="18.75" customHeight="1">
      <c r="A58" s="1066"/>
      <c r="B58" s="1085"/>
      <c r="C58" s="906"/>
      <c r="D58" s="907"/>
      <c r="E58" s="876"/>
      <c r="F58" s="876"/>
      <c r="G58" s="876"/>
      <c r="H58" s="876"/>
      <c r="I58" s="876"/>
      <c r="J58" s="876"/>
      <c r="K58" s="876"/>
      <c r="L58" s="1080">
        <f t="shared" si="0"/>
        <v>0</v>
      </c>
      <c r="M58" s="1081">
        <f>IF(ISTEXT(C58),0,IF(ISBLANK(C58),0,(C58/B8)*N8))</f>
        <v>0</v>
      </c>
      <c r="N58" s="1082">
        <f>IF(ISTEXT(B58),0,IF(ISBLANK(B58),0,(B58/B8)*N8))</f>
        <v>0</v>
      </c>
      <c r="P58" s="1079"/>
      <c r="Q58" s="1084" t="s">
        <v>1560</v>
      </c>
    </row>
    <row r="59" spans="1:21" ht="18.75" customHeight="1">
      <c r="A59" s="1086"/>
      <c r="B59" s="1687"/>
      <c r="C59" s="1688"/>
      <c r="D59" s="1688"/>
      <c r="E59" s="1688"/>
      <c r="F59" s="1688"/>
      <c r="G59" s="1688"/>
      <c r="H59" s="1688"/>
      <c r="I59" s="1688"/>
      <c r="J59" s="1688"/>
      <c r="K59" s="1688"/>
      <c r="L59" s="1688"/>
      <c r="M59" s="1688"/>
      <c r="N59" s="1689"/>
      <c r="P59" s="1070"/>
      <c r="Q59" s="2139" t="s">
        <v>1550</v>
      </c>
      <c r="R59" s="2139"/>
      <c r="S59" s="2139"/>
    </row>
    <row r="60" spans="1:21" ht="18.75" customHeight="1">
      <c r="A60" s="1086"/>
      <c r="B60" s="916"/>
      <c r="C60" s="917">
        <f>SUM(C37:C59)</f>
        <v>0.21</v>
      </c>
      <c r="D60" s="1690" t="s">
        <v>999</v>
      </c>
      <c r="E60" s="1690"/>
      <c r="F60" s="1690"/>
      <c r="G60" s="1690"/>
      <c r="H60" s="1690"/>
      <c r="I60" s="1690"/>
      <c r="J60" s="1690"/>
      <c r="K60" s="1690"/>
      <c r="L60" s="1690"/>
      <c r="M60" s="917">
        <f>SUM(M37:M59)</f>
        <v>1</v>
      </c>
      <c r="N60" s="1087"/>
      <c r="P60" s="2140"/>
      <c r="Q60" s="2139"/>
      <c r="R60" s="2139"/>
      <c r="S60" s="2139"/>
    </row>
    <row r="61" spans="1:21" ht="18.75" customHeight="1">
      <c r="A61" s="1086"/>
      <c r="B61" s="2161" t="str">
        <f ca="1">CELL("nomfichier")</f>
        <v>D:\1 UPRT SITE WEB\uprt.fr\re-recettes-jean-marc-catteau\re-catteau-galettes\[PC-les-galettes-repertoire.xlsx]Récap</v>
      </c>
      <c r="C61" s="2162"/>
      <c r="D61" s="2162"/>
      <c r="E61" s="2162"/>
      <c r="F61" s="2162"/>
      <c r="G61" s="2162"/>
      <c r="H61" s="2162"/>
      <c r="I61" s="2162"/>
      <c r="J61" s="2162"/>
      <c r="K61" s="2162"/>
      <c r="L61" s="2162"/>
      <c r="M61" s="2162"/>
      <c r="N61" s="2163"/>
      <c r="P61" s="2140"/>
      <c r="Q61" s="2139"/>
      <c r="R61" s="2139"/>
      <c r="S61" s="2139"/>
    </row>
    <row r="62" spans="1:21" ht="18.75" customHeight="1" thickBot="1">
      <c r="A62" s="1086"/>
      <c r="B62" s="1725" t="s">
        <v>99</v>
      </c>
      <c r="C62" s="1726"/>
      <c r="D62" s="1726"/>
      <c r="E62" s="1726"/>
      <c r="F62" s="1726"/>
      <c r="G62" s="1726"/>
      <c r="H62" s="1726"/>
      <c r="I62" s="1726"/>
      <c r="J62" s="1726"/>
      <c r="K62" s="1726"/>
      <c r="L62" s="1726"/>
      <c r="M62" s="1726"/>
      <c r="N62" s="1727"/>
      <c r="P62" s="2141"/>
      <c r="Q62" s="2139"/>
      <c r="R62" s="2139"/>
      <c r="S62" s="2139"/>
    </row>
    <row r="63" spans="1:21" s="868" customFormat="1" ht="15" customHeight="1" thickBot="1">
      <c r="A63" s="1065"/>
      <c r="B63" s="1065"/>
      <c r="C63" s="1065"/>
      <c r="D63" s="1065"/>
      <c r="E63" s="1065"/>
      <c r="F63" s="1065"/>
      <c r="G63" s="1065"/>
      <c r="H63" s="1065"/>
      <c r="I63" s="1065"/>
      <c r="J63" s="1065"/>
      <c r="K63" s="1065"/>
      <c r="L63" s="1065"/>
      <c r="M63" s="1065"/>
      <c r="N63" s="1065"/>
    </row>
    <row r="64" spans="1:21" ht="18" customHeight="1">
      <c r="A64" s="2207" t="s">
        <v>29</v>
      </c>
      <c r="B64" s="2191" t="s">
        <v>1549</v>
      </c>
      <c r="C64" s="2192"/>
      <c r="D64" s="2192"/>
      <c r="E64" s="2192"/>
      <c r="F64" s="2192"/>
      <c r="G64" s="2192"/>
      <c r="H64" s="2192"/>
      <c r="I64" s="2192"/>
      <c r="J64" s="2192"/>
      <c r="K64" s="2192"/>
      <c r="L64" s="2192"/>
      <c r="M64" s="2192"/>
      <c r="N64" s="2193"/>
      <c r="P64" s="2151" t="s">
        <v>1550</v>
      </c>
      <c r="Q64" s="2209" t="s">
        <v>1550</v>
      </c>
      <c r="R64" s="2155" t="s">
        <v>113</v>
      </c>
      <c r="S64" s="2156"/>
      <c r="T64" s="2156"/>
      <c r="U64" s="2157"/>
    </row>
    <row r="65" spans="1:21" ht="12.75" customHeight="1">
      <c r="A65" s="2208"/>
      <c r="B65" s="2194"/>
      <c r="C65" s="2195"/>
      <c r="D65" s="2195"/>
      <c r="E65" s="2195"/>
      <c r="F65" s="2195"/>
      <c r="G65" s="2195"/>
      <c r="H65" s="2195"/>
      <c r="I65" s="2195"/>
      <c r="J65" s="2195"/>
      <c r="K65" s="2195"/>
      <c r="L65" s="2195"/>
      <c r="M65" s="2195"/>
      <c r="N65" s="2196"/>
      <c r="P65" s="2152"/>
      <c r="Q65" s="2209"/>
      <c r="R65" s="1504"/>
      <c r="S65" s="1505"/>
      <c r="T65" s="1505"/>
      <c r="U65" s="1506"/>
    </row>
    <row r="66" spans="1:21" ht="18" customHeight="1">
      <c r="A66" s="2175" t="s">
        <v>1566</v>
      </c>
      <c r="B66" s="2177" t="s">
        <v>1551</v>
      </c>
      <c r="C66" s="2178"/>
      <c r="D66" s="2178"/>
      <c r="E66" s="2178"/>
      <c r="F66" s="2178"/>
      <c r="G66" s="2178"/>
      <c r="H66" s="2178"/>
      <c r="I66" s="2178"/>
      <c r="J66" s="2178"/>
      <c r="K66" s="2197" t="s">
        <v>55</v>
      </c>
      <c r="L66" s="2197"/>
      <c r="M66" s="2197" t="s">
        <v>55</v>
      </c>
      <c r="N66" s="2198"/>
      <c r="P66" s="2152"/>
      <c r="Q66" s="2209"/>
      <c r="R66" s="1504"/>
      <c r="S66" s="1505"/>
      <c r="T66" s="1505"/>
      <c r="U66" s="1506"/>
    </row>
    <row r="67" spans="1:21" ht="18" customHeight="1">
      <c r="A67" s="2175"/>
      <c r="B67" s="2177"/>
      <c r="C67" s="2178"/>
      <c r="D67" s="2178"/>
      <c r="E67" s="2178"/>
      <c r="F67" s="2178"/>
      <c r="G67" s="2178"/>
      <c r="H67" s="2178"/>
      <c r="I67" s="2178"/>
      <c r="J67" s="2178"/>
      <c r="K67" s="2182" t="s">
        <v>1055</v>
      </c>
      <c r="L67" s="2182"/>
      <c r="M67" s="2182" t="s">
        <v>1056</v>
      </c>
      <c r="N67" s="2199"/>
      <c r="P67" s="2152"/>
      <c r="Q67" s="2209"/>
      <c r="R67" s="1504"/>
      <c r="S67" s="1505"/>
      <c r="T67" s="1505"/>
      <c r="U67" s="1506"/>
    </row>
    <row r="68" spans="1:21" ht="18" customHeight="1">
      <c r="A68" s="2175"/>
      <c r="B68" s="1088"/>
      <c r="C68" s="879"/>
      <c r="D68" s="879"/>
      <c r="E68" s="1089"/>
      <c r="F68" s="1072"/>
      <c r="G68" s="1072"/>
      <c r="H68" s="1072"/>
      <c r="I68" s="1072"/>
      <c r="J68" s="1072"/>
      <c r="K68" s="2200">
        <v>1</v>
      </c>
      <c r="L68" s="2200"/>
      <c r="M68" s="2200">
        <v>2</v>
      </c>
      <c r="N68" s="2201"/>
      <c r="P68" s="2152"/>
      <c r="Q68" s="2209"/>
      <c r="R68" s="1504"/>
      <c r="S68" s="1505"/>
      <c r="T68" s="1505"/>
      <c r="U68" s="1506"/>
    </row>
    <row r="69" spans="1:21" ht="18" customHeight="1">
      <c r="A69" s="2175"/>
      <c r="B69" s="2181" t="s">
        <v>1567</v>
      </c>
      <c r="C69" s="2182"/>
      <c r="D69" s="1090"/>
      <c r="E69" s="1090"/>
      <c r="F69" s="1090"/>
      <c r="G69" s="490"/>
      <c r="H69" s="490"/>
      <c r="I69" s="490"/>
      <c r="J69" s="490"/>
      <c r="K69" s="2200"/>
      <c r="L69" s="2200"/>
      <c r="M69" s="2200"/>
      <c r="N69" s="2201"/>
      <c r="P69" s="2152"/>
      <c r="Q69" s="2209"/>
      <c r="R69" s="1504"/>
      <c r="S69" s="1505"/>
      <c r="T69" s="1505"/>
      <c r="U69" s="1506"/>
    </row>
    <row r="70" spans="1:21" ht="15" customHeight="1">
      <c r="A70" s="2175"/>
      <c r="B70" s="1091" t="s">
        <v>53</v>
      </c>
      <c r="C70" s="1092" t="s">
        <v>54</v>
      </c>
      <c r="D70" s="490"/>
      <c r="E70" s="1090"/>
      <c r="F70" s="1090"/>
      <c r="G70" s="490"/>
      <c r="H70" s="1093"/>
      <c r="I70" s="490"/>
      <c r="J70" s="490"/>
      <c r="K70" s="490"/>
      <c r="L70" s="490"/>
      <c r="M70" s="490"/>
      <c r="N70" s="1073"/>
      <c r="P70" s="2152"/>
      <c r="Q70" s="2209"/>
      <c r="R70" s="1504"/>
      <c r="S70" s="1505"/>
      <c r="T70" s="1505"/>
      <c r="U70" s="1506"/>
    </row>
    <row r="71" spans="1:21" ht="18.75" customHeight="1">
      <c r="A71" s="2175"/>
      <c r="B71" s="2211">
        <f>B119</f>
        <v>1</v>
      </c>
      <c r="C71" s="2212">
        <f>C119</f>
        <v>0.5</v>
      </c>
      <c r="D71" s="490"/>
      <c r="E71" s="490"/>
      <c r="F71" s="490"/>
      <c r="G71" s="490"/>
      <c r="H71" s="490"/>
      <c r="I71" s="490"/>
      <c r="J71" s="490"/>
      <c r="K71" s="490"/>
      <c r="L71" s="490"/>
      <c r="M71" s="490"/>
      <c r="N71" s="1073"/>
      <c r="P71" s="2152"/>
      <c r="Q71" s="2209"/>
      <c r="R71" s="1504"/>
      <c r="S71" s="1505"/>
      <c r="T71" s="1505"/>
      <c r="U71" s="1506"/>
    </row>
    <row r="72" spans="1:21" ht="18.75" customHeight="1">
      <c r="A72" s="2175"/>
      <c r="B72" s="2211"/>
      <c r="C72" s="2212"/>
      <c r="D72" s="2185" t="s">
        <v>1568</v>
      </c>
      <c r="E72" s="2185"/>
      <c r="F72" s="1072" t="s">
        <v>1569</v>
      </c>
      <c r="G72" s="490"/>
      <c r="H72" s="490"/>
      <c r="I72" s="490"/>
      <c r="J72" s="490"/>
      <c r="K72" s="490"/>
      <c r="L72" s="490"/>
      <c r="M72" s="490"/>
      <c r="N72" s="1073"/>
      <c r="P72" s="2152"/>
      <c r="Q72" s="2209"/>
      <c r="R72" s="1504"/>
      <c r="S72" s="1505"/>
      <c r="T72" s="1505"/>
      <c r="U72" s="1506"/>
    </row>
    <row r="73" spans="1:21" s="868" customFormat="1" ht="18" customHeight="1">
      <c r="A73" s="2175"/>
      <c r="B73" s="1687"/>
      <c r="C73" s="1688"/>
      <c r="D73" s="1688"/>
      <c r="E73" s="1688"/>
      <c r="F73" s="1688"/>
      <c r="G73" s="1688"/>
      <c r="H73" s="1688"/>
      <c r="I73" s="1688"/>
      <c r="J73" s="1688"/>
      <c r="K73" s="1688"/>
      <c r="L73" s="1688"/>
      <c r="M73" s="1688"/>
      <c r="N73" s="1689"/>
      <c r="P73" s="1070"/>
      <c r="Q73" s="2209"/>
      <c r="R73" s="1504"/>
      <c r="S73" s="1505"/>
      <c r="T73" s="1505"/>
      <c r="U73" s="1506"/>
    </row>
    <row r="74" spans="1:21" s="868" customFormat="1" ht="18" customHeight="1">
      <c r="A74" s="2175"/>
      <c r="B74" s="1691"/>
      <c r="C74" s="1071" t="s">
        <v>1557</v>
      </c>
      <c r="D74" s="882"/>
      <c r="E74" s="1072"/>
      <c r="F74" s="490"/>
      <c r="G74" s="490"/>
      <c r="H74" s="490"/>
      <c r="I74" s="892" t="s">
        <v>55</v>
      </c>
      <c r="J74" s="893" t="s">
        <v>1558</v>
      </c>
      <c r="K74" s="894"/>
      <c r="L74" s="894"/>
      <c r="M74" s="894"/>
      <c r="N74" s="1073"/>
      <c r="P74" s="2159"/>
      <c r="Q74" s="2209"/>
      <c r="R74" s="1504"/>
      <c r="S74" s="1505"/>
      <c r="T74" s="1505"/>
      <c r="U74" s="1506"/>
    </row>
    <row r="75" spans="1:21" s="868" customFormat="1" ht="18" customHeight="1">
      <c r="A75" s="2175"/>
      <c r="B75" s="1691"/>
      <c r="C75" s="1074" t="s">
        <v>41</v>
      </c>
      <c r="D75" s="894"/>
      <c r="E75" s="894"/>
      <c r="F75" s="894"/>
      <c r="G75" s="894"/>
      <c r="H75" s="894"/>
      <c r="I75" s="400"/>
      <c r="J75" s="897"/>
      <c r="K75" s="898"/>
      <c r="L75" s="898"/>
      <c r="M75" s="898"/>
      <c r="N75" s="899"/>
      <c r="P75" s="2159"/>
      <c r="Q75" s="2210"/>
      <c r="R75" s="1507"/>
      <c r="S75" s="1508"/>
      <c r="T75" s="1508"/>
      <c r="U75" s="1509"/>
    </row>
    <row r="76" spans="1:21" s="868" customFormat="1" ht="18">
      <c r="A76" s="2175"/>
      <c r="B76" s="943" t="s">
        <v>51</v>
      </c>
      <c r="C76" s="1699" t="s">
        <v>1559</v>
      </c>
      <c r="D76" s="1699"/>
      <c r="E76" s="1699"/>
      <c r="F76" s="1699"/>
      <c r="G76" s="1699"/>
      <c r="H76" s="1699"/>
      <c r="I76" s="1699"/>
      <c r="J76" s="1699"/>
      <c r="K76" s="1699"/>
      <c r="L76" s="1699"/>
      <c r="M76" s="1699"/>
      <c r="N76" s="1700"/>
      <c r="P76" s="943" t="s">
        <v>51</v>
      </c>
      <c r="Q76" s="1075" t="s">
        <v>1560</v>
      </c>
    </row>
    <row r="77" spans="1:21" s="868" customFormat="1" ht="18">
      <c r="A77" s="2175"/>
      <c r="B77" s="943" t="s">
        <v>55</v>
      </c>
      <c r="C77" s="1699"/>
      <c r="D77" s="1699"/>
      <c r="E77" s="1699"/>
      <c r="F77" s="1699"/>
      <c r="G77" s="1699"/>
      <c r="H77" s="1699"/>
      <c r="I77" s="1699"/>
      <c r="J77" s="1699"/>
      <c r="K77" s="1699"/>
      <c r="L77" s="1699"/>
      <c r="M77" s="1699"/>
      <c r="N77" s="1700"/>
      <c r="P77" s="943" t="s">
        <v>55</v>
      </c>
      <c r="Q77" s="1075" t="s">
        <v>1560</v>
      </c>
    </row>
    <row r="78" spans="1:21" s="868" customFormat="1" ht="18">
      <c r="A78" s="2175"/>
      <c r="B78" s="943" t="s">
        <v>426</v>
      </c>
      <c r="C78" s="2143" t="s">
        <v>1570</v>
      </c>
      <c r="D78" s="2143"/>
      <c r="E78" s="2143"/>
      <c r="F78" s="2143"/>
      <c r="G78" s="2143"/>
      <c r="H78" s="2143"/>
      <c r="I78" s="2143"/>
      <c r="J78" s="2143"/>
      <c r="K78" s="2143"/>
      <c r="L78" s="2143"/>
      <c r="M78" s="2143"/>
      <c r="N78" s="2144"/>
      <c r="P78" s="943" t="s">
        <v>426</v>
      </c>
      <c r="Q78" s="1075" t="s">
        <v>1560</v>
      </c>
    </row>
    <row r="79" spans="1:21" s="868" customFormat="1" ht="18">
      <c r="A79" s="2175"/>
      <c r="B79" s="943" t="s">
        <v>427</v>
      </c>
      <c r="C79" s="1699"/>
      <c r="D79" s="1699"/>
      <c r="E79" s="1699"/>
      <c r="F79" s="1699"/>
      <c r="G79" s="1699"/>
      <c r="H79" s="1699"/>
      <c r="I79" s="1699"/>
      <c r="J79" s="1699"/>
      <c r="K79" s="1699"/>
      <c r="L79" s="1699"/>
      <c r="M79" s="1699"/>
      <c r="N79" s="1700"/>
      <c r="P79" s="943" t="s">
        <v>427</v>
      </c>
      <c r="Q79" s="1075" t="s">
        <v>1560</v>
      </c>
    </row>
    <row r="80" spans="1:21" s="868" customFormat="1" ht="18" customHeight="1">
      <c r="A80" s="2175"/>
      <c r="B80" s="943" t="s">
        <v>429</v>
      </c>
      <c r="C80" s="1699"/>
      <c r="D80" s="1699"/>
      <c r="E80" s="1699"/>
      <c r="F80" s="1699"/>
      <c r="G80" s="1699"/>
      <c r="H80" s="1699"/>
      <c r="I80" s="1699"/>
      <c r="J80" s="1699"/>
      <c r="K80" s="1699"/>
      <c r="L80" s="1699"/>
      <c r="M80" s="1699"/>
      <c r="N80" s="1700"/>
      <c r="O80" s="869"/>
      <c r="P80" s="943" t="s">
        <v>429</v>
      </c>
      <c r="Q80" s="1075" t="s">
        <v>1560</v>
      </c>
      <c r="S80" s="869"/>
      <c r="T80" s="869"/>
    </row>
    <row r="81" spans="1:20" s="868" customFormat="1" ht="18">
      <c r="A81" s="2175"/>
      <c r="B81" s="943" t="s">
        <v>79</v>
      </c>
      <c r="C81" s="1699"/>
      <c r="D81" s="1699"/>
      <c r="E81" s="1699"/>
      <c r="F81" s="1699"/>
      <c r="G81" s="1699"/>
      <c r="H81" s="1699"/>
      <c r="I81" s="1699"/>
      <c r="J81" s="1699"/>
      <c r="K81" s="1699"/>
      <c r="L81" s="1699"/>
      <c r="M81" s="1699"/>
      <c r="N81" s="1700"/>
      <c r="O81" s="869"/>
      <c r="P81" s="943" t="s">
        <v>79</v>
      </c>
      <c r="Q81" s="1075" t="s">
        <v>1560</v>
      </c>
      <c r="S81" s="869"/>
      <c r="T81" s="869"/>
    </row>
    <row r="82" spans="1:20" s="868" customFormat="1" ht="18">
      <c r="A82" s="2175"/>
      <c r="B82" s="943" t="s">
        <v>431</v>
      </c>
      <c r="C82" s="1699"/>
      <c r="D82" s="1699"/>
      <c r="E82" s="1699"/>
      <c r="F82" s="1699"/>
      <c r="G82" s="1699"/>
      <c r="H82" s="1699"/>
      <c r="I82" s="1699"/>
      <c r="J82" s="1699"/>
      <c r="K82" s="1699"/>
      <c r="L82" s="1699"/>
      <c r="M82" s="1699"/>
      <c r="N82" s="1700"/>
      <c r="O82" s="869"/>
      <c r="P82" s="943" t="s">
        <v>431</v>
      </c>
      <c r="Q82" s="1075" t="s">
        <v>1560</v>
      </c>
      <c r="S82" s="869"/>
      <c r="T82" s="869"/>
    </row>
    <row r="83" spans="1:20" s="868" customFormat="1" ht="18">
      <c r="A83" s="2175"/>
      <c r="B83" s="943" t="s">
        <v>432</v>
      </c>
      <c r="C83" s="1699" t="s">
        <v>1562</v>
      </c>
      <c r="D83" s="1699"/>
      <c r="E83" s="1699"/>
      <c r="F83" s="1699"/>
      <c r="G83" s="1699"/>
      <c r="H83" s="1699"/>
      <c r="I83" s="1699"/>
      <c r="J83" s="1699"/>
      <c r="K83" s="1699"/>
      <c r="L83" s="1699"/>
      <c r="M83" s="1699"/>
      <c r="N83" s="1700"/>
      <c r="O83" s="869"/>
      <c r="P83" s="943" t="s">
        <v>432</v>
      </c>
      <c r="Q83" s="1075" t="s">
        <v>1560</v>
      </c>
      <c r="S83" s="869"/>
      <c r="T83" s="869"/>
    </row>
    <row r="84" spans="1:20" s="868" customFormat="1" ht="18">
      <c r="A84" s="2175"/>
      <c r="B84" s="943" t="s">
        <v>434</v>
      </c>
      <c r="C84" s="1699"/>
      <c r="D84" s="1699"/>
      <c r="E84" s="1699"/>
      <c r="F84" s="1699"/>
      <c r="G84" s="1699"/>
      <c r="H84" s="1699"/>
      <c r="I84" s="1699"/>
      <c r="J84" s="1699"/>
      <c r="K84" s="1699"/>
      <c r="L84" s="1699"/>
      <c r="M84" s="1699"/>
      <c r="N84" s="1700"/>
      <c r="O84" s="869"/>
      <c r="P84" s="943" t="s">
        <v>434</v>
      </c>
      <c r="Q84" s="1075" t="s">
        <v>1560</v>
      </c>
      <c r="S84" s="869"/>
      <c r="T84" s="869"/>
    </row>
    <row r="85" spans="1:20" s="868" customFormat="1" ht="18">
      <c r="A85" s="2175"/>
      <c r="B85" s="943" t="s">
        <v>436</v>
      </c>
      <c r="C85" s="1699"/>
      <c r="D85" s="1699"/>
      <c r="E85" s="1699"/>
      <c r="F85" s="1699"/>
      <c r="G85" s="1699"/>
      <c r="H85" s="1699"/>
      <c r="I85" s="1699"/>
      <c r="J85" s="1699"/>
      <c r="K85" s="1699"/>
      <c r="L85" s="1699"/>
      <c r="M85" s="1699"/>
      <c r="N85" s="1700"/>
      <c r="O85" s="869"/>
      <c r="P85" s="943" t="s">
        <v>436</v>
      </c>
      <c r="Q85" s="1075" t="s">
        <v>1560</v>
      </c>
      <c r="S85" s="869"/>
      <c r="T85" s="869"/>
    </row>
    <row r="86" spans="1:20" s="868" customFormat="1" ht="18">
      <c r="A86" s="2175"/>
      <c r="B86" s="943" t="s">
        <v>438</v>
      </c>
      <c r="C86" s="1699"/>
      <c r="D86" s="1699"/>
      <c r="E86" s="1699"/>
      <c r="F86" s="1699"/>
      <c r="G86" s="1699"/>
      <c r="H86" s="1699"/>
      <c r="I86" s="1699"/>
      <c r="J86" s="1699"/>
      <c r="K86" s="1699"/>
      <c r="L86" s="1699"/>
      <c r="M86" s="1699"/>
      <c r="N86" s="1700"/>
      <c r="O86" s="869"/>
      <c r="P86" s="943" t="s">
        <v>438</v>
      </c>
      <c r="Q86" s="1075" t="s">
        <v>1560</v>
      </c>
      <c r="S86" s="869"/>
      <c r="T86" s="869"/>
    </row>
    <row r="87" spans="1:20" s="868" customFormat="1" ht="18">
      <c r="A87" s="2175"/>
      <c r="B87" s="943" t="s">
        <v>439</v>
      </c>
      <c r="C87" s="1699"/>
      <c r="D87" s="1699"/>
      <c r="E87" s="1699"/>
      <c r="F87" s="1699"/>
      <c r="G87" s="1699"/>
      <c r="H87" s="1699"/>
      <c r="I87" s="1699"/>
      <c r="J87" s="1699"/>
      <c r="K87" s="1699"/>
      <c r="L87" s="1699"/>
      <c r="M87" s="1699"/>
      <c r="N87" s="1700"/>
      <c r="O87" s="869"/>
      <c r="P87" s="943" t="s">
        <v>439</v>
      </c>
      <c r="Q87" s="1075" t="s">
        <v>1560</v>
      </c>
      <c r="S87" s="869"/>
      <c r="T87" s="869"/>
    </row>
    <row r="88" spans="1:20" s="868" customFormat="1" ht="18">
      <c r="A88" s="2175"/>
      <c r="B88" s="943" t="s">
        <v>441</v>
      </c>
      <c r="C88" s="1699"/>
      <c r="D88" s="1699"/>
      <c r="E88" s="1699"/>
      <c r="F88" s="1699"/>
      <c r="G88" s="1699"/>
      <c r="H88" s="1699"/>
      <c r="I88" s="1699"/>
      <c r="J88" s="1699"/>
      <c r="K88" s="1699"/>
      <c r="L88" s="1699"/>
      <c r="M88" s="1699"/>
      <c r="N88" s="1700"/>
      <c r="O88" s="869"/>
      <c r="P88" s="943" t="s">
        <v>441</v>
      </c>
      <c r="Q88" s="1075" t="s">
        <v>1560</v>
      </c>
      <c r="S88" s="869"/>
      <c r="T88" s="869"/>
    </row>
    <row r="89" spans="1:20" s="868" customFormat="1" ht="18">
      <c r="A89" s="2175"/>
      <c r="B89" s="943" t="s">
        <v>443</v>
      </c>
      <c r="C89" s="1699"/>
      <c r="D89" s="1699"/>
      <c r="E89" s="1699"/>
      <c r="F89" s="1699"/>
      <c r="G89" s="1699"/>
      <c r="H89" s="1699"/>
      <c r="I89" s="1699"/>
      <c r="J89" s="1699"/>
      <c r="K89" s="1699"/>
      <c r="L89" s="1699"/>
      <c r="M89" s="1699"/>
      <c r="N89" s="1700"/>
      <c r="O89" s="869"/>
      <c r="P89" s="943" t="s">
        <v>443</v>
      </c>
      <c r="Q89" s="1075" t="s">
        <v>1560</v>
      </c>
      <c r="S89" s="869"/>
      <c r="T89" s="869"/>
    </row>
    <row r="90" spans="1:20" s="868" customFormat="1" ht="18">
      <c r="A90" s="2175"/>
      <c r="B90" s="943" t="s">
        <v>445</v>
      </c>
      <c r="C90" s="1699"/>
      <c r="D90" s="1699"/>
      <c r="E90" s="1699"/>
      <c r="F90" s="1699"/>
      <c r="G90" s="1699"/>
      <c r="H90" s="1699"/>
      <c r="I90" s="1699"/>
      <c r="J90" s="1699"/>
      <c r="K90" s="1699"/>
      <c r="L90" s="1699"/>
      <c r="M90" s="1699"/>
      <c r="N90" s="1700"/>
      <c r="O90" s="869"/>
      <c r="P90" s="943" t="s">
        <v>445</v>
      </c>
      <c r="Q90" s="1075" t="s">
        <v>1560</v>
      </c>
      <c r="S90" s="869"/>
      <c r="T90" s="869"/>
    </row>
    <row r="91" spans="1:20" s="868" customFormat="1" ht="18" customHeight="1">
      <c r="A91" s="2175"/>
      <c r="B91" s="943" t="s">
        <v>447</v>
      </c>
      <c r="C91" s="1699"/>
      <c r="D91" s="1699"/>
      <c r="E91" s="1699"/>
      <c r="F91" s="1699"/>
      <c r="G91" s="1699"/>
      <c r="H91" s="1699"/>
      <c r="I91" s="1699"/>
      <c r="J91" s="1699"/>
      <c r="K91" s="1699"/>
      <c r="L91" s="1699"/>
      <c r="M91" s="1699"/>
      <c r="N91" s="1700"/>
      <c r="P91" s="943" t="s">
        <v>447</v>
      </c>
      <c r="Q91" s="1075" t="s">
        <v>1560</v>
      </c>
    </row>
    <row r="92" spans="1:20" s="868" customFormat="1" ht="18">
      <c r="A92" s="2175"/>
      <c r="B92" s="943" t="s">
        <v>449</v>
      </c>
      <c r="C92" s="1699"/>
      <c r="D92" s="1699"/>
      <c r="E92" s="1699"/>
      <c r="F92" s="1699"/>
      <c r="G92" s="1699"/>
      <c r="H92" s="1699"/>
      <c r="I92" s="1699"/>
      <c r="J92" s="1699"/>
      <c r="K92" s="1699"/>
      <c r="L92" s="1699"/>
      <c r="M92" s="1699"/>
      <c r="N92" s="1700"/>
      <c r="O92" s="869"/>
      <c r="P92" s="943" t="s">
        <v>449</v>
      </c>
      <c r="Q92" s="1075" t="s">
        <v>1560</v>
      </c>
      <c r="S92" s="869"/>
      <c r="T92" s="869"/>
    </row>
    <row r="93" spans="1:20" s="868" customFormat="1" ht="18">
      <c r="A93" s="2175"/>
      <c r="B93" s="943" t="s">
        <v>450</v>
      </c>
      <c r="C93" s="1699"/>
      <c r="D93" s="1699"/>
      <c r="E93" s="1699"/>
      <c r="F93" s="1699"/>
      <c r="G93" s="1699"/>
      <c r="H93" s="1699"/>
      <c r="I93" s="1699"/>
      <c r="J93" s="1699"/>
      <c r="K93" s="1699"/>
      <c r="L93" s="1699"/>
      <c r="M93" s="1699"/>
      <c r="N93" s="1700"/>
      <c r="P93" s="943" t="s">
        <v>450</v>
      </c>
      <c r="Q93" s="1075" t="s">
        <v>1560</v>
      </c>
    </row>
    <row r="94" spans="1:20" s="868" customFormat="1" ht="18" customHeight="1">
      <c r="A94" s="2175"/>
      <c r="B94" s="943" t="s">
        <v>451</v>
      </c>
      <c r="C94" s="1699"/>
      <c r="D94" s="1699"/>
      <c r="E94" s="1699"/>
      <c r="F94" s="1699"/>
      <c r="G94" s="1699"/>
      <c r="H94" s="1699"/>
      <c r="I94" s="1699"/>
      <c r="J94" s="1699"/>
      <c r="K94" s="1699"/>
      <c r="L94" s="1699"/>
      <c r="M94" s="1699"/>
      <c r="N94" s="1700"/>
      <c r="P94" s="943" t="s">
        <v>451</v>
      </c>
      <c r="Q94" s="1075" t="s">
        <v>1560</v>
      </c>
    </row>
    <row r="95" spans="1:20" ht="18.75" customHeight="1">
      <c r="A95" s="2175"/>
      <c r="B95" s="943" t="s">
        <v>452</v>
      </c>
      <c r="C95" s="1699"/>
      <c r="D95" s="1699"/>
      <c r="E95" s="1699"/>
      <c r="F95" s="1699"/>
      <c r="G95" s="1699"/>
      <c r="H95" s="1699"/>
      <c r="I95" s="1699"/>
      <c r="J95" s="1699"/>
      <c r="K95" s="1699"/>
      <c r="L95" s="1699"/>
      <c r="M95" s="1699"/>
      <c r="N95" s="1700"/>
      <c r="O95" s="868"/>
      <c r="P95" s="943" t="s">
        <v>452</v>
      </c>
      <c r="Q95" s="1075" t="s">
        <v>1560</v>
      </c>
      <c r="S95" s="868"/>
      <c r="T95" s="868"/>
    </row>
    <row r="96" spans="1:20" ht="18.75" customHeight="1">
      <c r="A96" s="2175"/>
      <c r="B96" s="1094" t="s">
        <v>1055</v>
      </c>
      <c r="C96" s="1095" t="s">
        <v>1056</v>
      </c>
      <c r="D96" s="901" t="s">
        <v>37</v>
      </c>
      <c r="E96" s="1096"/>
      <c r="F96" s="1096"/>
      <c r="G96" s="2204" t="s">
        <v>1055</v>
      </c>
      <c r="H96" s="2204"/>
      <c r="I96" s="2204" t="s">
        <v>1056</v>
      </c>
      <c r="J96" s="2204"/>
      <c r="K96" s="2205" t="s">
        <v>41</v>
      </c>
      <c r="L96" s="2205"/>
      <c r="M96" s="2205"/>
      <c r="N96" s="2206"/>
      <c r="O96" s="868"/>
      <c r="P96" s="1078"/>
      <c r="Q96" s="2139" t="s">
        <v>1550</v>
      </c>
      <c r="R96" s="2139"/>
      <c r="S96" s="2139"/>
      <c r="T96" s="868"/>
    </row>
    <row r="97" spans="1:20" ht="15.75" customHeight="1">
      <c r="A97" s="2175"/>
      <c r="B97" s="1687"/>
      <c r="C97" s="1688"/>
      <c r="D97" s="1688"/>
      <c r="E97" s="1688"/>
      <c r="F97" s="1688"/>
      <c r="G97" s="1688"/>
      <c r="H97" s="1688"/>
      <c r="I97" s="1688"/>
      <c r="J97" s="1688"/>
      <c r="K97" s="1688"/>
      <c r="L97" s="1688"/>
      <c r="M97" s="1688"/>
      <c r="N97" s="1689"/>
      <c r="O97" s="868"/>
      <c r="P97" s="1070"/>
      <c r="Q97" s="2139"/>
      <c r="R97" s="2139"/>
      <c r="S97" s="2139"/>
      <c r="T97" s="868"/>
    </row>
    <row r="98" spans="1:20" ht="18.75" customHeight="1">
      <c r="A98" s="2175"/>
      <c r="B98" s="1097"/>
      <c r="C98" s="906">
        <v>0.5</v>
      </c>
      <c r="D98" s="907" t="s">
        <v>237</v>
      </c>
      <c r="E98" s="183"/>
      <c r="F98" s="183"/>
      <c r="G98" s="2203">
        <f>IF(ISTEXT(B98),0,IF(ISBLANK(B98),0,(B98/B119)*K68))</f>
        <v>0</v>
      </c>
      <c r="H98" s="2203"/>
      <c r="I98" s="2203">
        <f>IF(ISTEXT(C98),0,IF(ISBLANK(C98),0,(C98/C119)*M68))</f>
        <v>2</v>
      </c>
      <c r="J98" s="2203"/>
      <c r="K98" s="1098" t="s">
        <v>1571</v>
      </c>
      <c r="L98" s="1099"/>
      <c r="M98" s="1099"/>
      <c r="N98" s="1100"/>
      <c r="O98" s="868"/>
      <c r="P98" s="1079"/>
      <c r="Q98" s="1083" t="s">
        <v>1560</v>
      </c>
      <c r="S98" s="868"/>
      <c r="T98" s="868"/>
    </row>
    <row r="99" spans="1:20" ht="18.75">
      <c r="A99" s="2175"/>
      <c r="B99" s="1097">
        <v>1</v>
      </c>
      <c r="C99" s="906"/>
      <c r="D99" s="907" t="s">
        <v>1565</v>
      </c>
      <c r="E99" s="183"/>
      <c r="F99" s="183"/>
      <c r="G99" s="2203">
        <f>IF(ISTEXT(B99),0,IF(ISBLANK(B99),0,(B99/B119)*K68))</f>
        <v>1</v>
      </c>
      <c r="H99" s="2203"/>
      <c r="I99" s="2203">
        <f>IF(ISTEXT(C99),0,IF(ISBLANK(C99),0,(C98/C119)*M68))</f>
        <v>0</v>
      </c>
      <c r="J99" s="2203"/>
      <c r="K99" s="1099"/>
      <c r="L99" s="1099"/>
      <c r="M99" s="1099"/>
      <c r="N99" s="1100"/>
      <c r="O99" s="868"/>
      <c r="P99" s="1079"/>
      <c r="Q99" s="1084" t="s">
        <v>1560</v>
      </c>
      <c r="S99" s="868"/>
      <c r="T99" s="868"/>
    </row>
    <row r="100" spans="1:20" ht="18.75">
      <c r="A100" s="2175"/>
      <c r="B100" s="1097"/>
      <c r="C100" s="906"/>
      <c r="D100" s="907"/>
      <c r="E100" s="490"/>
      <c r="F100" s="278"/>
      <c r="G100" s="2203">
        <f>IF(ISTEXT(B100),0,IF(ISBLANK(B100),0,(B100/B119)*K68))</f>
        <v>0</v>
      </c>
      <c r="H100" s="2203"/>
      <c r="I100" s="2203">
        <f>IF(ISTEXT(C100),0,IF(ISBLANK(C100),0,(C98/C119)*M68))</f>
        <v>0</v>
      </c>
      <c r="J100" s="2203"/>
      <c r="K100" s="1099"/>
      <c r="L100" s="1099"/>
      <c r="M100" s="1099"/>
      <c r="N100" s="1100"/>
      <c r="O100" s="868"/>
      <c r="P100" s="1079"/>
      <c r="Q100" s="1084" t="s">
        <v>1560</v>
      </c>
      <c r="S100" s="868"/>
      <c r="T100" s="868"/>
    </row>
    <row r="101" spans="1:20" ht="18.75">
      <c r="A101" s="2175"/>
      <c r="B101" s="1097"/>
      <c r="C101" s="906"/>
      <c r="D101" s="907"/>
      <c r="E101" s="490"/>
      <c r="F101" s="278"/>
      <c r="G101" s="2203">
        <f>IF(ISTEXT(B101),0,IF(ISBLANK(B101),0,(B101/B119)*K68))</f>
        <v>0</v>
      </c>
      <c r="H101" s="2203"/>
      <c r="I101" s="2203">
        <f>IF(ISTEXT(C101),0,IF(ISBLANK(C101),0,(C98/C119)*M68))</f>
        <v>0</v>
      </c>
      <c r="J101" s="2203"/>
      <c r="K101" s="1099"/>
      <c r="L101" s="1099"/>
      <c r="M101" s="1099"/>
      <c r="N101" s="1100"/>
      <c r="O101" s="868"/>
      <c r="P101" s="1079"/>
      <c r="Q101" s="1084" t="s">
        <v>1560</v>
      </c>
      <c r="S101" s="868"/>
      <c r="T101" s="868"/>
    </row>
    <row r="102" spans="1:20" ht="18.75">
      <c r="A102" s="2175"/>
      <c r="B102" s="1097"/>
      <c r="C102" s="906"/>
      <c r="D102" s="907"/>
      <c r="E102" s="490"/>
      <c r="F102" s="278"/>
      <c r="G102" s="2203">
        <f>IF(ISTEXT(B102),0,IF(ISBLANK(B102),0,(B102/B119)*K68))</f>
        <v>0</v>
      </c>
      <c r="H102" s="2203"/>
      <c r="I102" s="2203">
        <f>IF(ISTEXT(C102),0,IF(ISBLANK(C102),0,(C98/C119)*M68))</f>
        <v>0</v>
      </c>
      <c r="J102" s="2203"/>
      <c r="K102" s="1099"/>
      <c r="L102" s="1099"/>
      <c r="M102" s="1099"/>
      <c r="N102" s="1100"/>
      <c r="O102" s="868"/>
      <c r="P102" s="1079"/>
      <c r="Q102" s="1084" t="s">
        <v>1560</v>
      </c>
      <c r="S102" s="868"/>
      <c r="T102" s="868"/>
    </row>
    <row r="103" spans="1:20" ht="18.75">
      <c r="A103" s="2175"/>
      <c r="B103" s="1097"/>
      <c r="C103" s="906"/>
      <c r="D103" s="907"/>
      <c r="E103" s="490"/>
      <c r="F103" s="278"/>
      <c r="G103" s="2203">
        <f>IF(ISTEXT(B103),0,IF(ISBLANK(B103),0,(B103/B119)*K68))</f>
        <v>0</v>
      </c>
      <c r="H103" s="2203"/>
      <c r="I103" s="2203">
        <f>IF(ISTEXT(C103),0,IF(ISBLANK(C103),0,(C98/C119)*M68))</f>
        <v>0</v>
      </c>
      <c r="J103" s="2203"/>
      <c r="K103" s="1099"/>
      <c r="L103" s="1099"/>
      <c r="M103" s="1099"/>
      <c r="N103" s="1100"/>
      <c r="O103" s="868"/>
      <c r="P103" s="1079"/>
      <c r="Q103" s="1084" t="s">
        <v>1560</v>
      </c>
      <c r="S103" s="868"/>
      <c r="T103" s="868"/>
    </row>
    <row r="104" spans="1:20" ht="18.75" customHeight="1">
      <c r="A104" s="2175"/>
      <c r="B104" s="1097"/>
      <c r="C104" s="906"/>
      <c r="D104" s="907"/>
      <c r="E104" s="490"/>
      <c r="F104" s="278"/>
      <c r="G104" s="2203">
        <f>IF(ISTEXT(B104),0,IF(ISBLANK(B104),0,(B104/B119)*K68))</f>
        <v>0</v>
      </c>
      <c r="H104" s="2203"/>
      <c r="I104" s="2203">
        <f>IF(ISTEXT(C104),0,IF(ISBLANK(C104),0,(C98/C119)*M68))</f>
        <v>0</v>
      </c>
      <c r="J104" s="2203"/>
      <c r="K104" s="1101"/>
      <c r="L104" s="1101"/>
      <c r="M104" s="1101"/>
      <c r="N104" s="1102"/>
      <c r="O104" s="868"/>
      <c r="P104" s="1079"/>
      <c r="Q104" s="1084" t="s">
        <v>1560</v>
      </c>
      <c r="S104" s="868"/>
      <c r="T104" s="868"/>
    </row>
    <row r="105" spans="1:20" ht="18.75" customHeight="1">
      <c r="A105" s="2175"/>
      <c r="B105" s="1097"/>
      <c r="C105" s="906"/>
      <c r="D105" s="907"/>
      <c r="E105" s="490"/>
      <c r="F105" s="278"/>
      <c r="G105" s="2203">
        <f>IF(ISTEXT(B105),0,IF(ISBLANK(B105),0,(B105/B119)*K68))</f>
        <v>0</v>
      </c>
      <c r="H105" s="2203"/>
      <c r="I105" s="2203">
        <f>IF(ISTEXT(C105),0,IF(ISBLANK(C105),0,(C98/C119)*M68))</f>
        <v>0</v>
      </c>
      <c r="J105" s="2203"/>
      <c r="K105" s="1103" t="s">
        <v>1572</v>
      </c>
      <c r="L105" s="1103"/>
      <c r="M105" s="1103"/>
      <c r="N105" s="1104"/>
      <c r="O105" s="868"/>
      <c r="P105" s="1079"/>
      <c r="Q105" s="1084" t="s">
        <v>1560</v>
      </c>
      <c r="S105" s="868"/>
      <c r="T105" s="868"/>
    </row>
    <row r="106" spans="1:20" ht="18.75" customHeight="1">
      <c r="A106" s="2175"/>
      <c r="B106" s="1097"/>
      <c r="C106" s="906"/>
      <c r="D106" s="907"/>
      <c r="E106" s="490"/>
      <c r="F106" s="278"/>
      <c r="G106" s="2203">
        <f>IF(ISTEXT(B106),0,IF(ISBLANK(B106),0,(B106/B119)*K68))</f>
        <v>0</v>
      </c>
      <c r="H106" s="2203"/>
      <c r="I106" s="2203">
        <f>IF(ISTEXT(C106),0,IF(ISBLANK(C106),0,(C98/C119)*M68))</f>
        <v>0</v>
      </c>
      <c r="J106" s="2203"/>
      <c r="K106" s="1098"/>
      <c r="L106" s="1098"/>
      <c r="M106" s="1098"/>
      <c r="N106" s="1105"/>
      <c r="O106" s="868"/>
      <c r="P106" s="1079"/>
      <c r="Q106" s="1084" t="s">
        <v>1560</v>
      </c>
      <c r="S106" s="868"/>
      <c r="T106" s="868"/>
    </row>
    <row r="107" spans="1:20" ht="18.75" customHeight="1">
      <c r="A107" s="2175"/>
      <c r="B107" s="1097"/>
      <c r="C107" s="906"/>
      <c r="D107" s="907"/>
      <c r="E107" s="490"/>
      <c r="F107" s="1106"/>
      <c r="G107" s="2203">
        <f>IF(ISTEXT(B107),0,IF(ISBLANK(B107),0,(B107/B119)*K68))</f>
        <v>0</v>
      </c>
      <c r="H107" s="2203"/>
      <c r="I107" s="2203">
        <f>IF(ISTEXT(C107),0,IF(ISBLANK(C107),0,(C98/C119)*M68))</f>
        <v>0</v>
      </c>
      <c r="J107" s="2203"/>
      <c r="K107" s="1098"/>
      <c r="L107" s="1098"/>
      <c r="M107" s="1098"/>
      <c r="N107" s="1105"/>
      <c r="O107" s="868"/>
      <c r="P107" s="1079"/>
      <c r="Q107" s="1084" t="s">
        <v>1560</v>
      </c>
      <c r="S107" s="868"/>
      <c r="T107" s="868"/>
    </row>
    <row r="108" spans="1:20" ht="18.75" customHeight="1">
      <c r="A108" s="2175"/>
      <c r="B108" s="1097"/>
      <c r="C108" s="906"/>
      <c r="D108" s="907"/>
      <c r="E108" s="490"/>
      <c r="F108" s="278"/>
      <c r="G108" s="2203">
        <f>IF(ISTEXT(B108),0,IF(ISBLANK(B108),0,(B108/B119)*K68))</f>
        <v>0</v>
      </c>
      <c r="H108" s="2203"/>
      <c r="I108" s="2203">
        <f>IF(ISTEXT(C108),0,IF(ISBLANK(C108),0,(C98/C119)*M68))</f>
        <v>0</v>
      </c>
      <c r="J108" s="2203"/>
      <c r="K108" s="1098"/>
      <c r="L108" s="1098"/>
      <c r="M108" s="1098"/>
      <c r="N108" s="1105"/>
      <c r="O108" s="868"/>
      <c r="P108" s="1079"/>
      <c r="Q108" s="1084" t="s">
        <v>1560</v>
      </c>
      <c r="S108" s="868"/>
      <c r="T108" s="868"/>
    </row>
    <row r="109" spans="1:20" ht="18.75">
      <c r="A109" s="2175"/>
      <c r="B109" s="1097"/>
      <c r="C109" s="906"/>
      <c r="D109" s="907"/>
      <c r="E109" s="490"/>
      <c r="F109" s="278"/>
      <c r="G109" s="2203">
        <f>IF(ISTEXT(B109),0,IF(ISBLANK(B109),0,(B109/B119)*K68))</f>
        <v>0</v>
      </c>
      <c r="H109" s="2203"/>
      <c r="I109" s="2203">
        <f>IF(ISTEXT(C109),0,IF(ISBLANK(C109),0,(C98/C119)*M68))</f>
        <v>0</v>
      </c>
      <c r="J109" s="2203"/>
      <c r="K109" s="1098"/>
      <c r="L109" s="1098"/>
      <c r="M109" s="1098"/>
      <c r="N109" s="1105"/>
      <c r="O109" s="868"/>
      <c r="P109" s="1079"/>
      <c r="Q109" s="1084" t="s">
        <v>1560</v>
      </c>
      <c r="S109" s="868"/>
      <c r="T109" s="868"/>
    </row>
    <row r="110" spans="1:20" ht="18.75">
      <c r="A110" s="2175"/>
      <c r="B110" s="1097"/>
      <c r="C110" s="906"/>
      <c r="D110" s="907"/>
      <c r="E110" s="490"/>
      <c r="F110" s="278"/>
      <c r="G110" s="2203">
        <f>IF(ISTEXT(B110),0,IF(ISBLANK(B110),0,(B110/B119)*K68))</f>
        <v>0</v>
      </c>
      <c r="H110" s="2203"/>
      <c r="I110" s="2203">
        <f>IF(ISTEXT(C110),0,IF(ISBLANK(C110),0,(C98/C119)*M68))</f>
        <v>0</v>
      </c>
      <c r="J110" s="2203"/>
      <c r="K110" s="1098"/>
      <c r="L110" s="1098"/>
      <c r="M110" s="1098"/>
      <c r="N110" s="1105"/>
      <c r="O110" s="868"/>
      <c r="P110" s="1079"/>
      <c r="Q110" s="1084" t="s">
        <v>1560</v>
      </c>
      <c r="S110" s="868"/>
      <c r="T110" s="868"/>
    </row>
    <row r="111" spans="1:20" ht="18.75">
      <c r="A111" s="2175"/>
      <c r="B111" s="1097"/>
      <c r="C111" s="906"/>
      <c r="D111" s="907"/>
      <c r="E111" s="490"/>
      <c r="F111" s="278"/>
      <c r="G111" s="2203">
        <f>IF(ISTEXT(B111),0,IF(ISBLANK(B111),0,(B111/B119)*K68))</f>
        <v>0</v>
      </c>
      <c r="H111" s="2203"/>
      <c r="I111" s="2203">
        <f>IF(ISTEXT(C111),0,IF(ISBLANK(C111),0,(C98/C119)*M68))</f>
        <v>0</v>
      </c>
      <c r="J111" s="2203"/>
      <c r="K111" s="1098"/>
      <c r="L111" s="1098"/>
      <c r="M111" s="1098"/>
      <c r="N111" s="1105"/>
      <c r="O111" s="868"/>
      <c r="P111" s="1079"/>
      <c r="Q111" s="1084" t="s">
        <v>1560</v>
      </c>
      <c r="S111" s="868"/>
      <c r="T111" s="868"/>
    </row>
    <row r="112" spans="1:20" ht="18.75">
      <c r="A112" s="2175"/>
      <c r="B112" s="1097"/>
      <c r="C112" s="906"/>
      <c r="D112" s="907"/>
      <c r="E112" s="490"/>
      <c r="F112" s="278"/>
      <c r="G112" s="2203">
        <f>IF(ISTEXT(B112),0,IF(ISBLANK(B112),0,(B112/B119)*K68))</f>
        <v>0</v>
      </c>
      <c r="H112" s="2203"/>
      <c r="I112" s="2203">
        <f>IF(ISTEXT(C112),0,IF(ISBLANK(C112),0,(C98/C119)*M68))</f>
        <v>0</v>
      </c>
      <c r="J112" s="2203"/>
      <c r="K112" s="1098"/>
      <c r="L112" s="1098"/>
      <c r="M112" s="1098"/>
      <c r="N112" s="1105"/>
      <c r="O112" s="868"/>
      <c r="P112" s="1079"/>
      <c r="Q112" s="1084" t="s">
        <v>1560</v>
      </c>
      <c r="S112" s="868"/>
      <c r="T112" s="868"/>
    </row>
    <row r="113" spans="1:21" ht="18.75">
      <c r="A113" s="2175"/>
      <c r="B113" s="1097"/>
      <c r="C113" s="906"/>
      <c r="D113" s="907"/>
      <c r="E113" s="490"/>
      <c r="F113" s="278"/>
      <c r="G113" s="2203">
        <f>IF(ISTEXT(B113),0,IF(ISBLANK(B113),0,(B113/B119)*K68))</f>
        <v>0</v>
      </c>
      <c r="H113" s="2203"/>
      <c r="I113" s="2203">
        <f>IF(ISTEXT(C113),0,IF(ISBLANK(C113),0,(C98/C119)*M68))</f>
        <v>0</v>
      </c>
      <c r="J113" s="2203"/>
      <c r="K113" s="1098"/>
      <c r="L113" s="1098"/>
      <c r="M113" s="1098"/>
      <c r="N113" s="1105"/>
      <c r="O113" s="868"/>
      <c r="P113" s="1079"/>
      <c r="Q113" s="1084" t="s">
        <v>1560</v>
      </c>
      <c r="S113" s="868"/>
      <c r="T113" s="868"/>
    </row>
    <row r="114" spans="1:21" ht="18.75" customHeight="1">
      <c r="A114" s="2175"/>
      <c r="B114" s="1097"/>
      <c r="C114" s="906"/>
      <c r="D114" s="907"/>
      <c r="E114" s="490"/>
      <c r="F114" s="278"/>
      <c r="G114" s="2203">
        <f>IF(ISTEXT(B114),0,IF(ISBLANK(B114),0,(B114/B119)*K68))</f>
        <v>0</v>
      </c>
      <c r="H114" s="2203"/>
      <c r="I114" s="2203">
        <f>IF(ISTEXT(C114),0,IF(ISBLANK(C114),0,(C98/C119)*M68))</f>
        <v>0</v>
      </c>
      <c r="J114" s="2203"/>
      <c r="K114" s="1098"/>
      <c r="L114" s="1098"/>
      <c r="M114" s="1098"/>
      <c r="N114" s="1105"/>
      <c r="P114" s="1079"/>
      <c r="Q114" s="1084" t="s">
        <v>1560</v>
      </c>
    </row>
    <row r="115" spans="1:21" ht="18.75">
      <c r="A115" s="2175"/>
      <c r="B115" s="1097"/>
      <c r="C115" s="906"/>
      <c r="D115" s="907"/>
      <c r="E115" s="490"/>
      <c r="F115" s="278"/>
      <c r="G115" s="2203">
        <f>IF(ISTEXT(B115),0,IF(ISBLANK(B115),0,(B115/B119)*K68))</f>
        <v>0</v>
      </c>
      <c r="H115" s="2203"/>
      <c r="I115" s="2203">
        <f>IF(ISTEXT(C115),0,IF(ISBLANK(C115),0,(C98/C119)*M68))</f>
        <v>0</v>
      </c>
      <c r="J115" s="2203"/>
      <c r="K115" s="1098"/>
      <c r="L115" s="1098"/>
      <c r="M115" s="1098"/>
      <c r="N115" s="1105"/>
      <c r="P115" s="1079"/>
      <c r="Q115" s="1084" t="s">
        <v>1560</v>
      </c>
    </row>
    <row r="116" spans="1:21" ht="18.75" customHeight="1">
      <c r="A116" s="2175"/>
      <c r="B116" s="1097"/>
      <c r="C116" s="906"/>
      <c r="D116" s="907"/>
      <c r="E116" s="490"/>
      <c r="F116" s="278"/>
      <c r="G116" s="2203">
        <f>IF(ISTEXT(B116),0,IF(ISBLANK(B116),0,(B116/B119)*K68))</f>
        <v>0</v>
      </c>
      <c r="H116" s="2203"/>
      <c r="I116" s="2203">
        <f>IF(ISTEXT(C116),0,IF(ISBLANK(C116),0,(C98/C119)*M68))</f>
        <v>0</v>
      </c>
      <c r="J116" s="2203"/>
      <c r="K116" s="1098"/>
      <c r="L116" s="1098"/>
      <c r="M116" s="1098"/>
      <c r="N116" s="1105"/>
      <c r="P116" s="1079"/>
      <c r="Q116" s="1084" t="s">
        <v>1560</v>
      </c>
    </row>
    <row r="117" spans="1:21" ht="18.75">
      <c r="A117" s="2175"/>
      <c r="B117" s="1097"/>
      <c r="C117" s="906"/>
      <c r="D117" s="907"/>
      <c r="E117" s="1090"/>
      <c r="F117" s="1090"/>
      <c r="G117" s="2203">
        <f>IF(ISTEXT(B117),0,IF(ISBLANK(B117),0,(B117/B119)*K68))</f>
        <v>0</v>
      </c>
      <c r="H117" s="2203"/>
      <c r="I117" s="2203">
        <f>IF(ISTEXT(C117),0,IF(ISBLANK(C117),0,(C98/C119)*M68))</f>
        <v>0</v>
      </c>
      <c r="J117" s="2203"/>
      <c r="K117" s="1098"/>
      <c r="L117" s="1098"/>
      <c r="M117" s="1098"/>
      <c r="N117" s="1105"/>
      <c r="P117" s="1079"/>
      <c r="Q117" s="1084" t="s">
        <v>1560</v>
      </c>
    </row>
    <row r="118" spans="1:21" s="868" customFormat="1" ht="21" customHeight="1">
      <c r="A118" s="2175"/>
      <c r="B118" s="1687"/>
      <c r="C118" s="1688"/>
      <c r="D118" s="1688"/>
      <c r="E118" s="1688"/>
      <c r="F118" s="1688"/>
      <c r="G118" s="1688"/>
      <c r="H118" s="1688"/>
      <c r="I118" s="1688"/>
      <c r="J118" s="1688"/>
      <c r="K118" s="1688"/>
      <c r="L118" s="1688"/>
      <c r="M118" s="1688"/>
      <c r="N118" s="1689"/>
      <c r="O118" s="869"/>
      <c r="P118" s="1070"/>
      <c r="Q118" s="2139" t="s">
        <v>1550</v>
      </c>
      <c r="R118" s="2139"/>
      <c r="S118" s="2139"/>
      <c r="T118" s="869"/>
    </row>
    <row r="119" spans="1:21" ht="18.75" customHeight="1">
      <c r="A119" s="2175"/>
      <c r="B119" s="916">
        <f>SUM(B97:B118)</f>
        <v>1</v>
      </c>
      <c r="C119" s="917">
        <f>SUM(C97:C118)</f>
        <v>0.5</v>
      </c>
      <c r="D119" s="1690" t="s">
        <v>999</v>
      </c>
      <c r="E119" s="1690"/>
      <c r="F119" s="1690"/>
      <c r="G119" s="2202">
        <f>SUM(G97:G118)</f>
        <v>1</v>
      </c>
      <c r="H119" s="2202"/>
      <c r="I119" s="2202">
        <f>SUM(I97:I118)</f>
        <v>2</v>
      </c>
      <c r="J119" s="2202"/>
      <c r="K119" s="1107"/>
      <c r="L119" s="1108"/>
      <c r="M119" s="1108"/>
      <c r="N119" s="1087"/>
      <c r="P119" s="2140"/>
      <c r="Q119" s="2139"/>
      <c r="R119" s="2139"/>
      <c r="S119" s="2139"/>
    </row>
    <row r="120" spans="1:21" ht="18.75" customHeight="1">
      <c r="A120" s="2175"/>
      <c r="B120" s="2161" t="str">
        <f ca="1">CELL("nomfichier")</f>
        <v>D:\1 UPRT SITE WEB\uprt.fr\re-recettes-jean-marc-catteau\re-catteau-galettes\[PC-les-galettes-repertoire.xlsx]Récap</v>
      </c>
      <c r="C120" s="2162"/>
      <c r="D120" s="2162"/>
      <c r="E120" s="2162"/>
      <c r="F120" s="2162"/>
      <c r="G120" s="2162"/>
      <c r="H120" s="2162"/>
      <c r="I120" s="2162"/>
      <c r="J120" s="2162"/>
      <c r="K120" s="2162"/>
      <c r="L120" s="2162"/>
      <c r="M120" s="2162"/>
      <c r="N120" s="2163"/>
      <c r="P120" s="2140"/>
      <c r="Q120" s="2139"/>
      <c r="R120" s="2139"/>
      <c r="S120" s="2139"/>
    </row>
    <row r="121" spans="1:21" ht="15.75" customHeight="1" thickBot="1">
      <c r="A121" s="2175"/>
      <c r="B121" s="1725" t="s">
        <v>99</v>
      </c>
      <c r="C121" s="2142"/>
      <c r="D121" s="2142"/>
      <c r="E121" s="2142"/>
      <c r="F121" s="2142"/>
      <c r="G121" s="2142"/>
      <c r="H121" s="2142"/>
      <c r="I121" s="2142"/>
      <c r="J121" s="2142"/>
      <c r="K121" s="2142"/>
      <c r="L121" s="2142"/>
      <c r="M121" s="2142"/>
      <c r="N121" s="1727"/>
      <c r="P121" s="2141"/>
      <c r="Q121" s="2139"/>
      <c r="R121" s="2139"/>
      <c r="S121" s="2139"/>
    </row>
    <row r="122" spans="1:21" ht="15.75" thickBot="1"/>
    <row r="123" spans="1:21" ht="12.75">
      <c r="A123" s="2167" t="s">
        <v>29</v>
      </c>
      <c r="B123" s="2191" t="s">
        <v>1549</v>
      </c>
      <c r="C123" s="2192"/>
      <c r="D123" s="2192"/>
      <c r="E123" s="2192"/>
      <c r="F123" s="2192"/>
      <c r="G123" s="2192"/>
      <c r="H123" s="2192"/>
      <c r="I123" s="2192"/>
      <c r="J123" s="2192"/>
      <c r="K123" s="2192"/>
      <c r="L123" s="2192"/>
      <c r="M123" s="2192"/>
      <c r="N123" s="2193"/>
      <c r="P123" s="2151" t="s">
        <v>1550</v>
      </c>
      <c r="Q123" s="2153" t="s">
        <v>1550</v>
      </c>
      <c r="R123" s="2155" t="s">
        <v>113</v>
      </c>
      <c r="S123" s="2156"/>
      <c r="T123" s="2156"/>
      <c r="U123" s="2157"/>
    </row>
    <row r="124" spans="1:21" ht="12.75">
      <c r="A124" s="2168"/>
      <c r="B124" s="2194"/>
      <c r="C124" s="2195"/>
      <c r="D124" s="2195"/>
      <c r="E124" s="2195"/>
      <c r="F124" s="2195"/>
      <c r="G124" s="2195"/>
      <c r="H124" s="2195"/>
      <c r="I124" s="2195"/>
      <c r="J124" s="2195"/>
      <c r="K124" s="2195"/>
      <c r="L124" s="2195"/>
      <c r="M124" s="2195"/>
      <c r="N124" s="2196"/>
      <c r="P124" s="2152"/>
      <c r="Q124" s="2153"/>
      <c r="R124" s="1504"/>
      <c r="S124" s="1505"/>
      <c r="T124" s="1505"/>
      <c r="U124" s="1506"/>
    </row>
    <row r="125" spans="1:21" ht="15.75">
      <c r="A125" s="2175" t="s">
        <v>1566</v>
      </c>
      <c r="B125" s="2177" t="s">
        <v>1573</v>
      </c>
      <c r="C125" s="2178"/>
      <c r="D125" s="2178"/>
      <c r="E125" s="2178"/>
      <c r="F125" s="2178"/>
      <c r="G125" s="2178"/>
      <c r="H125" s="2178"/>
      <c r="I125" s="2197" t="s">
        <v>55</v>
      </c>
      <c r="J125" s="2197"/>
      <c r="K125" s="2197" t="s">
        <v>55</v>
      </c>
      <c r="L125" s="2197"/>
      <c r="M125" s="2197" t="s">
        <v>55</v>
      </c>
      <c r="N125" s="2198"/>
      <c r="P125" s="2152"/>
      <c r="Q125" s="2153"/>
      <c r="R125" s="1504"/>
      <c r="S125" s="1505"/>
      <c r="T125" s="1505"/>
      <c r="U125" s="1506"/>
    </row>
    <row r="126" spans="1:21" ht="15.75">
      <c r="A126" s="2175"/>
      <c r="B126" s="2177"/>
      <c r="C126" s="2178"/>
      <c r="D126" s="2178"/>
      <c r="E126" s="2178"/>
      <c r="F126" s="2178"/>
      <c r="G126" s="2178"/>
      <c r="H126" s="2178"/>
      <c r="I126" s="2182" t="str">
        <f>B129</f>
        <v>Recette 1</v>
      </c>
      <c r="J126" s="2182"/>
      <c r="K126" s="2182" t="str">
        <f>C129</f>
        <v>Recette 2</v>
      </c>
      <c r="L126" s="2182"/>
      <c r="M126" s="2182" t="str">
        <f>D129</f>
        <v>Recette 3</v>
      </c>
      <c r="N126" s="2199"/>
      <c r="P126" s="2152"/>
      <c r="Q126" s="2153"/>
      <c r="R126" s="1504"/>
      <c r="S126" s="1505"/>
      <c r="T126" s="1505"/>
      <c r="U126" s="1506"/>
    </row>
    <row r="127" spans="1:21" ht="18">
      <c r="A127" s="2175"/>
      <c r="B127" s="1109"/>
      <c r="C127" s="1110"/>
      <c r="D127" s="1110"/>
      <c r="E127" s="1110"/>
      <c r="F127" s="1110"/>
      <c r="G127" s="1110"/>
      <c r="H127" s="1110"/>
      <c r="I127" s="2200">
        <v>1</v>
      </c>
      <c r="J127" s="2200"/>
      <c r="K127" s="2200">
        <v>1</v>
      </c>
      <c r="L127" s="2200"/>
      <c r="M127" s="2200">
        <v>2</v>
      </c>
      <c r="N127" s="2201"/>
      <c r="P127" s="2152"/>
      <c r="Q127" s="2153"/>
      <c r="R127" s="1504"/>
      <c r="S127" s="1505"/>
      <c r="T127" s="1505"/>
      <c r="U127" s="1506"/>
    </row>
    <row r="128" spans="1:21" ht="15.75">
      <c r="A128" s="2175"/>
      <c r="B128" s="2181" t="s">
        <v>1567</v>
      </c>
      <c r="C128" s="2182"/>
      <c r="D128" s="2182"/>
      <c r="E128" s="1090"/>
      <c r="F128" s="1090"/>
      <c r="G128" s="490"/>
      <c r="H128" s="490"/>
      <c r="I128" s="2200"/>
      <c r="J128" s="2200"/>
      <c r="K128" s="2200"/>
      <c r="L128" s="2200"/>
      <c r="M128" s="2200"/>
      <c r="N128" s="2201"/>
      <c r="P128" s="2152"/>
      <c r="Q128" s="2153"/>
      <c r="R128" s="1504"/>
      <c r="S128" s="1505"/>
      <c r="T128" s="1505"/>
      <c r="U128" s="1506"/>
    </row>
    <row r="129" spans="1:21" ht="15.75">
      <c r="A129" s="2175"/>
      <c r="B129" s="1111" t="str">
        <f>B155</f>
        <v>Recette 1</v>
      </c>
      <c r="C129" s="1112" t="str">
        <f>C155</f>
        <v>Recette 2</v>
      </c>
      <c r="D129" s="1112" t="str">
        <f>D155</f>
        <v>Recette 3</v>
      </c>
      <c r="E129" s="1090"/>
      <c r="F129" s="1090"/>
      <c r="G129" s="490"/>
      <c r="H129" s="1093"/>
      <c r="I129" s="490"/>
      <c r="J129" s="490"/>
      <c r="K129" s="490"/>
      <c r="L129" s="490"/>
      <c r="M129" s="490"/>
      <c r="N129" s="1073"/>
      <c r="P129" s="2152"/>
      <c r="Q129" s="2153"/>
      <c r="R129" s="1504"/>
      <c r="S129" s="1505"/>
      <c r="T129" s="1505"/>
      <c r="U129" s="1506"/>
    </row>
    <row r="130" spans="1:21">
      <c r="A130" s="2175"/>
      <c r="B130" s="2183">
        <f>B178</f>
        <v>0</v>
      </c>
      <c r="C130" s="2184">
        <f>C178</f>
        <v>0</v>
      </c>
      <c r="D130" s="2184">
        <f>D178</f>
        <v>0</v>
      </c>
      <c r="E130" s="490"/>
      <c r="F130" s="490"/>
      <c r="G130" s="490"/>
      <c r="H130" s="490"/>
      <c r="I130" s="490"/>
      <c r="J130" s="490"/>
      <c r="K130" s="490"/>
      <c r="L130" s="490"/>
      <c r="M130" s="490"/>
      <c r="N130" s="1073"/>
      <c r="P130" s="2152"/>
      <c r="Q130" s="2153"/>
      <c r="R130" s="1504"/>
      <c r="S130" s="1505"/>
      <c r="T130" s="1505"/>
      <c r="U130" s="1506"/>
    </row>
    <row r="131" spans="1:21" ht="18">
      <c r="A131" s="2175"/>
      <c r="B131" s="2183"/>
      <c r="C131" s="2184"/>
      <c r="D131" s="2184"/>
      <c r="E131" s="2185" t="s">
        <v>1568</v>
      </c>
      <c r="F131" s="2185"/>
      <c r="G131" s="1072" t="s">
        <v>1569</v>
      </c>
      <c r="H131" s="490"/>
      <c r="I131" s="490"/>
      <c r="J131" s="490"/>
      <c r="K131" s="490"/>
      <c r="L131" s="490"/>
      <c r="M131" s="490"/>
      <c r="N131" s="1073"/>
      <c r="P131" s="2152"/>
      <c r="Q131" s="2153"/>
      <c r="R131" s="1504"/>
      <c r="S131" s="1505"/>
      <c r="T131" s="1505"/>
      <c r="U131" s="1506"/>
    </row>
    <row r="132" spans="1:21" ht="12.75">
      <c r="A132" s="2175"/>
      <c r="B132" s="1687"/>
      <c r="C132" s="1688"/>
      <c r="D132" s="1688"/>
      <c r="E132" s="1688"/>
      <c r="F132" s="1688"/>
      <c r="G132" s="1688"/>
      <c r="H132" s="1688"/>
      <c r="I132" s="1688"/>
      <c r="J132" s="1688"/>
      <c r="K132" s="1688"/>
      <c r="L132" s="1688"/>
      <c r="M132" s="1688"/>
      <c r="N132" s="1689"/>
      <c r="P132" s="1070"/>
      <c r="Q132" s="2153"/>
      <c r="R132" s="1504"/>
      <c r="S132" s="1505"/>
      <c r="T132" s="1505"/>
      <c r="U132" s="1506"/>
    </row>
    <row r="133" spans="1:21" ht="18.75">
      <c r="A133" s="2175"/>
      <c r="B133" s="1691"/>
      <c r="C133" s="1071" t="s">
        <v>1557</v>
      </c>
      <c r="D133" s="882"/>
      <c r="E133" s="1072"/>
      <c r="F133" s="490"/>
      <c r="G133" s="490"/>
      <c r="H133" s="490"/>
      <c r="I133" s="892" t="s">
        <v>55</v>
      </c>
      <c r="J133" s="893" t="s">
        <v>1558</v>
      </c>
      <c r="K133" s="894"/>
      <c r="L133" s="894"/>
      <c r="M133" s="894"/>
      <c r="N133" s="1073"/>
      <c r="P133" s="2159"/>
      <c r="Q133" s="2153"/>
      <c r="R133" s="1504"/>
      <c r="S133" s="1505"/>
      <c r="T133" s="1505"/>
      <c r="U133" s="1506"/>
    </row>
    <row r="134" spans="1:21" ht="18">
      <c r="A134" s="2175"/>
      <c r="B134" s="1691"/>
      <c r="C134" s="1074" t="s">
        <v>41</v>
      </c>
      <c r="D134" s="894"/>
      <c r="E134" s="894"/>
      <c r="F134" s="894"/>
      <c r="G134" s="894"/>
      <c r="H134" s="894"/>
      <c r="I134" s="400"/>
      <c r="J134" s="897"/>
      <c r="K134" s="898"/>
      <c r="L134" s="898"/>
      <c r="M134" s="898"/>
      <c r="N134" s="899"/>
      <c r="P134" s="2159"/>
      <c r="Q134" s="2154"/>
      <c r="R134" s="1507"/>
      <c r="S134" s="1508"/>
      <c r="T134" s="1508"/>
      <c r="U134" s="1509"/>
    </row>
    <row r="135" spans="1:21" ht="18">
      <c r="A135" s="2175"/>
      <c r="B135" s="943" t="s">
        <v>51</v>
      </c>
      <c r="C135" s="1699" t="s">
        <v>1559</v>
      </c>
      <c r="D135" s="1699"/>
      <c r="E135" s="1699"/>
      <c r="F135" s="1699"/>
      <c r="G135" s="1699"/>
      <c r="H135" s="1699"/>
      <c r="I135" s="1699"/>
      <c r="J135" s="1699"/>
      <c r="K135" s="1699"/>
      <c r="L135" s="1699"/>
      <c r="M135" s="1699"/>
      <c r="N135" s="1700"/>
      <c r="P135" s="943" t="s">
        <v>51</v>
      </c>
      <c r="Q135" s="1075" t="s">
        <v>1560</v>
      </c>
      <c r="R135" s="868"/>
      <c r="S135" s="868"/>
    </row>
    <row r="136" spans="1:21" ht="18" customHeight="1">
      <c r="A136" s="2175"/>
      <c r="B136" s="943" t="s">
        <v>55</v>
      </c>
      <c r="C136" s="1699"/>
      <c r="D136" s="1699"/>
      <c r="E136" s="1699"/>
      <c r="F136" s="1699"/>
      <c r="G136" s="1699"/>
      <c r="H136" s="1699"/>
      <c r="I136" s="1699"/>
      <c r="J136" s="1699"/>
      <c r="K136" s="1699"/>
      <c r="L136" s="1699"/>
      <c r="M136" s="1699"/>
      <c r="N136" s="1700"/>
      <c r="P136" s="943" t="s">
        <v>55</v>
      </c>
      <c r="Q136" s="1075" t="s">
        <v>1560</v>
      </c>
      <c r="R136" s="868"/>
      <c r="S136" s="868"/>
    </row>
    <row r="137" spans="1:21" ht="18">
      <c r="A137" s="2175"/>
      <c r="B137" s="943" t="s">
        <v>426</v>
      </c>
      <c r="C137" s="2143" t="s">
        <v>1574</v>
      </c>
      <c r="D137" s="2143"/>
      <c r="E137" s="2143"/>
      <c r="F137" s="2143"/>
      <c r="G137" s="2143"/>
      <c r="H137" s="2143"/>
      <c r="I137" s="2143"/>
      <c r="J137" s="2143"/>
      <c r="K137" s="2143"/>
      <c r="L137" s="2143"/>
      <c r="M137" s="2143"/>
      <c r="N137" s="2144"/>
      <c r="P137" s="943" t="s">
        <v>426</v>
      </c>
      <c r="Q137" s="1075" t="s">
        <v>1560</v>
      </c>
      <c r="R137" s="868"/>
      <c r="S137" s="868"/>
    </row>
    <row r="138" spans="1:21" ht="18">
      <c r="A138" s="2175"/>
      <c r="B138" s="943" t="s">
        <v>427</v>
      </c>
      <c r="C138" s="1699"/>
      <c r="D138" s="1699"/>
      <c r="E138" s="1699"/>
      <c r="F138" s="1699"/>
      <c r="G138" s="1699"/>
      <c r="H138" s="1699"/>
      <c r="I138" s="1699"/>
      <c r="J138" s="1699"/>
      <c r="K138" s="1699"/>
      <c r="L138" s="1699"/>
      <c r="M138" s="1699"/>
      <c r="N138" s="1700"/>
      <c r="P138" s="943" t="s">
        <v>427</v>
      </c>
      <c r="Q138" s="1075" t="s">
        <v>1560</v>
      </c>
      <c r="R138" s="868"/>
      <c r="S138" s="868"/>
    </row>
    <row r="139" spans="1:21" ht="18">
      <c r="A139" s="2175"/>
      <c r="B139" s="943" t="s">
        <v>429</v>
      </c>
      <c r="C139" s="1699"/>
      <c r="D139" s="1699"/>
      <c r="E139" s="1699"/>
      <c r="F139" s="1699"/>
      <c r="G139" s="1699"/>
      <c r="H139" s="1699"/>
      <c r="I139" s="1699"/>
      <c r="J139" s="1699"/>
      <c r="K139" s="1699"/>
      <c r="L139" s="1699"/>
      <c r="M139" s="1699"/>
      <c r="N139" s="1700"/>
      <c r="P139" s="943" t="s">
        <v>429</v>
      </c>
      <c r="Q139" s="1075" t="s">
        <v>1560</v>
      </c>
      <c r="R139" s="868"/>
    </row>
    <row r="140" spans="1:21" ht="18">
      <c r="A140" s="2175"/>
      <c r="B140" s="943" t="s">
        <v>79</v>
      </c>
      <c r="C140" s="1699"/>
      <c r="D140" s="1699"/>
      <c r="E140" s="1699"/>
      <c r="F140" s="1699"/>
      <c r="G140" s="1699"/>
      <c r="H140" s="1699"/>
      <c r="I140" s="1699"/>
      <c r="J140" s="1699"/>
      <c r="K140" s="1699"/>
      <c r="L140" s="1699"/>
      <c r="M140" s="1699"/>
      <c r="N140" s="1700"/>
      <c r="P140" s="943" t="s">
        <v>79</v>
      </c>
      <c r="Q140" s="1075" t="s">
        <v>1560</v>
      </c>
      <c r="R140" s="868"/>
    </row>
    <row r="141" spans="1:21" ht="18">
      <c r="A141" s="2175"/>
      <c r="B141" s="943" t="s">
        <v>431</v>
      </c>
      <c r="C141" s="1699"/>
      <c r="D141" s="1699"/>
      <c r="E141" s="1699"/>
      <c r="F141" s="1699"/>
      <c r="G141" s="1699"/>
      <c r="H141" s="1699"/>
      <c r="I141" s="1699"/>
      <c r="J141" s="1699"/>
      <c r="K141" s="1699"/>
      <c r="L141" s="1699"/>
      <c r="M141" s="1699"/>
      <c r="N141" s="1700"/>
      <c r="P141" s="943" t="s">
        <v>431</v>
      </c>
      <c r="Q141" s="1075" t="s">
        <v>1560</v>
      </c>
      <c r="R141" s="868"/>
    </row>
    <row r="142" spans="1:21" ht="18">
      <c r="A142" s="2175"/>
      <c r="B142" s="943" t="s">
        <v>432</v>
      </c>
      <c r="C142" s="1699"/>
      <c r="D142" s="1699"/>
      <c r="E142" s="1699"/>
      <c r="F142" s="1699"/>
      <c r="G142" s="1699"/>
      <c r="H142" s="1699"/>
      <c r="I142" s="1699"/>
      <c r="J142" s="1699"/>
      <c r="K142" s="1699"/>
      <c r="L142" s="1699"/>
      <c r="M142" s="1699"/>
      <c r="N142" s="1700"/>
      <c r="P142" s="943" t="s">
        <v>432</v>
      </c>
      <c r="Q142" s="1075" t="s">
        <v>1560</v>
      </c>
      <c r="R142" s="868"/>
    </row>
    <row r="143" spans="1:21" ht="18">
      <c r="A143" s="2175"/>
      <c r="B143" s="943" t="s">
        <v>434</v>
      </c>
      <c r="C143" s="1699" t="s">
        <v>1562</v>
      </c>
      <c r="D143" s="1699"/>
      <c r="E143" s="1699"/>
      <c r="F143" s="1699"/>
      <c r="G143" s="1699"/>
      <c r="H143" s="1699"/>
      <c r="I143" s="1699"/>
      <c r="J143" s="1699"/>
      <c r="K143" s="1699"/>
      <c r="L143" s="1699"/>
      <c r="M143" s="1699"/>
      <c r="N143" s="1700"/>
      <c r="P143" s="943" t="s">
        <v>434</v>
      </c>
      <c r="Q143" s="1075" t="s">
        <v>1560</v>
      </c>
      <c r="R143" s="868"/>
    </row>
    <row r="144" spans="1:21" ht="18">
      <c r="A144" s="2175"/>
      <c r="B144" s="943" t="s">
        <v>436</v>
      </c>
      <c r="C144" s="1699"/>
      <c r="D144" s="1699"/>
      <c r="E144" s="1699"/>
      <c r="F144" s="1699"/>
      <c r="G144" s="1699"/>
      <c r="H144" s="1699"/>
      <c r="I144" s="1699"/>
      <c r="J144" s="1699"/>
      <c r="K144" s="1699"/>
      <c r="L144" s="1699"/>
      <c r="M144" s="1699"/>
      <c r="N144" s="1700"/>
      <c r="P144" s="943" t="s">
        <v>436</v>
      </c>
      <c r="Q144" s="1075" t="s">
        <v>1560</v>
      </c>
      <c r="R144" s="868"/>
    </row>
    <row r="145" spans="1:19" ht="18">
      <c r="A145" s="2175"/>
      <c r="B145" s="943" t="s">
        <v>438</v>
      </c>
      <c r="C145" s="1699"/>
      <c r="D145" s="1699"/>
      <c r="E145" s="1699"/>
      <c r="F145" s="1699"/>
      <c r="G145" s="1699"/>
      <c r="H145" s="1699"/>
      <c r="I145" s="1699"/>
      <c r="J145" s="1699"/>
      <c r="K145" s="1699"/>
      <c r="L145" s="1699"/>
      <c r="M145" s="1699"/>
      <c r="N145" s="1700"/>
      <c r="P145" s="943" t="s">
        <v>438</v>
      </c>
      <c r="Q145" s="1075" t="s">
        <v>1560</v>
      </c>
      <c r="R145" s="868"/>
    </row>
    <row r="146" spans="1:19" ht="18">
      <c r="A146" s="2175"/>
      <c r="B146" s="943" t="s">
        <v>439</v>
      </c>
      <c r="C146" s="1699"/>
      <c r="D146" s="1699"/>
      <c r="E146" s="1699"/>
      <c r="F146" s="1699"/>
      <c r="G146" s="1699"/>
      <c r="H146" s="1699"/>
      <c r="I146" s="1699"/>
      <c r="J146" s="1699"/>
      <c r="K146" s="1699"/>
      <c r="L146" s="1699"/>
      <c r="M146" s="1699"/>
      <c r="N146" s="1700"/>
      <c r="P146" s="943" t="s">
        <v>439</v>
      </c>
      <c r="Q146" s="1075" t="s">
        <v>1560</v>
      </c>
      <c r="R146" s="868"/>
    </row>
    <row r="147" spans="1:19" ht="18">
      <c r="A147" s="2175"/>
      <c r="B147" s="943" t="s">
        <v>441</v>
      </c>
      <c r="C147" s="1699"/>
      <c r="D147" s="1699"/>
      <c r="E147" s="1699"/>
      <c r="F147" s="1699"/>
      <c r="G147" s="1699"/>
      <c r="H147" s="1699"/>
      <c r="I147" s="1699"/>
      <c r="J147" s="1699"/>
      <c r="K147" s="1699"/>
      <c r="L147" s="1699"/>
      <c r="M147" s="1699"/>
      <c r="N147" s="1700"/>
      <c r="P147" s="943" t="s">
        <v>441</v>
      </c>
      <c r="Q147" s="1075" t="s">
        <v>1560</v>
      </c>
      <c r="R147" s="868"/>
    </row>
    <row r="148" spans="1:19" ht="18">
      <c r="A148" s="2175"/>
      <c r="B148" s="943" t="s">
        <v>443</v>
      </c>
      <c r="C148" s="1699"/>
      <c r="D148" s="1699"/>
      <c r="E148" s="1699"/>
      <c r="F148" s="1699"/>
      <c r="G148" s="1699"/>
      <c r="H148" s="1699"/>
      <c r="I148" s="1699"/>
      <c r="J148" s="1699"/>
      <c r="K148" s="1699"/>
      <c r="L148" s="1699"/>
      <c r="M148" s="1699"/>
      <c r="N148" s="1700"/>
      <c r="P148" s="943" t="s">
        <v>443</v>
      </c>
      <c r="Q148" s="1075" t="s">
        <v>1560</v>
      </c>
      <c r="R148" s="868"/>
    </row>
    <row r="149" spans="1:19" ht="18">
      <c r="A149" s="2175"/>
      <c r="B149" s="943" t="s">
        <v>445</v>
      </c>
      <c r="C149" s="1699"/>
      <c r="D149" s="1699"/>
      <c r="E149" s="1699"/>
      <c r="F149" s="1699"/>
      <c r="G149" s="1699"/>
      <c r="H149" s="1699"/>
      <c r="I149" s="1699"/>
      <c r="J149" s="1699"/>
      <c r="K149" s="1699"/>
      <c r="L149" s="1699"/>
      <c r="M149" s="1699"/>
      <c r="N149" s="1700"/>
      <c r="P149" s="943" t="s">
        <v>445</v>
      </c>
      <c r="Q149" s="1075" t="s">
        <v>1560</v>
      </c>
      <c r="R149" s="868"/>
    </row>
    <row r="150" spans="1:19" ht="18">
      <c r="A150" s="2175"/>
      <c r="B150" s="943" t="s">
        <v>447</v>
      </c>
      <c r="C150" s="1699"/>
      <c r="D150" s="1699"/>
      <c r="E150" s="1699"/>
      <c r="F150" s="1699"/>
      <c r="G150" s="1699"/>
      <c r="H150" s="1699"/>
      <c r="I150" s="1699"/>
      <c r="J150" s="1699"/>
      <c r="K150" s="1699"/>
      <c r="L150" s="1699"/>
      <c r="M150" s="1699"/>
      <c r="N150" s="1700"/>
      <c r="P150" s="943" t="s">
        <v>447</v>
      </c>
      <c r="Q150" s="1075" t="s">
        <v>1560</v>
      </c>
      <c r="R150" s="868"/>
      <c r="S150" s="868"/>
    </row>
    <row r="151" spans="1:19" ht="18">
      <c r="A151" s="2175"/>
      <c r="B151" s="943" t="s">
        <v>449</v>
      </c>
      <c r="C151" s="1699"/>
      <c r="D151" s="1699"/>
      <c r="E151" s="1699"/>
      <c r="F151" s="1699"/>
      <c r="G151" s="1699"/>
      <c r="H151" s="1699"/>
      <c r="I151" s="1699"/>
      <c r="J151" s="1699"/>
      <c r="K151" s="1699"/>
      <c r="L151" s="1699"/>
      <c r="M151" s="1699"/>
      <c r="N151" s="1700"/>
      <c r="P151" s="943" t="s">
        <v>449</v>
      </c>
      <c r="Q151" s="1075" t="s">
        <v>1560</v>
      </c>
      <c r="R151" s="868"/>
    </row>
    <row r="152" spans="1:19" ht="18">
      <c r="A152" s="2175"/>
      <c r="B152" s="943" t="s">
        <v>450</v>
      </c>
      <c r="C152" s="1699"/>
      <c r="D152" s="1699"/>
      <c r="E152" s="1699"/>
      <c r="F152" s="1699"/>
      <c r="G152" s="1699"/>
      <c r="H152" s="1699"/>
      <c r="I152" s="1699"/>
      <c r="J152" s="1699"/>
      <c r="K152" s="1699"/>
      <c r="L152" s="1699"/>
      <c r="M152" s="1699"/>
      <c r="N152" s="1700"/>
      <c r="P152" s="943" t="s">
        <v>450</v>
      </c>
      <c r="Q152" s="1075" t="s">
        <v>1560</v>
      </c>
      <c r="R152" s="868"/>
      <c r="S152" s="868"/>
    </row>
    <row r="153" spans="1:19" ht="18">
      <c r="A153" s="2175"/>
      <c r="B153" s="943" t="s">
        <v>451</v>
      </c>
      <c r="C153" s="1699"/>
      <c r="D153" s="1699"/>
      <c r="E153" s="1699"/>
      <c r="F153" s="1699"/>
      <c r="G153" s="1699"/>
      <c r="H153" s="1699"/>
      <c r="I153" s="1699"/>
      <c r="J153" s="1699"/>
      <c r="K153" s="1699"/>
      <c r="L153" s="1699"/>
      <c r="M153" s="1699"/>
      <c r="N153" s="1700"/>
      <c r="P153" s="943" t="s">
        <v>451</v>
      </c>
      <c r="Q153" s="1075" t="s">
        <v>1560</v>
      </c>
      <c r="R153" s="868"/>
      <c r="S153" s="868"/>
    </row>
    <row r="154" spans="1:19" ht="18">
      <c r="A154" s="2175"/>
      <c r="B154" s="943" t="s">
        <v>452</v>
      </c>
      <c r="C154" s="1699"/>
      <c r="D154" s="1699"/>
      <c r="E154" s="1699"/>
      <c r="F154" s="1699"/>
      <c r="G154" s="1699"/>
      <c r="H154" s="1699"/>
      <c r="I154" s="1699"/>
      <c r="J154" s="1699"/>
      <c r="K154" s="1699"/>
      <c r="L154" s="1699"/>
      <c r="M154" s="1699"/>
      <c r="N154" s="1700"/>
      <c r="P154" s="943" t="s">
        <v>452</v>
      </c>
      <c r="Q154" s="1075" t="s">
        <v>1560</v>
      </c>
      <c r="S154" s="868"/>
    </row>
    <row r="155" spans="1:19" ht="18.75">
      <c r="A155" s="2175"/>
      <c r="B155" s="1113" t="s">
        <v>1575</v>
      </c>
      <c r="C155" s="1114" t="s">
        <v>1576</v>
      </c>
      <c r="D155" s="1114" t="s">
        <v>1577</v>
      </c>
      <c r="E155" s="901" t="s">
        <v>37</v>
      </c>
      <c r="F155" s="1096"/>
      <c r="G155" s="1096"/>
      <c r="H155" s="1115" t="str">
        <f>B155</f>
        <v>Recette 1</v>
      </c>
      <c r="I155" s="1115" t="str">
        <f>C155</f>
        <v>Recette 2</v>
      </c>
      <c r="J155" s="1115" t="str">
        <f>D155</f>
        <v>Recette 3</v>
      </c>
      <c r="K155" s="2189" t="s">
        <v>41</v>
      </c>
      <c r="L155" s="2189"/>
      <c r="M155" s="2189"/>
      <c r="N155" s="2190"/>
      <c r="P155" s="1078"/>
      <c r="Q155" s="2139" t="s">
        <v>1550</v>
      </c>
      <c r="R155" s="2139"/>
      <c r="S155" s="2139"/>
    </row>
    <row r="156" spans="1:19" ht="12.75">
      <c r="A156" s="2175"/>
      <c r="B156" s="1687"/>
      <c r="C156" s="1688"/>
      <c r="D156" s="1688"/>
      <c r="E156" s="1688"/>
      <c r="F156" s="1688"/>
      <c r="G156" s="1688"/>
      <c r="H156" s="1688"/>
      <c r="I156" s="1688"/>
      <c r="J156" s="1688"/>
      <c r="K156" s="1688"/>
      <c r="L156" s="1688"/>
      <c r="M156" s="1688"/>
      <c r="N156" s="1689"/>
      <c r="P156" s="1070"/>
      <c r="Q156" s="2139"/>
      <c r="R156" s="2139"/>
      <c r="S156" s="2139"/>
    </row>
    <row r="157" spans="1:19" ht="18.75">
      <c r="A157" s="2175"/>
      <c r="B157" s="1097"/>
      <c r="C157" s="906"/>
      <c r="D157" s="906"/>
      <c r="E157" s="907"/>
      <c r="F157" s="183"/>
      <c r="G157" s="1116"/>
      <c r="H157" s="1081">
        <f>IF(ISTEXT(B157),0,IF(ISBLANK(B157),0,(B157/B178)*I127))</f>
        <v>0</v>
      </c>
      <c r="I157" s="1081">
        <f>IF(ISTEXT(C157),0,IF(ISBLANK(C157),0,(C157/C178)*K127))</f>
        <v>0</v>
      </c>
      <c r="J157" s="1081">
        <f>IF(ISTEXT(D157),0,IF(ISBLANK(D157),0,(D157/D178)*M127))</f>
        <v>0</v>
      </c>
      <c r="K157" s="2186" t="s">
        <v>1578</v>
      </c>
      <c r="L157" s="2187"/>
      <c r="M157" s="2187"/>
      <c r="N157" s="2188"/>
      <c r="P157" s="1079"/>
      <c r="Q157" s="1083" t="s">
        <v>1560</v>
      </c>
      <c r="S157" s="868"/>
    </row>
    <row r="158" spans="1:19" ht="18.75">
      <c r="A158" s="2175"/>
      <c r="B158" s="1097"/>
      <c r="C158" s="906"/>
      <c r="D158" s="906"/>
      <c r="E158" s="907" t="s">
        <v>1579</v>
      </c>
      <c r="F158" s="183"/>
      <c r="G158" s="1116"/>
      <c r="H158" s="1081">
        <f>IF(ISTEXT(B158),0,IF(ISBLANK(B158),0,(B158/B178)*I127))</f>
        <v>0</v>
      </c>
      <c r="I158" s="1081">
        <f>IF(ISTEXT(C158),0,IF(ISBLANK(C158),0,(C158/C178)*K127))</f>
        <v>0</v>
      </c>
      <c r="J158" s="1081">
        <f>IF(ISTEXT(D158),0,IF(ISBLANK(D158),0,(D158/D178)*M127))</f>
        <v>0</v>
      </c>
      <c r="K158" s="2186"/>
      <c r="L158" s="2187"/>
      <c r="M158" s="2187"/>
      <c r="N158" s="2188"/>
      <c r="P158" s="1079"/>
      <c r="Q158" s="1084" t="s">
        <v>1560</v>
      </c>
      <c r="S158" s="868"/>
    </row>
    <row r="159" spans="1:19" ht="18.75">
      <c r="A159" s="2175"/>
      <c r="B159" s="1097"/>
      <c r="C159" s="906"/>
      <c r="D159" s="906"/>
      <c r="E159" s="907"/>
      <c r="F159" s="278"/>
      <c r="G159" s="1116"/>
      <c r="H159" s="1081">
        <f>IF(ISTEXT(B159),0,IF(ISBLANK(B159),0,(B159/B178)*I127))</f>
        <v>0</v>
      </c>
      <c r="I159" s="1081">
        <f>IF(ISTEXT(C159),0,IF(ISBLANK(C159),0,(C159/C178)*K127))</f>
        <v>0</v>
      </c>
      <c r="J159" s="1081">
        <f>IF(ISTEXT(D159),0,IF(ISBLANK(D159),0,(D159/D178)*M127))</f>
        <v>0</v>
      </c>
      <c r="K159" s="2186"/>
      <c r="L159" s="2187"/>
      <c r="M159" s="2187"/>
      <c r="N159" s="2188"/>
      <c r="P159" s="1079"/>
      <c r="Q159" s="1084" t="s">
        <v>1560</v>
      </c>
      <c r="S159" s="868"/>
    </row>
    <row r="160" spans="1:19" ht="18.75">
      <c r="A160" s="2175"/>
      <c r="B160" s="1097"/>
      <c r="C160" s="906"/>
      <c r="D160" s="906"/>
      <c r="E160" s="907"/>
      <c r="F160" s="278"/>
      <c r="G160" s="1116"/>
      <c r="H160" s="1081">
        <f>IF(ISTEXT(B160),0,IF(ISBLANK(B160),0,(B160/B178)*I127))</f>
        <v>0</v>
      </c>
      <c r="I160" s="1081">
        <f>IF(ISTEXT(C160),0,IF(ISBLANK(C160),0,(C160/C178)*K127))</f>
        <v>0</v>
      </c>
      <c r="J160" s="1081">
        <f>IF(ISTEXT(D160),0,IF(ISBLANK(D160),0,(D160/D178)*M127))</f>
        <v>0</v>
      </c>
      <c r="K160" s="2186"/>
      <c r="L160" s="2187"/>
      <c r="M160" s="2187"/>
      <c r="N160" s="2188"/>
      <c r="P160" s="1079"/>
      <c r="Q160" s="1084" t="s">
        <v>1560</v>
      </c>
      <c r="S160" s="868"/>
    </row>
    <row r="161" spans="1:19" ht="18.75">
      <c r="A161" s="2175"/>
      <c r="B161" s="1097"/>
      <c r="C161" s="906"/>
      <c r="D161" s="906"/>
      <c r="E161" s="907"/>
      <c r="F161" s="278"/>
      <c r="G161" s="1116"/>
      <c r="H161" s="1081">
        <f>IF(ISTEXT(B161),0,IF(ISBLANK(B161),0,(B161/B178)*I127))</f>
        <v>0</v>
      </c>
      <c r="I161" s="1081">
        <f>IF(ISTEXT(C161),0,IF(ISBLANK(C161),0,(C161/C178)*K127))</f>
        <v>0</v>
      </c>
      <c r="J161" s="1081">
        <f>IF(ISTEXT(D161),0,IF(ISBLANK(D161),0,(D161/D178)*M127))</f>
        <v>0</v>
      </c>
      <c r="K161" s="2186"/>
      <c r="L161" s="2187"/>
      <c r="M161" s="2187"/>
      <c r="N161" s="2188"/>
      <c r="P161" s="1079"/>
      <c r="Q161" s="1084" t="s">
        <v>1560</v>
      </c>
      <c r="S161" s="868"/>
    </row>
    <row r="162" spans="1:19" ht="18.75">
      <c r="A162" s="2175"/>
      <c r="B162" s="1097"/>
      <c r="C162" s="906"/>
      <c r="D162" s="906"/>
      <c r="E162" s="907"/>
      <c r="F162" s="278"/>
      <c r="G162" s="1116"/>
      <c r="H162" s="1081">
        <f>IF(ISTEXT(B162),0,IF(ISBLANK(B162),0,(B162/B178)*I127))</f>
        <v>0</v>
      </c>
      <c r="I162" s="1081">
        <f>IF(ISTEXT(C162),0,IF(ISBLANK(C162),0,(C162/C178)*K127))</f>
        <v>0</v>
      </c>
      <c r="J162" s="1081">
        <f>IF(ISTEXT(D162),0,IF(ISBLANK(D162),0,(D162/D178)*M127))</f>
        <v>0</v>
      </c>
      <c r="K162" s="2186"/>
      <c r="L162" s="2187"/>
      <c r="M162" s="2187"/>
      <c r="N162" s="2188"/>
      <c r="P162" s="1079"/>
      <c r="Q162" s="1084" t="s">
        <v>1560</v>
      </c>
      <c r="S162" s="868"/>
    </row>
    <row r="163" spans="1:19" ht="18.75">
      <c r="A163" s="2175"/>
      <c r="B163" s="1097"/>
      <c r="C163" s="906"/>
      <c r="D163" s="906"/>
      <c r="E163" s="907"/>
      <c r="F163" s="278"/>
      <c r="G163" s="1116"/>
      <c r="H163" s="1081">
        <f>IF(ISTEXT(B163),0,IF(ISBLANK(B163),0,(B163/B178)*I127))</f>
        <v>0</v>
      </c>
      <c r="I163" s="1081">
        <f>IF(ISTEXT(C163),0,IF(ISBLANK(C163),0,(C163/C178)*K127))</f>
        <v>0</v>
      </c>
      <c r="J163" s="1081">
        <f>IF(ISTEXT(D163),0,IF(ISBLANK(D163),0,(D163/D178)*M127))</f>
        <v>0</v>
      </c>
      <c r="K163" s="2186"/>
      <c r="L163" s="2187"/>
      <c r="M163" s="2187"/>
      <c r="N163" s="2188"/>
      <c r="P163" s="1079"/>
      <c r="Q163" s="1084" t="s">
        <v>1560</v>
      </c>
      <c r="S163" s="868"/>
    </row>
    <row r="164" spans="1:19" ht="18.75">
      <c r="A164" s="2175"/>
      <c r="B164" s="1097"/>
      <c r="C164" s="906"/>
      <c r="D164" s="906"/>
      <c r="E164" s="907"/>
      <c r="F164" s="278"/>
      <c r="G164" s="1116"/>
      <c r="H164" s="1081">
        <f>IF(ISTEXT(B164),0,IF(ISBLANK(B164),0,(B164/B178)*I127))</f>
        <v>0</v>
      </c>
      <c r="I164" s="1081">
        <f>IF(ISTEXT(C164),0,IF(ISBLANK(C164),0,(C164/C178)*K127))</f>
        <v>0</v>
      </c>
      <c r="J164" s="1081">
        <f>IF(ISTEXT(D164),0,IF(ISBLANK(D164),0,(D164/D178)*M127))</f>
        <v>0</v>
      </c>
      <c r="K164" s="2186"/>
      <c r="L164" s="2187"/>
      <c r="M164" s="2187"/>
      <c r="N164" s="2188"/>
      <c r="P164" s="1079"/>
      <c r="Q164" s="1084" t="s">
        <v>1560</v>
      </c>
      <c r="S164" s="868"/>
    </row>
    <row r="165" spans="1:19" ht="18.75">
      <c r="A165" s="2175"/>
      <c r="B165" s="1097"/>
      <c r="C165" s="906"/>
      <c r="D165" s="906"/>
      <c r="E165" s="907"/>
      <c r="F165" s="278"/>
      <c r="G165" s="1116"/>
      <c r="H165" s="1081">
        <f>IF(ISTEXT(B165),0,IF(ISBLANK(B165),0,(B165/B178)*I127))</f>
        <v>0</v>
      </c>
      <c r="I165" s="1081">
        <f>IF(ISTEXT(C165),0,IF(ISBLANK(C165),0,(C165/C178)*K127))</f>
        <v>0</v>
      </c>
      <c r="J165" s="1081">
        <f>IF(ISTEXT(D165),0,IF(ISBLANK(D165),0,(D165/D178)*M127))</f>
        <v>0</v>
      </c>
      <c r="K165" s="2186"/>
      <c r="L165" s="2187"/>
      <c r="M165" s="2187"/>
      <c r="N165" s="2188"/>
      <c r="P165" s="1079"/>
      <c r="Q165" s="1084" t="s">
        <v>1560</v>
      </c>
      <c r="S165" s="868"/>
    </row>
    <row r="166" spans="1:19" ht="18.75">
      <c r="A166" s="2175"/>
      <c r="B166" s="1097"/>
      <c r="C166" s="906"/>
      <c r="D166" s="906"/>
      <c r="E166" s="907"/>
      <c r="F166" s="1106"/>
      <c r="G166" s="1116"/>
      <c r="H166" s="1081">
        <f>IF(ISTEXT(B166),0,IF(ISBLANK(B166),0,(B166/B178)*I127))</f>
        <v>0</v>
      </c>
      <c r="I166" s="1081">
        <f>IF(ISTEXT(C166),0,IF(ISBLANK(C166),0,(C166/C178)*K127))</f>
        <v>0</v>
      </c>
      <c r="J166" s="1081">
        <f>IF(ISTEXT(D166),0,IF(ISBLANK(D166),0,(D166/D178)*M127))</f>
        <v>0</v>
      </c>
      <c r="K166" s="2186"/>
      <c r="L166" s="2187"/>
      <c r="M166" s="2187"/>
      <c r="N166" s="2188"/>
      <c r="P166" s="1079"/>
      <c r="Q166" s="1084" t="s">
        <v>1560</v>
      </c>
      <c r="S166" s="868"/>
    </row>
    <row r="167" spans="1:19" ht="18.75">
      <c r="A167" s="2175"/>
      <c r="B167" s="1097"/>
      <c r="C167" s="906"/>
      <c r="D167" s="906"/>
      <c r="E167" s="907"/>
      <c r="F167" s="278"/>
      <c r="G167" s="1116"/>
      <c r="H167" s="1081">
        <f>IF(ISTEXT(B167),0,IF(ISBLANK(B167),0,(B167/B178)*I127))</f>
        <v>0</v>
      </c>
      <c r="I167" s="1081">
        <f>IF(ISTEXT(C167),0,IF(ISBLANK(C167),0,(C167/C178)*K127))</f>
        <v>0</v>
      </c>
      <c r="J167" s="1081">
        <f>IF(ISTEXT(D167),0,IF(ISBLANK(D167),0,(D167/D178)*M127))</f>
        <v>0</v>
      </c>
      <c r="K167" s="2186"/>
      <c r="L167" s="2187"/>
      <c r="M167" s="2187"/>
      <c r="N167" s="2188"/>
      <c r="P167" s="1079"/>
      <c r="Q167" s="1084" t="s">
        <v>1560</v>
      </c>
      <c r="S167" s="868"/>
    </row>
    <row r="168" spans="1:19" ht="18.75">
      <c r="A168" s="2175"/>
      <c r="B168" s="1097"/>
      <c r="C168" s="906"/>
      <c r="D168" s="906"/>
      <c r="E168" s="907"/>
      <c r="F168" s="278"/>
      <c r="G168" s="1116"/>
      <c r="H168" s="1081">
        <f>IF(ISTEXT(B168),0,IF(ISBLANK(B168),0,(B168/B178)*I127))</f>
        <v>0</v>
      </c>
      <c r="I168" s="1081">
        <f>IF(ISTEXT(C168),0,IF(ISBLANK(C168),0,(C168/C178)*K127))</f>
        <v>0</v>
      </c>
      <c r="J168" s="1081">
        <f>IF(ISTEXT(D168),0,IF(ISBLANK(D168),0,(D168/D178)*M127))</f>
        <v>0</v>
      </c>
      <c r="K168" s="2186"/>
      <c r="L168" s="2187"/>
      <c r="M168" s="2187"/>
      <c r="N168" s="2188"/>
      <c r="P168" s="1079"/>
      <c r="Q168" s="1084" t="s">
        <v>1560</v>
      </c>
      <c r="S168" s="868"/>
    </row>
    <row r="169" spans="1:19" ht="18.75">
      <c r="A169" s="2175"/>
      <c r="B169" s="1097"/>
      <c r="C169" s="906"/>
      <c r="D169" s="906"/>
      <c r="E169" s="907"/>
      <c r="F169" s="278"/>
      <c r="G169" s="1116"/>
      <c r="H169" s="1081">
        <f>IF(ISTEXT(B169),0,IF(ISBLANK(B169),0,(B169/B178)*I127))</f>
        <v>0</v>
      </c>
      <c r="I169" s="1081">
        <f>IF(ISTEXT(C169),0,IF(ISBLANK(C169),0,(C169/C178)*K127))</f>
        <v>0</v>
      </c>
      <c r="J169" s="1081">
        <f>IF(ISTEXT(D169),0,IF(ISBLANK(D169),0,(D169/D178)*M127))</f>
        <v>0</v>
      </c>
      <c r="K169" s="2186"/>
      <c r="L169" s="2187"/>
      <c r="M169" s="2187"/>
      <c r="N169" s="2188"/>
      <c r="P169" s="1079"/>
      <c r="Q169" s="1084" t="s">
        <v>1560</v>
      </c>
      <c r="S169" s="868"/>
    </row>
    <row r="170" spans="1:19" ht="18.75">
      <c r="A170" s="2175"/>
      <c r="B170" s="1097"/>
      <c r="C170" s="906"/>
      <c r="D170" s="906"/>
      <c r="E170" s="907"/>
      <c r="F170" s="278"/>
      <c r="G170" s="1116"/>
      <c r="H170" s="1081">
        <f>IF(ISTEXT(B170),0,IF(ISBLANK(B170),0,(B170/B178)*I127))</f>
        <v>0</v>
      </c>
      <c r="I170" s="1081">
        <f>IF(ISTEXT(C170),0,IF(ISBLANK(C170),0,(C170/C178)*K127))</f>
        <v>0</v>
      </c>
      <c r="J170" s="1081">
        <f>IF(ISTEXT(D170),0,IF(ISBLANK(D170),0,(D170/D178)*M127))</f>
        <v>0</v>
      </c>
      <c r="K170" s="2186"/>
      <c r="L170" s="2187"/>
      <c r="M170" s="2187"/>
      <c r="N170" s="2188"/>
      <c r="P170" s="1079"/>
      <c r="Q170" s="1084" t="s">
        <v>1560</v>
      </c>
      <c r="S170" s="868"/>
    </row>
    <row r="171" spans="1:19" ht="18.75">
      <c r="A171" s="2175"/>
      <c r="B171" s="1097"/>
      <c r="C171" s="906"/>
      <c r="D171" s="906"/>
      <c r="E171" s="907"/>
      <c r="F171" s="278"/>
      <c r="G171" s="1116"/>
      <c r="H171" s="1081">
        <f>IF(ISTEXT(B171),0,IF(ISBLANK(B171),0,(B171/B178)*I127))</f>
        <v>0</v>
      </c>
      <c r="I171" s="1081">
        <f>IF(ISTEXT(C171),0,IF(ISBLANK(C171),0,(C171/C178)*K127))</f>
        <v>0</v>
      </c>
      <c r="J171" s="1081">
        <f>IF(ISTEXT(D171),0,IF(ISBLANK(D171),0,(D171/D178)*M127))</f>
        <v>0</v>
      </c>
      <c r="K171" s="2186"/>
      <c r="L171" s="2187"/>
      <c r="M171" s="2187"/>
      <c r="N171" s="2188"/>
      <c r="P171" s="1079"/>
      <c r="Q171" s="1084" t="s">
        <v>1560</v>
      </c>
      <c r="S171" s="868"/>
    </row>
    <row r="172" spans="1:19" ht="18.75">
      <c r="A172" s="2175"/>
      <c r="B172" s="1097"/>
      <c r="C172" s="906"/>
      <c r="D172" s="906"/>
      <c r="E172" s="907"/>
      <c r="F172" s="278"/>
      <c r="G172" s="1116"/>
      <c r="H172" s="1081">
        <f>IF(ISTEXT(B172),0,IF(ISBLANK(B172),0,(B172/B178)*I127))</f>
        <v>0</v>
      </c>
      <c r="I172" s="1081">
        <f>IF(ISTEXT(C172),0,IF(ISBLANK(C172),0,(C172/C178)*K127))</f>
        <v>0</v>
      </c>
      <c r="J172" s="1081">
        <f>IF(ISTEXT(D172),0,IF(ISBLANK(D172),0,(D172/D178)*M127))</f>
        <v>0</v>
      </c>
      <c r="K172" s="2186"/>
      <c r="L172" s="2187"/>
      <c r="M172" s="2187"/>
      <c r="N172" s="2188"/>
      <c r="P172" s="1079"/>
      <c r="Q172" s="1084" t="s">
        <v>1560</v>
      </c>
      <c r="S172" s="868"/>
    </row>
    <row r="173" spans="1:19" ht="18.75">
      <c r="A173" s="2175"/>
      <c r="B173" s="1097"/>
      <c r="C173" s="906"/>
      <c r="D173" s="906"/>
      <c r="E173" s="907"/>
      <c r="F173" s="278"/>
      <c r="G173" s="1116"/>
      <c r="H173" s="1081">
        <f>IF(ISTEXT(B173),0,IF(ISBLANK(B173),0,(B173/B178)*I127))</f>
        <v>0</v>
      </c>
      <c r="I173" s="1081">
        <f>IF(ISTEXT(C173),0,IF(ISBLANK(C173),0,(C173/C178)*K127))</f>
        <v>0</v>
      </c>
      <c r="J173" s="1081">
        <f>IF(ISTEXT(D173),0,IF(ISBLANK(D173),0,(D173/D178)*M127))</f>
        <v>0</v>
      </c>
      <c r="K173" s="2186"/>
      <c r="L173" s="2187"/>
      <c r="M173" s="2187"/>
      <c r="N173" s="2188"/>
      <c r="P173" s="1079"/>
      <c r="Q173" s="1084" t="s">
        <v>1560</v>
      </c>
    </row>
    <row r="174" spans="1:19" ht="18.75">
      <c r="A174" s="2175"/>
      <c r="B174" s="1097"/>
      <c r="C174" s="906"/>
      <c r="D174" s="906"/>
      <c r="E174" s="907"/>
      <c r="F174" s="278"/>
      <c r="G174" s="1116"/>
      <c r="H174" s="1081">
        <f>IF(ISTEXT(B174),0,IF(ISBLANK(B174),0,(B174/B178)*I127))</f>
        <v>0</v>
      </c>
      <c r="I174" s="1081">
        <f>IF(ISTEXT(C174),0,IF(ISBLANK(C174),0,(C174/C178)*K127))</f>
        <v>0</v>
      </c>
      <c r="J174" s="1081">
        <f>IF(ISTEXT(D174),0,IF(ISBLANK(D174),0,(D174/D178)*M127))</f>
        <v>0</v>
      </c>
      <c r="K174" s="2186"/>
      <c r="L174" s="2187"/>
      <c r="M174" s="2187"/>
      <c r="N174" s="2188"/>
      <c r="P174" s="1079"/>
      <c r="Q174" s="1084" t="s">
        <v>1560</v>
      </c>
    </row>
    <row r="175" spans="1:19" ht="18.75">
      <c r="A175" s="2175"/>
      <c r="B175" s="1097"/>
      <c r="C175" s="906"/>
      <c r="D175" s="906"/>
      <c r="E175" s="907"/>
      <c r="F175" s="278"/>
      <c r="G175" s="1116"/>
      <c r="H175" s="1081">
        <f>IF(ISTEXT(B175),0,IF(ISBLANK(B175),0,(B175/B178)*I127))</f>
        <v>0</v>
      </c>
      <c r="I175" s="1081">
        <f>IF(ISTEXT(C175),0,IF(ISBLANK(C175),0,(C175/C178)*K127))</f>
        <v>0</v>
      </c>
      <c r="J175" s="1081">
        <f>IF(ISTEXT(D175),0,IF(ISBLANK(D175),0,(D175/D178)*M127))</f>
        <v>0</v>
      </c>
      <c r="K175" s="2186"/>
      <c r="L175" s="2187"/>
      <c r="M175" s="2187"/>
      <c r="N175" s="2188"/>
      <c r="P175" s="1079"/>
      <c r="Q175" s="1084" t="s">
        <v>1560</v>
      </c>
    </row>
    <row r="176" spans="1:19" ht="18.75">
      <c r="A176" s="2175"/>
      <c r="B176" s="1097"/>
      <c r="C176" s="906"/>
      <c r="D176" s="906"/>
      <c r="E176" s="907"/>
      <c r="F176" s="1090"/>
      <c r="G176" s="1116"/>
      <c r="H176" s="1081">
        <f>IF(ISTEXT(B176),0,IF(ISBLANK(B176),0,(B176/B178)*I127))</f>
        <v>0</v>
      </c>
      <c r="I176" s="1081">
        <f>IF(ISTEXT(C176),0,IF(ISBLANK(C176),0,(C176/C178)*K127))</f>
        <v>0</v>
      </c>
      <c r="J176" s="1081">
        <f>IF(ISTEXT(D176),0,IF(ISBLANK(D176),0,(D176/D178)*M127))</f>
        <v>0</v>
      </c>
      <c r="K176" s="2186"/>
      <c r="L176" s="2187"/>
      <c r="M176" s="2187"/>
      <c r="N176" s="2188"/>
      <c r="P176" s="1079"/>
      <c r="Q176" s="1084" t="s">
        <v>1560</v>
      </c>
    </row>
    <row r="177" spans="1:21" ht="12.75" customHeight="1">
      <c r="A177" s="2175"/>
      <c r="B177" s="1687"/>
      <c r="C177" s="1688"/>
      <c r="D177" s="1688"/>
      <c r="E177" s="1688"/>
      <c r="F177" s="1688"/>
      <c r="G177" s="1688"/>
      <c r="H177" s="1688"/>
      <c r="I177" s="1688"/>
      <c r="J177" s="1688"/>
      <c r="K177" s="1688"/>
      <c r="L177" s="1688"/>
      <c r="M177" s="1688"/>
      <c r="N177" s="1689"/>
      <c r="P177" s="1070"/>
      <c r="Q177" s="2139" t="s">
        <v>1550</v>
      </c>
      <c r="R177" s="2139"/>
      <c r="S177" s="2139"/>
    </row>
    <row r="178" spans="1:21" ht="15.75" customHeight="1">
      <c r="A178" s="2175"/>
      <c r="B178" s="916">
        <f>SUM(B156:B177)</f>
        <v>0</v>
      </c>
      <c r="C178" s="917">
        <f>SUM(C156:C177)</f>
        <v>0</v>
      </c>
      <c r="D178" s="917">
        <f>SUM(D156:D177)</f>
        <v>0</v>
      </c>
      <c r="E178" s="939" t="s">
        <v>999</v>
      </c>
      <c r="F178" s="939"/>
      <c r="G178" s="1107"/>
      <c r="H178" s="1107">
        <f>SUM(H156:H177)</f>
        <v>0</v>
      </c>
      <c r="I178" s="1107">
        <f>SUM(I156:I177)</f>
        <v>0</v>
      </c>
      <c r="J178" s="1107">
        <f>SUM(J156:J177)</f>
        <v>0</v>
      </c>
      <c r="K178" s="1107"/>
      <c r="L178" s="1108"/>
      <c r="M178" s="1108"/>
      <c r="N178" s="1087"/>
      <c r="P178" s="2140"/>
      <c r="Q178" s="2139"/>
      <c r="R178" s="2139"/>
      <c r="S178" s="2139"/>
    </row>
    <row r="179" spans="1:21" ht="15" customHeight="1">
      <c r="A179" s="2175"/>
      <c r="B179" s="2161" t="str">
        <f ca="1">CELL("nomfichier")</f>
        <v>D:\1 UPRT SITE WEB\uprt.fr\re-recettes-jean-marc-catteau\re-catteau-galettes\[PC-les-galettes-repertoire.xlsx]Récap</v>
      </c>
      <c r="C179" s="2162"/>
      <c r="D179" s="2162"/>
      <c r="E179" s="2162"/>
      <c r="F179" s="2162"/>
      <c r="G179" s="2162"/>
      <c r="H179" s="2162"/>
      <c r="I179" s="2162"/>
      <c r="J179" s="2162"/>
      <c r="K179" s="2162"/>
      <c r="L179" s="2162"/>
      <c r="M179" s="2162"/>
      <c r="N179" s="2163"/>
      <c r="P179" s="2140"/>
      <c r="Q179" s="2139"/>
      <c r="R179" s="2139"/>
      <c r="S179" s="2139"/>
    </row>
    <row r="180" spans="1:21" ht="15.75" customHeight="1" thickBot="1">
      <c r="A180" s="2175"/>
      <c r="B180" s="1725" t="s">
        <v>99</v>
      </c>
      <c r="C180" s="2142"/>
      <c r="D180" s="2142"/>
      <c r="E180" s="2142"/>
      <c r="F180" s="2142"/>
      <c r="G180" s="2142"/>
      <c r="H180" s="2142"/>
      <c r="I180" s="2142"/>
      <c r="J180" s="2142"/>
      <c r="K180" s="2142"/>
      <c r="L180" s="2142"/>
      <c r="M180" s="2142"/>
      <c r="N180" s="1727"/>
      <c r="P180" s="2141"/>
      <c r="Q180" s="2139"/>
      <c r="R180" s="2139"/>
      <c r="S180" s="2139"/>
    </row>
    <row r="181" spans="1:21" ht="15.75" thickBot="1"/>
    <row r="182" spans="1:21" ht="12.75" customHeight="1">
      <c r="A182" s="2167" t="s">
        <v>29</v>
      </c>
      <c r="B182" s="2169" t="s">
        <v>1549</v>
      </c>
      <c r="C182" s="2170"/>
      <c r="D182" s="2170"/>
      <c r="E182" s="2170"/>
      <c r="F182" s="2170"/>
      <c r="G182" s="2170"/>
      <c r="H182" s="2170"/>
      <c r="I182" s="2170"/>
      <c r="J182" s="2170"/>
      <c r="K182" s="2170"/>
      <c r="L182" s="2170"/>
      <c r="M182" s="2170"/>
      <c r="N182" s="2171"/>
      <c r="P182" s="2151" t="s">
        <v>1550</v>
      </c>
      <c r="Q182" s="2153" t="s">
        <v>1550</v>
      </c>
      <c r="R182" s="2155" t="s">
        <v>113</v>
      </c>
      <c r="S182" s="2156"/>
      <c r="T182" s="2156"/>
      <c r="U182" s="2157"/>
    </row>
    <row r="183" spans="1:21" ht="12.75" customHeight="1">
      <c r="A183" s="2168"/>
      <c r="B183" s="2172"/>
      <c r="C183" s="2173"/>
      <c r="D183" s="2173"/>
      <c r="E183" s="2173"/>
      <c r="F183" s="2173"/>
      <c r="G183" s="2173"/>
      <c r="H183" s="2173"/>
      <c r="I183" s="2173"/>
      <c r="J183" s="2173"/>
      <c r="K183" s="2173"/>
      <c r="L183" s="2173"/>
      <c r="M183" s="2173"/>
      <c r="N183" s="2174"/>
      <c r="P183" s="2152"/>
      <c r="Q183" s="2153"/>
      <c r="R183" s="1504"/>
      <c r="S183" s="1505"/>
      <c r="T183" s="1505"/>
      <c r="U183" s="1506"/>
    </row>
    <row r="184" spans="1:21" ht="15.75" customHeight="1">
      <c r="A184" s="2175" t="s">
        <v>1566</v>
      </c>
      <c r="B184" s="2177" t="s">
        <v>1573</v>
      </c>
      <c r="C184" s="2178"/>
      <c r="D184" s="2178"/>
      <c r="E184" s="2178"/>
      <c r="F184" s="2178"/>
      <c r="G184" s="2178"/>
      <c r="H184" s="2178"/>
      <c r="I184" s="2178"/>
      <c r="J184" s="892" t="s">
        <v>55</v>
      </c>
      <c r="K184" s="892" t="s">
        <v>55</v>
      </c>
      <c r="L184" s="892" t="s">
        <v>55</v>
      </c>
      <c r="M184" s="892" t="s">
        <v>55</v>
      </c>
      <c r="N184" s="875" t="s">
        <v>55</v>
      </c>
      <c r="P184" s="2152"/>
      <c r="Q184" s="2153"/>
      <c r="R184" s="1504"/>
      <c r="S184" s="1505"/>
      <c r="T184" s="1505"/>
      <c r="U184" s="1506"/>
    </row>
    <row r="185" spans="1:21" ht="15.75" customHeight="1">
      <c r="A185" s="2175"/>
      <c r="B185" s="2177"/>
      <c r="C185" s="2178"/>
      <c r="D185" s="2178"/>
      <c r="E185" s="2178"/>
      <c r="F185" s="2178"/>
      <c r="G185" s="2178"/>
      <c r="H185" s="2178"/>
      <c r="I185" s="2178"/>
      <c r="J185" s="1093" t="str">
        <f>B188</f>
        <v>Recette 1</v>
      </c>
      <c r="K185" s="1093" t="str">
        <f>C188</f>
        <v>Recette 2</v>
      </c>
      <c r="L185" s="1093" t="str">
        <f>D188</f>
        <v>Recette 3</v>
      </c>
      <c r="M185" s="1093" t="str">
        <f>E188</f>
        <v>Recette 4</v>
      </c>
      <c r="N185" s="1117" t="str">
        <f>E188</f>
        <v>Recette 4</v>
      </c>
      <c r="P185" s="2152"/>
      <c r="Q185" s="2153"/>
      <c r="R185" s="1504"/>
      <c r="S185" s="1505"/>
      <c r="T185" s="1505"/>
      <c r="U185" s="1506"/>
    </row>
    <row r="186" spans="1:21" ht="18" customHeight="1">
      <c r="A186" s="2175"/>
      <c r="B186" s="1109"/>
      <c r="C186" s="1110"/>
      <c r="D186" s="1110"/>
      <c r="E186" s="1110"/>
      <c r="F186" s="1110"/>
      <c r="G186" s="1110"/>
      <c r="H186" s="1110"/>
      <c r="I186" s="490"/>
      <c r="J186" s="2179">
        <v>1</v>
      </c>
      <c r="K186" s="2179">
        <v>1</v>
      </c>
      <c r="L186" s="2179">
        <v>2</v>
      </c>
      <c r="M186" s="2179">
        <v>2</v>
      </c>
      <c r="N186" s="2180">
        <v>2</v>
      </c>
      <c r="P186" s="2152"/>
      <c r="Q186" s="2153"/>
      <c r="R186" s="1504"/>
      <c r="S186" s="1505"/>
      <c r="T186" s="1505"/>
      <c r="U186" s="1506"/>
    </row>
    <row r="187" spans="1:21" ht="15.75" customHeight="1">
      <c r="A187" s="2175"/>
      <c r="B187" s="2181" t="s">
        <v>1567</v>
      </c>
      <c r="C187" s="2182"/>
      <c r="D187" s="2182"/>
      <c r="E187" s="1090"/>
      <c r="F187" s="1090"/>
      <c r="G187" s="490"/>
      <c r="H187" s="490"/>
      <c r="I187" s="490"/>
      <c r="J187" s="2179"/>
      <c r="K187" s="2179"/>
      <c r="L187" s="2179"/>
      <c r="M187" s="2179"/>
      <c r="N187" s="2180"/>
      <c r="P187" s="2152"/>
      <c r="Q187" s="2153"/>
      <c r="R187" s="1504"/>
      <c r="S187" s="1505"/>
      <c r="T187" s="1505"/>
      <c r="U187" s="1506"/>
    </row>
    <row r="188" spans="1:21" ht="15.75" customHeight="1">
      <c r="A188" s="2175"/>
      <c r="B188" s="1111" t="str">
        <f>B214</f>
        <v>Recette 1</v>
      </c>
      <c r="C188" s="1112" t="str">
        <f>C214</f>
        <v>Recette 2</v>
      </c>
      <c r="D188" s="1112" t="str">
        <f>D214</f>
        <v>Recette 3</v>
      </c>
      <c r="E188" s="1112" t="str">
        <f>E214</f>
        <v>Recette 4</v>
      </c>
      <c r="F188" s="1112" t="str">
        <f>F214</f>
        <v>Recette 5</v>
      </c>
      <c r="G188" s="490"/>
      <c r="H188" s="1093"/>
      <c r="I188" s="490"/>
      <c r="J188" s="490"/>
      <c r="K188" s="490"/>
      <c r="L188" s="490"/>
      <c r="M188" s="490"/>
      <c r="N188" s="1073"/>
      <c r="P188" s="2152"/>
      <c r="Q188" s="2153"/>
      <c r="R188" s="1504"/>
      <c r="S188" s="1505"/>
      <c r="T188" s="1505"/>
      <c r="U188" s="1506"/>
    </row>
    <row r="189" spans="1:21" ht="15" customHeight="1">
      <c r="A189" s="2175"/>
      <c r="B189" s="2183">
        <f>B237</f>
        <v>0.55000000000000004</v>
      </c>
      <c r="C189" s="2184">
        <f>C237</f>
        <v>0.5</v>
      </c>
      <c r="D189" s="2184">
        <f>D237</f>
        <v>0.55000000000000004</v>
      </c>
      <c r="E189" s="2184">
        <f>E237</f>
        <v>0.55000000000000004</v>
      </c>
      <c r="F189" s="2184">
        <f>F237</f>
        <v>0.55000000000000004</v>
      </c>
      <c r="G189" s="490"/>
      <c r="H189" s="490"/>
      <c r="I189" s="490"/>
      <c r="J189" s="490"/>
      <c r="K189" s="490"/>
      <c r="L189" s="490"/>
      <c r="M189" s="490"/>
      <c r="N189" s="1073"/>
      <c r="P189" s="2152"/>
      <c r="Q189" s="2153"/>
      <c r="R189" s="1504"/>
      <c r="S189" s="1505"/>
      <c r="T189" s="1505"/>
      <c r="U189" s="1506"/>
    </row>
    <row r="190" spans="1:21" ht="18" customHeight="1">
      <c r="A190" s="2175"/>
      <c r="B190" s="2183"/>
      <c r="C190" s="2184"/>
      <c r="D190" s="2184"/>
      <c r="E190" s="2184"/>
      <c r="F190" s="2184"/>
      <c r="G190" s="2185" t="s">
        <v>1568</v>
      </c>
      <c r="H190" s="2185"/>
      <c r="I190" s="1072" t="s">
        <v>1569</v>
      </c>
      <c r="J190" s="490"/>
      <c r="K190" s="490"/>
      <c r="L190" s="490"/>
      <c r="M190" s="490"/>
      <c r="N190" s="1073"/>
      <c r="P190" s="2152"/>
      <c r="Q190" s="2153"/>
      <c r="R190" s="1504"/>
      <c r="S190" s="1505"/>
      <c r="T190" s="1505"/>
      <c r="U190" s="1506"/>
    </row>
    <row r="191" spans="1:21" ht="12.75">
      <c r="A191" s="2175"/>
      <c r="B191" s="1687"/>
      <c r="C191" s="1688"/>
      <c r="D191" s="1688"/>
      <c r="E191" s="1688"/>
      <c r="F191" s="1688"/>
      <c r="G191" s="1688"/>
      <c r="H191" s="1688"/>
      <c r="I191" s="1688"/>
      <c r="J191" s="1688"/>
      <c r="K191" s="1688"/>
      <c r="L191" s="1688"/>
      <c r="M191" s="1688"/>
      <c r="N191" s="1689"/>
      <c r="P191" s="1070"/>
      <c r="Q191" s="2153"/>
      <c r="R191" s="1504"/>
      <c r="S191" s="1505"/>
      <c r="T191" s="1505"/>
      <c r="U191" s="1506"/>
    </row>
    <row r="192" spans="1:21" ht="18.75">
      <c r="A192" s="2175"/>
      <c r="B192" s="1691"/>
      <c r="C192" s="1071" t="s">
        <v>1557</v>
      </c>
      <c r="D192" s="882"/>
      <c r="E192" s="1072"/>
      <c r="F192" s="490"/>
      <c r="G192" s="490"/>
      <c r="H192" s="490"/>
      <c r="I192" s="892" t="s">
        <v>55</v>
      </c>
      <c r="J192" s="893" t="s">
        <v>1558</v>
      </c>
      <c r="K192" s="894"/>
      <c r="L192" s="894"/>
      <c r="M192" s="894"/>
      <c r="N192" s="1073"/>
      <c r="P192" s="2159"/>
      <c r="Q192" s="2153"/>
      <c r="R192" s="1504"/>
      <c r="S192" s="1505"/>
      <c r="T192" s="1505"/>
      <c r="U192" s="1506"/>
    </row>
    <row r="193" spans="1:21" ht="18">
      <c r="A193" s="2176"/>
      <c r="B193" s="1691"/>
      <c r="C193" s="1074" t="s">
        <v>41</v>
      </c>
      <c r="D193" s="894"/>
      <c r="E193" s="894"/>
      <c r="F193" s="894"/>
      <c r="G193" s="894"/>
      <c r="H193" s="894"/>
      <c r="I193" s="400"/>
      <c r="J193" s="897"/>
      <c r="K193" s="898"/>
      <c r="L193" s="898"/>
      <c r="M193" s="898"/>
      <c r="N193" s="899"/>
      <c r="P193" s="2159"/>
      <c r="Q193" s="2154"/>
      <c r="R193" s="1507"/>
      <c r="S193" s="1508"/>
      <c r="T193" s="1508"/>
      <c r="U193" s="1509"/>
    </row>
    <row r="194" spans="1:21" ht="18">
      <c r="A194" s="2175"/>
      <c r="B194" s="943" t="s">
        <v>51</v>
      </c>
      <c r="C194" s="1699" t="s">
        <v>1559</v>
      </c>
      <c r="D194" s="1699"/>
      <c r="E194" s="1699"/>
      <c r="F194" s="1699"/>
      <c r="G194" s="1699"/>
      <c r="H194" s="1699"/>
      <c r="I194" s="1699"/>
      <c r="J194" s="1699"/>
      <c r="K194" s="1699"/>
      <c r="L194" s="1699"/>
      <c r="M194" s="1699"/>
      <c r="N194" s="1700"/>
      <c r="P194" s="943" t="s">
        <v>51</v>
      </c>
      <c r="Q194" s="1075" t="s">
        <v>1560</v>
      </c>
      <c r="R194" s="868"/>
      <c r="S194" s="868"/>
    </row>
    <row r="195" spans="1:21" ht="18">
      <c r="A195" s="2175"/>
      <c r="B195" s="943" t="s">
        <v>55</v>
      </c>
      <c r="C195" s="1699"/>
      <c r="D195" s="1699"/>
      <c r="E195" s="1699"/>
      <c r="F195" s="1699"/>
      <c r="G195" s="1699"/>
      <c r="H195" s="1699"/>
      <c r="I195" s="1699"/>
      <c r="J195" s="1699"/>
      <c r="K195" s="1699"/>
      <c r="L195" s="1699"/>
      <c r="M195" s="1699"/>
      <c r="N195" s="1700"/>
      <c r="P195" s="943" t="s">
        <v>55</v>
      </c>
      <c r="Q195" s="1075" t="s">
        <v>1560</v>
      </c>
      <c r="R195" s="868"/>
      <c r="S195" s="868"/>
    </row>
    <row r="196" spans="1:21" ht="18">
      <c r="A196" s="2175"/>
      <c r="B196" s="943" t="s">
        <v>426</v>
      </c>
      <c r="C196" s="2143" t="s">
        <v>1580</v>
      </c>
      <c r="D196" s="2143"/>
      <c r="E196" s="2143"/>
      <c r="F196" s="2143"/>
      <c r="G196" s="2143"/>
      <c r="H196" s="2143"/>
      <c r="I196" s="2143"/>
      <c r="J196" s="2143"/>
      <c r="K196" s="2143"/>
      <c r="L196" s="2143"/>
      <c r="M196" s="2143"/>
      <c r="N196" s="2144"/>
      <c r="P196" s="943" t="s">
        <v>426</v>
      </c>
      <c r="Q196" s="1075" t="s">
        <v>1560</v>
      </c>
      <c r="R196" s="868"/>
      <c r="S196" s="868"/>
    </row>
    <row r="197" spans="1:21" ht="18">
      <c r="A197" s="2175"/>
      <c r="B197" s="943" t="s">
        <v>427</v>
      </c>
      <c r="C197" s="1699"/>
      <c r="D197" s="1699"/>
      <c r="E197" s="1699"/>
      <c r="F197" s="1699"/>
      <c r="G197" s="1699"/>
      <c r="H197" s="1699"/>
      <c r="I197" s="1699"/>
      <c r="J197" s="1699"/>
      <c r="K197" s="1699"/>
      <c r="L197" s="1699"/>
      <c r="M197" s="1699"/>
      <c r="N197" s="1700"/>
      <c r="P197" s="943" t="s">
        <v>427</v>
      </c>
      <c r="Q197" s="1075" t="s">
        <v>1560</v>
      </c>
      <c r="R197" s="868"/>
      <c r="S197" s="868"/>
    </row>
    <row r="198" spans="1:21" ht="18">
      <c r="A198" s="2175"/>
      <c r="B198" s="943" t="s">
        <v>429</v>
      </c>
      <c r="C198" s="1699"/>
      <c r="D198" s="1699"/>
      <c r="E198" s="1699"/>
      <c r="F198" s="1699"/>
      <c r="G198" s="1699"/>
      <c r="H198" s="1699"/>
      <c r="I198" s="1699"/>
      <c r="J198" s="1699"/>
      <c r="K198" s="1699"/>
      <c r="L198" s="1699"/>
      <c r="M198" s="1699"/>
      <c r="N198" s="1700"/>
      <c r="P198" s="943" t="s">
        <v>429</v>
      </c>
      <c r="Q198" s="1075" t="s">
        <v>1560</v>
      </c>
      <c r="R198" s="868"/>
    </row>
    <row r="199" spans="1:21" ht="18">
      <c r="A199" s="2175"/>
      <c r="B199" s="943" t="s">
        <v>79</v>
      </c>
      <c r="C199" s="1699"/>
      <c r="D199" s="1699"/>
      <c r="E199" s="1699"/>
      <c r="F199" s="1699"/>
      <c r="G199" s="1699"/>
      <c r="H199" s="1699"/>
      <c r="I199" s="1699"/>
      <c r="J199" s="1699"/>
      <c r="K199" s="1699"/>
      <c r="L199" s="1699"/>
      <c r="M199" s="1699"/>
      <c r="N199" s="1700"/>
      <c r="P199" s="943" t="s">
        <v>79</v>
      </c>
      <c r="Q199" s="1075" t="s">
        <v>1560</v>
      </c>
      <c r="R199" s="868"/>
    </row>
    <row r="200" spans="1:21" ht="18">
      <c r="A200" s="2175"/>
      <c r="B200" s="943" t="s">
        <v>431</v>
      </c>
      <c r="C200" s="1699"/>
      <c r="D200" s="1699"/>
      <c r="E200" s="1699"/>
      <c r="F200" s="1699"/>
      <c r="G200" s="1699"/>
      <c r="H200" s="1699"/>
      <c r="I200" s="1699"/>
      <c r="J200" s="1699"/>
      <c r="K200" s="1699"/>
      <c r="L200" s="1699"/>
      <c r="M200" s="1699"/>
      <c r="N200" s="1700"/>
      <c r="P200" s="943" t="s">
        <v>431</v>
      </c>
      <c r="Q200" s="1075" t="s">
        <v>1560</v>
      </c>
      <c r="R200" s="868"/>
    </row>
    <row r="201" spans="1:21" ht="18">
      <c r="A201" s="2175"/>
      <c r="B201" s="943" t="s">
        <v>432</v>
      </c>
      <c r="C201" s="1699"/>
      <c r="D201" s="1699"/>
      <c r="E201" s="1699"/>
      <c r="F201" s="1699"/>
      <c r="G201" s="1699"/>
      <c r="H201" s="1699"/>
      <c r="I201" s="1699"/>
      <c r="J201" s="1699"/>
      <c r="K201" s="1699"/>
      <c r="L201" s="1699"/>
      <c r="M201" s="1699"/>
      <c r="N201" s="1700"/>
      <c r="P201" s="943" t="s">
        <v>432</v>
      </c>
      <c r="Q201" s="1075" t="s">
        <v>1560</v>
      </c>
      <c r="R201" s="868"/>
    </row>
    <row r="202" spans="1:21" ht="18">
      <c r="A202" s="2175"/>
      <c r="B202" s="943" t="s">
        <v>434</v>
      </c>
      <c r="C202" s="1699"/>
      <c r="D202" s="1699"/>
      <c r="E202" s="1699"/>
      <c r="F202" s="1699"/>
      <c r="G202" s="1699"/>
      <c r="H202" s="1699"/>
      <c r="I202" s="1699"/>
      <c r="J202" s="1699"/>
      <c r="K202" s="1699"/>
      <c r="L202" s="1699"/>
      <c r="M202" s="1699"/>
      <c r="N202" s="1700"/>
      <c r="P202" s="943" t="s">
        <v>434</v>
      </c>
      <c r="Q202" s="1075" t="s">
        <v>1560</v>
      </c>
      <c r="R202" s="868"/>
    </row>
    <row r="203" spans="1:21" ht="18">
      <c r="A203" s="2175"/>
      <c r="B203" s="943" t="s">
        <v>436</v>
      </c>
      <c r="C203" s="1699" t="s">
        <v>1562</v>
      </c>
      <c r="D203" s="1699"/>
      <c r="E203" s="1699"/>
      <c r="F203" s="1699"/>
      <c r="G203" s="1699"/>
      <c r="H203" s="1699"/>
      <c r="I203" s="1699"/>
      <c r="J203" s="1699"/>
      <c r="K203" s="1699"/>
      <c r="L203" s="1699"/>
      <c r="M203" s="1699"/>
      <c r="N203" s="1700"/>
      <c r="P203" s="943" t="s">
        <v>436</v>
      </c>
      <c r="Q203" s="1075" t="s">
        <v>1560</v>
      </c>
      <c r="R203" s="868"/>
    </row>
    <row r="204" spans="1:21" ht="18">
      <c r="A204" s="2175"/>
      <c r="B204" s="943" t="s">
        <v>438</v>
      </c>
      <c r="C204" s="1699"/>
      <c r="D204" s="1699"/>
      <c r="E204" s="1699"/>
      <c r="F204" s="1699"/>
      <c r="G204" s="1699"/>
      <c r="H204" s="1699"/>
      <c r="I204" s="1699"/>
      <c r="J204" s="1699"/>
      <c r="K204" s="1699"/>
      <c r="L204" s="1699"/>
      <c r="M204" s="1699"/>
      <c r="N204" s="1700"/>
      <c r="P204" s="943" t="s">
        <v>438</v>
      </c>
      <c r="Q204" s="1075" t="s">
        <v>1560</v>
      </c>
      <c r="R204" s="868"/>
    </row>
    <row r="205" spans="1:21" ht="18">
      <c r="A205" s="2175"/>
      <c r="B205" s="943" t="s">
        <v>439</v>
      </c>
      <c r="C205" s="1699"/>
      <c r="D205" s="1699"/>
      <c r="E205" s="1699"/>
      <c r="F205" s="1699"/>
      <c r="G205" s="1699"/>
      <c r="H205" s="1699"/>
      <c r="I205" s="1699"/>
      <c r="J205" s="1699"/>
      <c r="K205" s="1699"/>
      <c r="L205" s="1699"/>
      <c r="M205" s="1699"/>
      <c r="N205" s="1700"/>
      <c r="P205" s="943" t="s">
        <v>439</v>
      </c>
      <c r="Q205" s="1075" t="s">
        <v>1560</v>
      </c>
      <c r="R205" s="868"/>
    </row>
    <row r="206" spans="1:21" ht="18">
      <c r="A206" s="2175"/>
      <c r="B206" s="943" t="s">
        <v>441</v>
      </c>
      <c r="C206" s="1699"/>
      <c r="D206" s="1699"/>
      <c r="E206" s="1699"/>
      <c r="F206" s="1699"/>
      <c r="G206" s="1699"/>
      <c r="H206" s="1699"/>
      <c r="I206" s="1699"/>
      <c r="J206" s="1699"/>
      <c r="K206" s="1699"/>
      <c r="L206" s="1699"/>
      <c r="M206" s="1699"/>
      <c r="N206" s="1700"/>
      <c r="P206" s="943" t="s">
        <v>441</v>
      </c>
      <c r="Q206" s="1075" t="s">
        <v>1560</v>
      </c>
      <c r="R206" s="868"/>
    </row>
    <row r="207" spans="1:21" ht="18">
      <c r="A207" s="2175"/>
      <c r="B207" s="943" t="s">
        <v>443</v>
      </c>
      <c r="C207" s="1699"/>
      <c r="D207" s="1699"/>
      <c r="E207" s="1699"/>
      <c r="F207" s="1699"/>
      <c r="G207" s="1699"/>
      <c r="H207" s="1699"/>
      <c r="I207" s="1699"/>
      <c r="J207" s="1699"/>
      <c r="K207" s="1699"/>
      <c r="L207" s="1699"/>
      <c r="M207" s="1699"/>
      <c r="N207" s="1700"/>
      <c r="P207" s="943" t="s">
        <v>443</v>
      </c>
      <c r="Q207" s="1075" t="s">
        <v>1560</v>
      </c>
      <c r="R207" s="868"/>
    </row>
    <row r="208" spans="1:21" ht="18">
      <c r="A208" s="2175"/>
      <c r="B208" s="943" t="s">
        <v>445</v>
      </c>
      <c r="C208" s="1699"/>
      <c r="D208" s="1699"/>
      <c r="E208" s="1699"/>
      <c r="F208" s="1699"/>
      <c r="G208" s="1699"/>
      <c r="H208" s="1699"/>
      <c r="I208" s="1699"/>
      <c r="J208" s="1699"/>
      <c r="K208" s="1699"/>
      <c r="L208" s="1699"/>
      <c r="M208" s="1699"/>
      <c r="N208" s="1700"/>
      <c r="P208" s="943" t="s">
        <v>445</v>
      </c>
      <c r="Q208" s="1075" t="s">
        <v>1560</v>
      </c>
      <c r="R208" s="868"/>
    </row>
    <row r="209" spans="1:19" ht="18">
      <c r="A209" s="2175"/>
      <c r="B209" s="943" t="s">
        <v>447</v>
      </c>
      <c r="C209" s="1699"/>
      <c r="D209" s="1699"/>
      <c r="E209" s="1699"/>
      <c r="F209" s="1699"/>
      <c r="G209" s="1699"/>
      <c r="H209" s="1699"/>
      <c r="I209" s="1699"/>
      <c r="J209" s="1699"/>
      <c r="K209" s="1699"/>
      <c r="L209" s="1699"/>
      <c r="M209" s="1699"/>
      <c r="N209" s="1700"/>
      <c r="P209" s="943" t="s">
        <v>447</v>
      </c>
      <c r="Q209" s="1075" t="s">
        <v>1560</v>
      </c>
      <c r="R209" s="868"/>
      <c r="S209" s="868"/>
    </row>
    <row r="210" spans="1:19" ht="18">
      <c r="A210" s="2175"/>
      <c r="B210" s="943" t="s">
        <v>449</v>
      </c>
      <c r="C210" s="1699"/>
      <c r="D210" s="1699"/>
      <c r="E210" s="1699"/>
      <c r="F210" s="1699"/>
      <c r="G210" s="1699"/>
      <c r="H210" s="1699"/>
      <c r="I210" s="1699"/>
      <c r="J210" s="1699"/>
      <c r="K210" s="1699"/>
      <c r="L210" s="1699"/>
      <c r="M210" s="1699"/>
      <c r="N210" s="1700"/>
      <c r="P210" s="943" t="s">
        <v>449</v>
      </c>
      <c r="Q210" s="1075" t="s">
        <v>1560</v>
      </c>
      <c r="R210" s="868"/>
    </row>
    <row r="211" spans="1:19" ht="18">
      <c r="A211" s="2175"/>
      <c r="B211" s="943" t="s">
        <v>450</v>
      </c>
      <c r="C211" s="1699"/>
      <c r="D211" s="1699"/>
      <c r="E211" s="1699"/>
      <c r="F211" s="1699"/>
      <c r="G211" s="1699"/>
      <c r="H211" s="1699"/>
      <c r="I211" s="1699"/>
      <c r="J211" s="1699"/>
      <c r="K211" s="1699"/>
      <c r="L211" s="1699"/>
      <c r="M211" s="1699"/>
      <c r="N211" s="1700"/>
      <c r="P211" s="943" t="s">
        <v>450</v>
      </c>
      <c r="Q211" s="1075" t="s">
        <v>1560</v>
      </c>
      <c r="R211" s="868"/>
      <c r="S211" s="868"/>
    </row>
    <row r="212" spans="1:19" ht="18">
      <c r="A212" s="2175"/>
      <c r="B212" s="943" t="s">
        <v>451</v>
      </c>
      <c r="C212" s="1699"/>
      <c r="D212" s="1699"/>
      <c r="E212" s="1699"/>
      <c r="F212" s="1699"/>
      <c r="G212" s="1699"/>
      <c r="H212" s="1699"/>
      <c r="I212" s="1699"/>
      <c r="J212" s="1699"/>
      <c r="K212" s="1699"/>
      <c r="L212" s="1699"/>
      <c r="M212" s="1699"/>
      <c r="N212" s="1700"/>
      <c r="P212" s="943" t="s">
        <v>451</v>
      </c>
      <c r="Q212" s="1075" t="s">
        <v>1560</v>
      </c>
      <c r="R212" s="868"/>
      <c r="S212" s="868"/>
    </row>
    <row r="213" spans="1:19" ht="18">
      <c r="A213" s="2175"/>
      <c r="B213" s="943" t="s">
        <v>452</v>
      </c>
      <c r="C213" s="1699"/>
      <c r="D213" s="1699"/>
      <c r="E213" s="1699"/>
      <c r="F213" s="1699"/>
      <c r="G213" s="1699"/>
      <c r="H213" s="1699"/>
      <c r="I213" s="1699"/>
      <c r="J213" s="1699"/>
      <c r="K213" s="1699"/>
      <c r="L213" s="1699"/>
      <c r="M213" s="1699"/>
      <c r="N213" s="1700"/>
      <c r="P213" s="943" t="s">
        <v>452</v>
      </c>
      <c r="Q213" s="1075" t="s">
        <v>1560</v>
      </c>
      <c r="S213" s="868"/>
    </row>
    <row r="214" spans="1:19" ht="18.75" customHeight="1">
      <c r="A214" s="2175"/>
      <c r="B214" s="1118" t="s">
        <v>1575</v>
      </c>
      <c r="C214" s="1119" t="s">
        <v>1576</v>
      </c>
      <c r="D214" s="1119" t="s">
        <v>1577</v>
      </c>
      <c r="E214" s="1119" t="s">
        <v>1581</v>
      </c>
      <c r="F214" s="1119" t="s">
        <v>1582</v>
      </c>
      <c r="G214" s="1120"/>
      <c r="H214" s="1120"/>
      <c r="I214" s="1120"/>
      <c r="J214" s="1115" t="str">
        <f>B214</f>
        <v>Recette 1</v>
      </c>
      <c r="K214" s="1115" t="str">
        <f>C214</f>
        <v>Recette 2</v>
      </c>
      <c r="L214" s="1115" t="str">
        <f>D214</f>
        <v>Recette 3</v>
      </c>
      <c r="M214" s="1115" t="str">
        <f>E214</f>
        <v>Recette 4</v>
      </c>
      <c r="N214" s="1121" t="str">
        <f>F214</f>
        <v>Recette 5</v>
      </c>
      <c r="P214" s="1078"/>
      <c r="Q214" s="2139" t="s">
        <v>1550</v>
      </c>
      <c r="R214" s="2139"/>
      <c r="S214" s="2139"/>
    </row>
    <row r="215" spans="1:19" ht="12.75">
      <c r="A215" s="2175"/>
      <c r="B215" s="1687"/>
      <c r="C215" s="1688"/>
      <c r="D215" s="1688"/>
      <c r="E215" s="1688"/>
      <c r="F215" s="1688"/>
      <c r="G215" s="1688"/>
      <c r="H215" s="1688"/>
      <c r="I215" s="1688"/>
      <c r="J215" s="1688"/>
      <c r="K215" s="1688"/>
      <c r="L215" s="1688"/>
      <c r="M215" s="1688"/>
      <c r="N215" s="1689"/>
      <c r="P215" s="1070"/>
      <c r="Q215" s="2139"/>
      <c r="R215" s="2139"/>
      <c r="S215" s="2139"/>
    </row>
    <row r="216" spans="1:19" ht="18.75">
      <c r="A216" s="2175"/>
      <c r="B216" s="1097">
        <v>0.5</v>
      </c>
      <c r="C216" s="906">
        <v>0.5</v>
      </c>
      <c r="D216" s="906">
        <v>0.5</v>
      </c>
      <c r="E216" s="906">
        <v>0.5</v>
      </c>
      <c r="F216" s="906">
        <v>0.5</v>
      </c>
      <c r="G216" s="2166" t="s">
        <v>1583</v>
      </c>
      <c r="H216" s="2166"/>
      <c r="I216" s="2166"/>
      <c r="J216" s="1081">
        <f>IF(ISTEXT(B216),0,IF(ISBLANK(B216),0,(B216/B237)*J186))</f>
        <v>0.90909090909090906</v>
      </c>
      <c r="K216" s="1081">
        <f>IF(ISTEXT(C216),0,IF(ISBLANK(C216),0,(C216/C237)*K186))</f>
        <v>1</v>
      </c>
      <c r="L216" s="1081">
        <f>IF(ISTEXT(D216),0,IF(ISBLANK(D216),0,(D216/D237)*L186))</f>
        <v>1.8181818181818181</v>
      </c>
      <c r="M216" s="1081">
        <f>IF(ISTEXT(E216),0,IF(ISBLANK(E216),0,(E216/E237)*M186))</f>
        <v>1.8181818181818181</v>
      </c>
      <c r="N216" s="1122">
        <f>IF(ISTEXT(F216),0,IF(ISBLANK(F216),0,(F216/F237)*N186))</f>
        <v>1.8181818181818181</v>
      </c>
      <c r="P216" s="1079"/>
      <c r="Q216" s="1083" t="s">
        <v>1560</v>
      </c>
      <c r="S216" s="868"/>
    </row>
    <row r="217" spans="1:19" ht="18.75">
      <c r="A217" s="2175"/>
      <c r="B217" s="1097">
        <v>0.05</v>
      </c>
      <c r="C217" s="906"/>
      <c r="D217" s="906">
        <v>0.05</v>
      </c>
      <c r="E217" s="906">
        <v>0.05</v>
      </c>
      <c r="F217" s="906">
        <v>0.05</v>
      </c>
      <c r="G217" s="2166" t="s">
        <v>1584</v>
      </c>
      <c r="H217" s="2166"/>
      <c r="I217" s="2166"/>
      <c r="J217" s="1081">
        <f>IF(ISTEXT(B217),0,IF(ISBLANK(B217),0,(B217/B237)*J186))</f>
        <v>9.0909090909090912E-2</v>
      </c>
      <c r="K217" s="1081">
        <f>IF(ISTEXT(C217),0,IF(ISBLANK(C217),0,(C217/C237)*K186))</f>
        <v>0</v>
      </c>
      <c r="L217" s="1081">
        <f>IF(ISTEXT(D217),0,IF(ISBLANK(D217),0,(D217/D237)*L186))</f>
        <v>0.18181818181818182</v>
      </c>
      <c r="M217" s="1081">
        <f>IF(ISTEXT(E217),0,IF(ISBLANK(E217),0,(E217/E237)*M186))</f>
        <v>0.18181818181818182</v>
      </c>
      <c r="N217" s="1122">
        <f>IF(ISTEXT(F217),0,IF(ISBLANK(F217),0,(F217/F237)*N186))</f>
        <v>0.18181818181818182</v>
      </c>
      <c r="P217" s="1079"/>
      <c r="Q217" s="1084" t="s">
        <v>1560</v>
      </c>
      <c r="S217" s="868"/>
    </row>
    <row r="218" spans="1:19" ht="18.75">
      <c r="A218" s="2175"/>
      <c r="B218" s="1097"/>
      <c r="C218" s="906"/>
      <c r="D218" s="906"/>
      <c r="E218" s="906"/>
      <c r="F218" s="906"/>
      <c r="G218" s="2166" t="s">
        <v>1585</v>
      </c>
      <c r="H218" s="2166"/>
      <c r="I218" s="2166"/>
      <c r="J218" s="1081">
        <f>IF(ISTEXT(B218),0,IF(ISBLANK(B218),0,(B218/B237)*J186))</f>
        <v>0</v>
      </c>
      <c r="K218" s="1081">
        <f>IF(ISTEXT(C218),0,IF(ISBLANK(C218),0,(C218/C237)*K186))</f>
        <v>0</v>
      </c>
      <c r="L218" s="1081">
        <f>IF(ISTEXT(D218),0,IF(ISBLANK(D218),0,(D218/D237)*L186))</f>
        <v>0</v>
      </c>
      <c r="M218" s="1081">
        <f>IF(ISTEXT(E218),0,IF(ISBLANK(E218),0,(E218/E237)*M186))</f>
        <v>0</v>
      </c>
      <c r="N218" s="1122">
        <f>IF(ISTEXT(F218),0,IF(ISBLANK(F218),0,(F218/F237)*N186))</f>
        <v>0</v>
      </c>
      <c r="P218" s="1079"/>
      <c r="Q218" s="1084" t="s">
        <v>1560</v>
      </c>
      <c r="S218" s="868"/>
    </row>
    <row r="219" spans="1:19" ht="18.75">
      <c r="A219" s="2175"/>
      <c r="B219" s="1097"/>
      <c r="C219" s="906"/>
      <c r="D219" s="906"/>
      <c r="E219" s="906"/>
      <c r="F219" s="906"/>
      <c r="G219" s="2166" t="s">
        <v>1586</v>
      </c>
      <c r="H219" s="2166"/>
      <c r="I219" s="2166"/>
      <c r="J219" s="1081">
        <f>IF(ISTEXT(B219),0,IF(ISBLANK(B219),0,(B219/B237)*J186))</f>
        <v>0</v>
      </c>
      <c r="K219" s="1081">
        <f>IF(ISTEXT(C219),0,IF(ISBLANK(C219),0,(C219/C237)*K186))</f>
        <v>0</v>
      </c>
      <c r="L219" s="1081">
        <f>IF(ISTEXT(D219),0,IF(ISBLANK(D219),0,(D219/D237)*L186))</f>
        <v>0</v>
      </c>
      <c r="M219" s="1081">
        <f>IF(ISTEXT(E219),0,IF(ISBLANK(E219),0,(E219/E237)*M186))</f>
        <v>0</v>
      </c>
      <c r="N219" s="1122">
        <f>IF(ISTEXT(F219),0,IF(ISBLANK(F219),0,(F219/F237)*N186))</f>
        <v>0</v>
      </c>
      <c r="P219" s="1079"/>
      <c r="Q219" s="1084" t="s">
        <v>1560</v>
      </c>
      <c r="S219" s="868"/>
    </row>
    <row r="220" spans="1:19" ht="18.75">
      <c r="A220" s="2175"/>
      <c r="B220" s="1097"/>
      <c r="C220" s="906"/>
      <c r="D220" s="906"/>
      <c r="E220" s="906"/>
      <c r="F220" s="906"/>
      <c r="G220" s="2166"/>
      <c r="H220" s="2166"/>
      <c r="I220" s="2166"/>
      <c r="J220" s="1081">
        <f>IF(ISTEXT(B220),0,IF(ISBLANK(B220),0,(B220/B237)*J186))</f>
        <v>0</v>
      </c>
      <c r="K220" s="1081">
        <f>IF(ISTEXT(C220),0,IF(ISBLANK(C220),0,(C220/C237)*K186))</f>
        <v>0</v>
      </c>
      <c r="L220" s="1081">
        <f>IF(ISTEXT(D220),0,IF(ISBLANK(D220),0,(D220/D237)*L186))</f>
        <v>0</v>
      </c>
      <c r="M220" s="1081">
        <f>IF(ISTEXT(E220),0,IF(ISBLANK(E220),0,(E220/E237)*M186))</f>
        <v>0</v>
      </c>
      <c r="N220" s="1122">
        <f>IF(ISTEXT(F220),0,IF(ISBLANK(F220),0,(F220/F237)*N186))</f>
        <v>0</v>
      </c>
      <c r="P220" s="1079"/>
      <c r="Q220" s="1084" t="s">
        <v>1560</v>
      </c>
      <c r="S220" s="868"/>
    </row>
    <row r="221" spans="1:19" ht="18.75">
      <c r="A221" s="2175"/>
      <c r="B221" s="1097"/>
      <c r="C221" s="906"/>
      <c r="D221" s="906"/>
      <c r="E221" s="906"/>
      <c r="F221" s="906"/>
      <c r="G221" s="2166"/>
      <c r="H221" s="2166"/>
      <c r="I221" s="2166"/>
      <c r="J221" s="1081">
        <f>IF(ISTEXT(B221),0,IF(ISBLANK(B221),0,(B221/B237)*J186))</f>
        <v>0</v>
      </c>
      <c r="K221" s="1081">
        <f>IF(ISTEXT(C221),0,IF(ISBLANK(C221),0,(C221/C237)*K186))</f>
        <v>0</v>
      </c>
      <c r="L221" s="1081">
        <f>IF(ISTEXT(D221),0,IF(ISBLANK(D221),0,(D221/D237)*L186))</f>
        <v>0</v>
      </c>
      <c r="M221" s="1081">
        <f>IF(ISTEXT(E221),0,IF(ISBLANK(E221),0,(E221/E237)*M186))</f>
        <v>0</v>
      </c>
      <c r="N221" s="1122">
        <f>IF(ISTEXT(F221),0,IF(ISBLANK(F221),0,(F221/F237)*N186))</f>
        <v>0</v>
      </c>
      <c r="P221" s="1079"/>
      <c r="Q221" s="1084" t="s">
        <v>1560</v>
      </c>
      <c r="S221" s="868"/>
    </row>
    <row r="222" spans="1:19" ht="18.75">
      <c r="A222" s="2175"/>
      <c r="B222" s="1097"/>
      <c r="C222" s="906"/>
      <c r="D222" s="906"/>
      <c r="E222" s="906"/>
      <c r="F222" s="906"/>
      <c r="G222" s="2166"/>
      <c r="H222" s="2166"/>
      <c r="I222" s="2166"/>
      <c r="J222" s="1081">
        <f>IF(ISTEXT(B222),0,IF(ISBLANK(B222),0,(B222/B237)*J186))</f>
        <v>0</v>
      </c>
      <c r="K222" s="1081">
        <f>IF(ISTEXT(C222),0,IF(ISBLANK(C222),0,(C222/C237)*K186))</f>
        <v>0</v>
      </c>
      <c r="L222" s="1081">
        <f>IF(ISTEXT(D222),0,IF(ISBLANK(D222),0,(D222/D237)*L186))</f>
        <v>0</v>
      </c>
      <c r="M222" s="1081">
        <f>IF(ISTEXT(E222),0,IF(ISBLANK(E222),0,(E222/E237)*M186))</f>
        <v>0</v>
      </c>
      <c r="N222" s="1122">
        <f>IF(ISTEXT(F222),0,IF(ISBLANK(F222),0,(F222/F237)*N186))</f>
        <v>0</v>
      </c>
      <c r="P222" s="1079"/>
      <c r="Q222" s="1084" t="s">
        <v>1560</v>
      </c>
      <c r="S222" s="868"/>
    </row>
    <row r="223" spans="1:19" ht="18.75">
      <c r="A223" s="2175"/>
      <c r="B223" s="1097"/>
      <c r="C223" s="906"/>
      <c r="D223" s="906"/>
      <c r="E223" s="906"/>
      <c r="F223" s="906"/>
      <c r="G223" s="2166"/>
      <c r="H223" s="2166"/>
      <c r="I223" s="2166"/>
      <c r="J223" s="1081">
        <f>IF(ISTEXT(B223),0,IF(ISBLANK(B223),0,(B223/B237)*J186))</f>
        <v>0</v>
      </c>
      <c r="K223" s="1081">
        <f>IF(ISTEXT(C223),0,IF(ISBLANK(C223),0,(C223/C237)*K186))</f>
        <v>0</v>
      </c>
      <c r="L223" s="1081">
        <f>IF(ISTEXT(D223),0,IF(ISBLANK(D223),0,(D223/D237)*L186))</f>
        <v>0</v>
      </c>
      <c r="M223" s="1081">
        <f>IF(ISTEXT(E223),0,IF(ISBLANK(E223),0,(E223/E237)*M186))</f>
        <v>0</v>
      </c>
      <c r="N223" s="1122">
        <f>IF(ISTEXT(F223),0,IF(ISBLANK(F223),0,(F223/F237)*N186))</f>
        <v>0</v>
      </c>
      <c r="P223" s="1079"/>
      <c r="Q223" s="1084" t="s">
        <v>1560</v>
      </c>
      <c r="S223" s="868"/>
    </row>
    <row r="224" spans="1:19" ht="18.75">
      <c r="A224" s="2175"/>
      <c r="B224" s="1097"/>
      <c r="C224" s="906"/>
      <c r="D224" s="906"/>
      <c r="E224" s="906"/>
      <c r="F224" s="906"/>
      <c r="G224" s="2166"/>
      <c r="H224" s="2166"/>
      <c r="I224" s="2166"/>
      <c r="J224" s="1081">
        <f>IF(ISTEXT(B224),0,IF(ISBLANK(B224),0,(B224/B237)*J186))</f>
        <v>0</v>
      </c>
      <c r="K224" s="1081">
        <f>IF(ISTEXT(C224),0,IF(ISBLANK(C224),0,(C224/C237)*K186))</f>
        <v>0</v>
      </c>
      <c r="L224" s="1081">
        <f>IF(ISTEXT(D224),0,IF(ISBLANK(D224),0,(D224/D237)*L186))</f>
        <v>0</v>
      </c>
      <c r="M224" s="1081">
        <f>IF(ISTEXT(E224),0,IF(ISBLANK(E224),0,(E224/E237)*M186))</f>
        <v>0</v>
      </c>
      <c r="N224" s="1122">
        <f>IF(ISTEXT(F224),0,IF(ISBLANK(F224),0,(F224/F237)*N186))</f>
        <v>0</v>
      </c>
      <c r="P224" s="1079"/>
      <c r="Q224" s="1084" t="s">
        <v>1560</v>
      </c>
      <c r="S224" s="868"/>
    </row>
    <row r="225" spans="1:19" ht="18.75">
      <c r="A225" s="2175"/>
      <c r="B225" s="1097"/>
      <c r="C225" s="906"/>
      <c r="D225" s="906"/>
      <c r="E225" s="906"/>
      <c r="F225" s="906"/>
      <c r="G225" s="2166"/>
      <c r="H225" s="2166"/>
      <c r="I225" s="2166"/>
      <c r="J225" s="1081">
        <f>IF(ISTEXT(B225),0,IF(ISBLANK(B225),0,(B225/B237)*J186))</f>
        <v>0</v>
      </c>
      <c r="K225" s="1081">
        <f>IF(ISTEXT(C225),0,IF(ISBLANK(C225),0,(C225/C237)*K186))</f>
        <v>0</v>
      </c>
      <c r="L225" s="1081">
        <f>IF(ISTEXT(D225),0,IF(ISBLANK(D225),0,(D225/D237)*L186))</f>
        <v>0</v>
      </c>
      <c r="M225" s="1081">
        <f>IF(ISTEXT(E225),0,IF(ISBLANK(E225),0,(E225/E237)*M186))</f>
        <v>0</v>
      </c>
      <c r="N225" s="1122">
        <f>IF(ISTEXT(F225),0,IF(ISBLANK(F225),0,(F225/F237)*N186))</f>
        <v>0</v>
      </c>
      <c r="P225" s="1079"/>
      <c r="Q225" s="1084" t="s">
        <v>1560</v>
      </c>
      <c r="S225" s="868"/>
    </row>
    <row r="226" spans="1:19" ht="18.75">
      <c r="A226" s="2175"/>
      <c r="B226" s="1097"/>
      <c r="C226" s="906"/>
      <c r="D226" s="906"/>
      <c r="E226" s="906"/>
      <c r="F226" s="906"/>
      <c r="G226" s="2166"/>
      <c r="H226" s="2166"/>
      <c r="I226" s="2166"/>
      <c r="J226" s="1081">
        <f>IF(ISTEXT(B226),0,IF(ISBLANK(B226),0,(B226/B237)*J186))</f>
        <v>0</v>
      </c>
      <c r="K226" s="1081">
        <f>IF(ISTEXT(C226),0,IF(ISBLANK(C226),0,(C226/C237)*K186))</f>
        <v>0</v>
      </c>
      <c r="L226" s="1081">
        <f>IF(ISTEXT(D226),0,IF(ISBLANK(D226),0,(D226/D237)*L186))</f>
        <v>0</v>
      </c>
      <c r="M226" s="1081">
        <f>IF(ISTEXT(E226),0,IF(ISBLANK(E226),0,(E226/E237)*M186))</f>
        <v>0</v>
      </c>
      <c r="N226" s="1122">
        <f>IF(ISTEXT(F226),0,IF(ISBLANK(F226),0,(F226/F237)*N186))</f>
        <v>0</v>
      </c>
      <c r="P226" s="1079"/>
      <c r="Q226" s="1084" t="s">
        <v>1560</v>
      </c>
      <c r="S226" s="868"/>
    </row>
    <row r="227" spans="1:19" ht="18.75">
      <c r="A227" s="2175"/>
      <c r="B227" s="1097"/>
      <c r="C227" s="906"/>
      <c r="D227" s="906"/>
      <c r="E227" s="906"/>
      <c r="F227" s="906"/>
      <c r="G227" s="2166"/>
      <c r="H227" s="2166"/>
      <c r="I227" s="2166"/>
      <c r="J227" s="1081">
        <f>IF(ISTEXT(B227),0,IF(ISBLANK(B227),0,(B227/B237)*J186))</f>
        <v>0</v>
      </c>
      <c r="K227" s="1081">
        <f>IF(ISTEXT(C227),0,IF(ISBLANK(C227),0,(C227/C237)*K186))</f>
        <v>0</v>
      </c>
      <c r="L227" s="1081">
        <f>IF(ISTEXT(D227),0,IF(ISBLANK(D227),0,(D227/D237)*L186))</f>
        <v>0</v>
      </c>
      <c r="M227" s="1081">
        <f>IF(ISTEXT(E227),0,IF(ISBLANK(E227),0,(E227/E237)*M186))</f>
        <v>0</v>
      </c>
      <c r="N227" s="1122">
        <f>IF(ISTEXT(F227),0,IF(ISBLANK(F227),0,(F227/F237)*N186))</f>
        <v>0</v>
      </c>
      <c r="P227" s="1079"/>
      <c r="Q227" s="1084" t="s">
        <v>1560</v>
      </c>
      <c r="S227" s="868"/>
    </row>
    <row r="228" spans="1:19" ht="18.75">
      <c r="A228" s="2175"/>
      <c r="B228" s="1097"/>
      <c r="C228" s="906"/>
      <c r="D228" s="906"/>
      <c r="E228" s="906"/>
      <c r="F228" s="906"/>
      <c r="G228" s="2166"/>
      <c r="H228" s="2166"/>
      <c r="I228" s="2166"/>
      <c r="J228" s="1081">
        <f>IF(ISTEXT(B228),0,IF(ISBLANK(B228),0,(B228/B237)*J186))</f>
        <v>0</v>
      </c>
      <c r="K228" s="1081">
        <f>IF(ISTEXT(C228),0,IF(ISBLANK(C228),0,(C228/C237)*K186))</f>
        <v>0</v>
      </c>
      <c r="L228" s="1081">
        <f>IF(ISTEXT(D228),0,IF(ISBLANK(D228),0,(D228/D237)*L186))</f>
        <v>0</v>
      </c>
      <c r="M228" s="1081">
        <f>IF(ISTEXT(E228),0,IF(ISBLANK(E228),0,(E228/E237)*M186))</f>
        <v>0</v>
      </c>
      <c r="N228" s="1122">
        <f>IF(ISTEXT(F228),0,IF(ISBLANK(F228),0,(F228/F237)*N186))</f>
        <v>0</v>
      </c>
      <c r="P228" s="1079"/>
      <c r="Q228" s="1084" t="s">
        <v>1560</v>
      </c>
      <c r="S228" s="868"/>
    </row>
    <row r="229" spans="1:19" ht="18.75">
      <c r="A229" s="2175"/>
      <c r="B229" s="1097"/>
      <c r="C229" s="906"/>
      <c r="D229" s="906"/>
      <c r="E229" s="906"/>
      <c r="F229" s="906"/>
      <c r="G229" s="2166"/>
      <c r="H229" s="2166"/>
      <c r="I229" s="2166"/>
      <c r="J229" s="1081">
        <f>IF(ISTEXT(B229),0,IF(ISBLANK(B229),0,(B229/B237)*J186))</f>
        <v>0</v>
      </c>
      <c r="K229" s="1081">
        <f>IF(ISTEXT(C229),0,IF(ISBLANK(C229),0,(C229/C237)*K186))</f>
        <v>0</v>
      </c>
      <c r="L229" s="1081">
        <f>IF(ISTEXT(D229),0,IF(ISBLANK(D229),0,(D229/D237)*L186))</f>
        <v>0</v>
      </c>
      <c r="M229" s="1081">
        <f>IF(ISTEXT(E229),0,IF(ISBLANK(E229),0,(E229/E237)*M186))</f>
        <v>0</v>
      </c>
      <c r="N229" s="1122">
        <f>IF(ISTEXT(F229),0,IF(ISBLANK(F229),0,(F229/F237)*N186))</f>
        <v>0</v>
      </c>
      <c r="P229" s="1079"/>
      <c r="Q229" s="1084" t="s">
        <v>1560</v>
      </c>
      <c r="S229" s="868"/>
    </row>
    <row r="230" spans="1:19" ht="18.75">
      <c r="A230" s="2175"/>
      <c r="B230" s="1097"/>
      <c r="C230" s="906"/>
      <c r="D230" s="906"/>
      <c r="E230" s="906"/>
      <c r="F230" s="906"/>
      <c r="G230" s="2166"/>
      <c r="H230" s="2166"/>
      <c r="I230" s="2166"/>
      <c r="J230" s="1081">
        <f>IF(ISTEXT(B230),0,IF(ISBLANK(B230),0,(B230/B237)*J186))</f>
        <v>0</v>
      </c>
      <c r="K230" s="1081">
        <f>IF(ISTEXT(C230),0,IF(ISBLANK(C230),0,(C230/C237)*K186))</f>
        <v>0</v>
      </c>
      <c r="L230" s="1081">
        <f>IF(ISTEXT(D230),0,IF(ISBLANK(D230),0,(D230/D237)*L186))</f>
        <v>0</v>
      </c>
      <c r="M230" s="1081">
        <f>IF(ISTEXT(E230),0,IF(ISBLANK(E230),0,(E230/E237)*M186))</f>
        <v>0</v>
      </c>
      <c r="N230" s="1122">
        <f>IF(ISTEXT(F230),0,IF(ISBLANK(F230),0,(F230/F237)*N186))</f>
        <v>0</v>
      </c>
      <c r="P230" s="1079"/>
      <c r="Q230" s="1084" t="s">
        <v>1560</v>
      </c>
      <c r="S230" s="868"/>
    </row>
    <row r="231" spans="1:19" ht="18.75">
      <c r="A231" s="2175"/>
      <c r="B231" s="1097"/>
      <c r="C231" s="906"/>
      <c r="D231" s="906"/>
      <c r="E231" s="906"/>
      <c r="F231" s="906"/>
      <c r="G231" s="2166"/>
      <c r="H231" s="2166"/>
      <c r="I231" s="2166"/>
      <c r="J231" s="1081">
        <f>IF(ISTEXT(B231),0,IF(ISBLANK(B231),0,(B231/B237)*J186))</f>
        <v>0</v>
      </c>
      <c r="K231" s="1081">
        <f>IF(ISTEXT(C231),0,IF(ISBLANK(C231),0,(C231/C237)*K186))</f>
        <v>0</v>
      </c>
      <c r="L231" s="1081">
        <f>IF(ISTEXT(D231),0,IF(ISBLANK(D231),0,(D231/D237)*L186))</f>
        <v>0</v>
      </c>
      <c r="M231" s="1081">
        <f>IF(ISTEXT(E231),0,IF(ISBLANK(E231),0,(E231/E237)*M186))</f>
        <v>0</v>
      </c>
      <c r="N231" s="1122">
        <f>IF(ISTEXT(F231),0,IF(ISBLANK(F231),0,(F231/F237)*N186))</f>
        <v>0</v>
      </c>
      <c r="P231" s="1079"/>
      <c r="Q231" s="1084" t="s">
        <v>1560</v>
      </c>
      <c r="S231" s="868"/>
    </row>
    <row r="232" spans="1:19" ht="18.75">
      <c r="A232" s="2175"/>
      <c r="B232" s="1097"/>
      <c r="C232" s="906"/>
      <c r="D232" s="906"/>
      <c r="E232" s="906"/>
      <c r="F232" s="906"/>
      <c r="G232" s="2166"/>
      <c r="H232" s="2166"/>
      <c r="I232" s="2166"/>
      <c r="J232" s="1081">
        <f>IF(ISTEXT(B232),0,IF(ISBLANK(B232),0,(B232/B237)*J186))</f>
        <v>0</v>
      </c>
      <c r="K232" s="1081">
        <f>IF(ISTEXT(C232),0,IF(ISBLANK(C232),0,(C232/C237)*K186))</f>
        <v>0</v>
      </c>
      <c r="L232" s="1081">
        <f>IF(ISTEXT(D232),0,IF(ISBLANK(D232),0,(D232/D237)*L186))</f>
        <v>0</v>
      </c>
      <c r="M232" s="1081">
        <f>IF(ISTEXT(E232),0,IF(ISBLANK(E232),0,(E232/E237)*M186))</f>
        <v>0</v>
      </c>
      <c r="N232" s="1122">
        <f>IF(ISTEXT(F232),0,IF(ISBLANK(F232),0,(F232/F237)*N186))</f>
        <v>0</v>
      </c>
      <c r="P232" s="1079"/>
      <c r="Q232" s="1084" t="s">
        <v>1560</v>
      </c>
    </row>
    <row r="233" spans="1:19" ht="18.75">
      <c r="A233" s="2175"/>
      <c r="B233" s="1097"/>
      <c r="C233" s="906"/>
      <c r="D233" s="906"/>
      <c r="E233" s="906"/>
      <c r="F233" s="906"/>
      <c r="G233" s="2166"/>
      <c r="H233" s="2166"/>
      <c r="I233" s="2166"/>
      <c r="J233" s="1081">
        <f>IF(ISTEXT(B233),0,IF(ISBLANK(B233),0,(B233/B237)*J186))</f>
        <v>0</v>
      </c>
      <c r="K233" s="1081">
        <f>IF(ISTEXT(C233),0,IF(ISBLANK(C233),0,(C233/C237)*K186))</f>
        <v>0</v>
      </c>
      <c r="L233" s="1081">
        <f>IF(ISTEXT(D233),0,IF(ISBLANK(D233),0,(D233/D237)*L186))</f>
        <v>0</v>
      </c>
      <c r="M233" s="1081">
        <f>IF(ISTEXT(E233),0,IF(ISBLANK(E233),0,(E233/E237)*M186))</f>
        <v>0</v>
      </c>
      <c r="N233" s="1122">
        <f>IF(ISTEXT(F233),0,IF(ISBLANK(F233),0,(F233/F237)*N186))</f>
        <v>0</v>
      </c>
      <c r="P233" s="1079"/>
      <c r="Q233" s="1084" t="s">
        <v>1560</v>
      </c>
    </row>
    <row r="234" spans="1:19" ht="18.75">
      <c r="A234" s="2175"/>
      <c r="B234" s="1097"/>
      <c r="C234" s="906"/>
      <c r="D234" s="906"/>
      <c r="E234" s="906"/>
      <c r="F234" s="906"/>
      <c r="G234" s="2166"/>
      <c r="H234" s="2166"/>
      <c r="I234" s="2166"/>
      <c r="J234" s="1081">
        <f>IF(ISTEXT(B234),0,IF(ISBLANK(B234),0,(B234/B237)*J186))</f>
        <v>0</v>
      </c>
      <c r="K234" s="1081">
        <f>IF(ISTEXT(C234),0,IF(ISBLANK(C234),0,(C234/C237)*K186))</f>
        <v>0</v>
      </c>
      <c r="L234" s="1081">
        <f>IF(ISTEXT(D234),0,IF(ISBLANK(D234),0,(D234/D237)*L186))</f>
        <v>0</v>
      </c>
      <c r="M234" s="1081">
        <f>IF(ISTEXT(E234),0,IF(ISBLANK(E234),0,(E234/E237)*M186))</f>
        <v>0</v>
      </c>
      <c r="N234" s="1122">
        <f>IF(ISTEXT(F234),0,IF(ISBLANK(F234),0,(F234/F237)*N186))</f>
        <v>0</v>
      </c>
      <c r="P234" s="1079"/>
      <c r="Q234" s="1084" t="s">
        <v>1560</v>
      </c>
    </row>
    <row r="235" spans="1:19" ht="18.75">
      <c r="A235" s="2175"/>
      <c r="B235" s="1097"/>
      <c r="C235" s="906"/>
      <c r="D235" s="906"/>
      <c r="E235" s="906"/>
      <c r="F235" s="906"/>
      <c r="G235" s="2166"/>
      <c r="H235" s="2166"/>
      <c r="I235" s="2166"/>
      <c r="J235" s="1081">
        <f>IF(ISTEXT(B235),0,IF(ISBLANK(B235),0,(B235/B237)*J186))</f>
        <v>0</v>
      </c>
      <c r="K235" s="1081">
        <f>IF(ISTEXT(C235),0,IF(ISBLANK(C235),0,(C235/C237)*K186))</f>
        <v>0</v>
      </c>
      <c r="L235" s="1081">
        <f>IF(ISTEXT(D235),0,IF(ISBLANK(D235),0,(D235/D237)*L186))</f>
        <v>0</v>
      </c>
      <c r="M235" s="1081">
        <f>IF(ISTEXT(E235),0,IF(ISBLANK(E235),0,(E235/E237)*M186))</f>
        <v>0</v>
      </c>
      <c r="N235" s="1122">
        <f>IF(ISTEXT(F235),0,IF(ISBLANK(F235),0,(F235/F237)*N186))</f>
        <v>0</v>
      </c>
      <c r="P235" s="1079"/>
      <c r="Q235" s="1084" t="s">
        <v>1560</v>
      </c>
    </row>
    <row r="236" spans="1:19" ht="12.75" customHeight="1">
      <c r="A236" s="2175"/>
      <c r="B236" s="1687"/>
      <c r="C236" s="1688"/>
      <c r="D236" s="1688"/>
      <c r="E236" s="1688"/>
      <c r="F236" s="1688"/>
      <c r="G236" s="1688"/>
      <c r="H236" s="1688"/>
      <c r="I236" s="1688"/>
      <c r="J236" s="1688"/>
      <c r="K236" s="1688"/>
      <c r="L236" s="1688"/>
      <c r="M236" s="1688"/>
      <c r="N236" s="1689"/>
      <c r="P236" s="1070"/>
      <c r="Q236" s="2139" t="s">
        <v>1550</v>
      </c>
      <c r="R236" s="2139"/>
      <c r="S236" s="2139"/>
    </row>
    <row r="237" spans="1:19" ht="18.75" customHeight="1">
      <c r="A237" s="2175"/>
      <c r="B237" s="916">
        <f>SUM(B215:B236)</f>
        <v>0.55000000000000004</v>
      </c>
      <c r="C237" s="917">
        <f>SUM(C215:C236)</f>
        <v>0.5</v>
      </c>
      <c r="D237" s="917">
        <f>SUM(D215:D236)</f>
        <v>0.55000000000000004</v>
      </c>
      <c r="E237" s="917">
        <f>SUM(E215:E236)</f>
        <v>0.55000000000000004</v>
      </c>
      <c r="F237" s="917">
        <f>SUM(F215:F236)</f>
        <v>0.55000000000000004</v>
      </c>
      <c r="G237" s="1690" t="s">
        <v>999</v>
      </c>
      <c r="H237" s="1690"/>
      <c r="I237" s="1690"/>
      <c r="J237" s="1107">
        <f>SUM(J215:J236)</f>
        <v>1</v>
      </c>
      <c r="K237" s="1107">
        <f>SUM(K215:K236)</f>
        <v>1</v>
      </c>
      <c r="L237" s="1107">
        <f>SUM(L215:L236)</f>
        <v>2</v>
      </c>
      <c r="M237" s="1107">
        <f>SUM(M215:M236)</f>
        <v>2</v>
      </c>
      <c r="N237" s="1123">
        <f>SUM(N215:N236)</f>
        <v>2</v>
      </c>
      <c r="P237" s="2140"/>
      <c r="Q237" s="2139"/>
      <c r="R237" s="2139"/>
      <c r="S237" s="2139"/>
    </row>
    <row r="238" spans="1:19">
      <c r="A238" s="2175"/>
      <c r="B238" s="2161" t="str">
        <f ca="1">CELL("nomfichier")</f>
        <v>D:\1 UPRT SITE WEB\uprt.fr\re-recettes-jean-marc-catteau\re-catteau-galettes\[PC-les-galettes-repertoire.xlsx]Récap</v>
      </c>
      <c r="C238" s="2162"/>
      <c r="D238" s="2162"/>
      <c r="E238" s="2162"/>
      <c r="F238" s="2162"/>
      <c r="G238" s="2162"/>
      <c r="H238" s="2162"/>
      <c r="I238" s="2162"/>
      <c r="J238" s="2162"/>
      <c r="K238" s="2162"/>
      <c r="L238" s="2162"/>
      <c r="M238" s="2162"/>
      <c r="N238" s="2163"/>
      <c r="P238" s="2140"/>
      <c r="Q238" s="2139"/>
      <c r="R238" s="2139"/>
      <c r="S238" s="2139"/>
    </row>
    <row r="239" spans="1:19" ht="15.75" thickBot="1">
      <c r="A239" s="2175"/>
      <c r="B239" s="1725" t="s">
        <v>99</v>
      </c>
      <c r="C239" s="2142"/>
      <c r="D239" s="2142"/>
      <c r="E239" s="2142"/>
      <c r="F239" s="2142"/>
      <c r="G239" s="2142"/>
      <c r="H239" s="2142"/>
      <c r="I239" s="2142"/>
      <c r="J239" s="2142"/>
      <c r="K239" s="2142"/>
      <c r="L239" s="2142"/>
      <c r="M239" s="2142"/>
      <c r="N239" s="1727"/>
      <c r="P239" s="2141"/>
      <c r="Q239" s="2139"/>
      <c r="R239" s="2139"/>
      <c r="S239" s="2139"/>
    </row>
    <row r="240" spans="1:19" ht="19.5" customHeight="1" thickBot="1"/>
    <row r="241" spans="1:21" ht="17.25" customHeight="1">
      <c r="A241" s="870" t="s">
        <v>29</v>
      </c>
      <c r="B241" s="1704" t="s">
        <v>1549</v>
      </c>
      <c r="C241" s="1705"/>
      <c r="D241" s="1705"/>
      <c r="E241" s="1705"/>
      <c r="F241" s="1705"/>
      <c r="G241" s="1705"/>
      <c r="H241" s="1705"/>
      <c r="I241" s="1705"/>
      <c r="J241" s="1705"/>
      <c r="K241" s="1705"/>
      <c r="L241" s="1705"/>
      <c r="M241" s="1705"/>
      <c r="N241" s="1708">
        <v>1</v>
      </c>
      <c r="P241" s="2151" t="s">
        <v>1550</v>
      </c>
      <c r="Q241" s="2153" t="s">
        <v>1550</v>
      </c>
      <c r="R241" s="2155" t="s">
        <v>113</v>
      </c>
      <c r="S241" s="2156"/>
      <c r="T241" s="2156"/>
      <c r="U241" s="2157"/>
    </row>
    <row r="242" spans="1:21" ht="17.25" customHeight="1">
      <c r="A242" s="1710"/>
      <c r="B242" s="1706"/>
      <c r="C242" s="1707"/>
      <c r="D242" s="1707"/>
      <c r="E242" s="1707"/>
      <c r="F242" s="1707"/>
      <c r="G242" s="1707"/>
      <c r="H242" s="1707"/>
      <c r="I242" s="1707"/>
      <c r="J242" s="1707"/>
      <c r="K242" s="1707"/>
      <c r="L242" s="1707"/>
      <c r="M242" s="1707"/>
      <c r="N242" s="1709"/>
      <c r="P242" s="2152"/>
      <c r="Q242" s="2153"/>
      <c r="R242" s="1504"/>
      <c r="S242" s="1505"/>
      <c r="T242" s="1505"/>
      <c r="U242" s="1506"/>
    </row>
    <row r="243" spans="1:21" ht="17.25" customHeight="1">
      <c r="A243" s="1710"/>
      <c r="B243" s="871" t="s">
        <v>56</v>
      </c>
      <c r="C243" s="1711" t="s">
        <v>117</v>
      </c>
      <c r="D243" s="1711"/>
      <c r="E243" s="1711"/>
      <c r="F243" s="1711"/>
      <c r="G243" s="1711"/>
      <c r="H243" s="1711"/>
      <c r="I243" s="1711"/>
      <c r="J243" s="1711"/>
      <c r="K243" s="1711"/>
      <c r="L243" s="1711"/>
      <c r="M243" s="872"/>
      <c r="N243" s="873"/>
      <c r="P243" s="2152"/>
      <c r="Q243" s="2153"/>
      <c r="R243" s="1504"/>
      <c r="S243" s="1505"/>
      <c r="T243" s="1505"/>
      <c r="U243" s="1506"/>
    </row>
    <row r="244" spans="1:21" ht="17.25" customHeight="1">
      <c r="A244" s="1710"/>
      <c r="B244" s="874" t="s">
        <v>51</v>
      </c>
      <c r="C244" s="1711"/>
      <c r="D244" s="1711"/>
      <c r="E244" s="1711"/>
      <c r="F244" s="1711"/>
      <c r="G244" s="1711"/>
      <c r="H244" s="1711"/>
      <c r="I244" s="1711"/>
      <c r="J244" s="1711"/>
      <c r="K244" s="1711"/>
      <c r="L244" s="1711"/>
      <c r="M244" s="390"/>
      <c r="N244" s="875" t="s">
        <v>55</v>
      </c>
      <c r="P244" s="2152"/>
      <c r="Q244" s="2153"/>
      <c r="R244" s="1504"/>
      <c r="S244" s="1505"/>
      <c r="T244" s="1505"/>
      <c r="U244" s="1506"/>
    </row>
    <row r="245" spans="1:21" ht="18" customHeight="1">
      <c r="A245" s="1710"/>
      <c r="B245" s="2160">
        <v>10</v>
      </c>
      <c r="C245" s="1717" t="s">
        <v>990</v>
      </c>
      <c r="D245" s="877"/>
      <c r="E245" s="877"/>
      <c r="F245" s="877"/>
      <c r="G245" s="877"/>
      <c r="H245" s="877"/>
      <c r="I245" s="877"/>
      <c r="J245" s="877"/>
      <c r="K245" s="877"/>
      <c r="L245" s="877"/>
      <c r="M245" s="1714" t="s">
        <v>990</v>
      </c>
      <c r="N245" s="1742">
        <v>20</v>
      </c>
      <c r="P245" s="2152"/>
      <c r="Q245" s="2153"/>
      <c r="R245" s="1504"/>
      <c r="S245" s="1505"/>
      <c r="T245" s="1505"/>
      <c r="U245" s="1506"/>
    </row>
    <row r="246" spans="1:21" ht="15.75" customHeight="1">
      <c r="A246" s="1710"/>
      <c r="B246" s="2160"/>
      <c r="C246" s="1717"/>
      <c r="D246" s="1124"/>
      <c r="E246" s="1124"/>
      <c r="F246" s="1124"/>
      <c r="G246" s="1124"/>
      <c r="H246" s="1124"/>
      <c r="I246" s="1124"/>
      <c r="J246" s="1124"/>
      <c r="K246" s="1124"/>
      <c r="L246" s="1124"/>
      <c r="M246" s="1714"/>
      <c r="N246" s="1742"/>
      <c r="P246" s="2152"/>
      <c r="Q246" s="2153"/>
      <c r="R246" s="1504"/>
      <c r="S246" s="1505"/>
      <c r="T246" s="1505"/>
      <c r="U246" s="1506"/>
    </row>
    <row r="247" spans="1:21" ht="18.75" customHeight="1">
      <c r="A247" s="1710"/>
      <c r="B247" s="1712">
        <f>C297</f>
        <v>1.2</v>
      </c>
      <c r="C247" s="1713" t="s">
        <v>36</v>
      </c>
      <c r="D247" s="879"/>
      <c r="E247" s="1718" t="s">
        <v>991</v>
      </c>
      <c r="F247" s="1718"/>
      <c r="G247" s="1718"/>
      <c r="H247" s="1719">
        <f>B247/B245</f>
        <v>0.12</v>
      </c>
      <c r="I247" s="1719"/>
      <c r="J247" s="880"/>
      <c r="K247" s="880"/>
      <c r="L247" s="880"/>
      <c r="M247" s="1714" t="s">
        <v>36</v>
      </c>
      <c r="N247" s="1743">
        <f>M297</f>
        <v>2.4</v>
      </c>
      <c r="P247" s="2152"/>
      <c r="Q247" s="2153"/>
      <c r="R247" s="1504"/>
      <c r="S247" s="1505"/>
      <c r="T247" s="1505"/>
      <c r="U247" s="1506"/>
    </row>
    <row r="248" spans="1:21" ht="18.75" customHeight="1">
      <c r="A248" s="1710"/>
      <c r="B248" s="1712"/>
      <c r="C248" s="1713"/>
      <c r="D248" s="879"/>
      <c r="E248" s="1718"/>
      <c r="F248" s="1718"/>
      <c r="G248" s="1718"/>
      <c r="H248" s="1719"/>
      <c r="I248" s="1719"/>
      <c r="J248" s="880"/>
      <c r="K248" s="880"/>
      <c r="L248" s="880"/>
      <c r="M248" s="1714"/>
      <c r="N248" s="1743"/>
      <c r="P248" s="2152"/>
      <c r="Q248" s="2153"/>
      <c r="R248" s="1504"/>
      <c r="S248" s="1505"/>
      <c r="T248" s="1505"/>
      <c r="U248" s="1506"/>
    </row>
    <row r="249" spans="1:21" ht="18.75" customHeight="1">
      <c r="A249" s="1710"/>
      <c r="B249" s="881"/>
      <c r="C249" s="882"/>
      <c r="D249" s="882"/>
      <c r="E249" s="883"/>
      <c r="F249" s="884" t="s">
        <v>992</v>
      </c>
      <c r="G249" s="2158">
        <f ca="1">NOW()</f>
        <v>43029.407312268515</v>
      </c>
      <c r="H249" s="2158"/>
      <c r="I249" s="2158"/>
      <c r="J249" s="2158"/>
      <c r="K249" s="885"/>
      <c r="L249" s="885"/>
      <c r="M249" s="1068"/>
      <c r="N249" s="1069"/>
      <c r="P249" s="2152"/>
      <c r="Q249" s="2153"/>
      <c r="R249" s="1504"/>
      <c r="S249" s="1505"/>
      <c r="T249" s="1505"/>
      <c r="U249" s="1506"/>
    </row>
    <row r="250" spans="1:21" ht="12.75" customHeight="1">
      <c r="A250" s="1710"/>
      <c r="B250" s="1687"/>
      <c r="C250" s="1688"/>
      <c r="D250" s="1688"/>
      <c r="E250" s="1688"/>
      <c r="F250" s="1688"/>
      <c r="G250" s="1688"/>
      <c r="H250" s="1688"/>
      <c r="I250" s="1688"/>
      <c r="J250" s="1688"/>
      <c r="K250" s="1688"/>
      <c r="L250" s="1688"/>
      <c r="M250" s="1688"/>
      <c r="N250" s="1689"/>
      <c r="P250" s="1070"/>
      <c r="Q250" s="2153"/>
      <c r="R250" s="1504"/>
      <c r="S250" s="1505"/>
      <c r="T250" s="1505"/>
      <c r="U250" s="1506"/>
    </row>
    <row r="251" spans="1:21" ht="18" customHeight="1">
      <c r="A251" s="1710"/>
      <c r="B251" s="1691"/>
      <c r="C251" s="888" t="s">
        <v>51</v>
      </c>
      <c r="D251" s="889" t="s">
        <v>993</v>
      </c>
      <c r="E251" s="1072"/>
      <c r="F251" s="490"/>
      <c r="G251" s="490"/>
      <c r="H251" s="490"/>
      <c r="I251" s="880"/>
      <c r="J251" s="892" t="s">
        <v>55</v>
      </c>
      <c r="K251" s="893" t="s">
        <v>994</v>
      </c>
      <c r="L251" s="894"/>
      <c r="M251" s="894"/>
      <c r="N251" s="1073"/>
      <c r="P251" s="2159"/>
      <c r="Q251" s="2153"/>
      <c r="R251" s="1504"/>
      <c r="S251" s="1505"/>
      <c r="T251" s="1505"/>
      <c r="U251" s="1506"/>
    </row>
    <row r="252" spans="1:21" ht="18" customHeight="1">
      <c r="A252" s="1710"/>
      <c r="B252" s="1691"/>
      <c r="C252" s="896" t="s">
        <v>41</v>
      </c>
      <c r="D252" s="894"/>
      <c r="E252" s="894"/>
      <c r="F252" s="894"/>
      <c r="G252" s="894"/>
      <c r="H252" s="894"/>
      <c r="I252" s="400"/>
      <c r="J252" s="897"/>
      <c r="K252" s="898"/>
      <c r="L252" s="898"/>
      <c r="M252" s="898"/>
      <c r="N252" s="899"/>
      <c r="P252" s="2159"/>
      <c r="Q252" s="2154"/>
      <c r="R252" s="1507"/>
      <c r="S252" s="1508"/>
      <c r="T252" s="1508"/>
      <c r="U252" s="1509"/>
    </row>
    <row r="253" spans="1:21" ht="18">
      <c r="A253" s="1710"/>
      <c r="B253" s="1125" t="s">
        <v>51</v>
      </c>
      <c r="C253" s="1699" t="s">
        <v>1559</v>
      </c>
      <c r="D253" s="1699"/>
      <c r="E253" s="1699"/>
      <c r="F253" s="1699"/>
      <c r="G253" s="1699"/>
      <c r="H253" s="1699"/>
      <c r="I253" s="1699"/>
      <c r="J253" s="1699"/>
      <c r="K253" s="1699"/>
      <c r="L253" s="1699"/>
      <c r="M253" s="1699"/>
      <c r="N253" s="1700"/>
      <c r="P253" s="943" t="s">
        <v>51</v>
      </c>
      <c r="Q253" s="1075" t="s">
        <v>1560</v>
      </c>
      <c r="R253" s="868"/>
      <c r="S253" s="868"/>
    </row>
    <row r="254" spans="1:21" ht="18">
      <c r="A254" s="1710"/>
      <c r="B254" s="1125" t="s">
        <v>55</v>
      </c>
      <c r="C254" s="1699"/>
      <c r="D254" s="1699"/>
      <c r="E254" s="1699"/>
      <c r="F254" s="1699"/>
      <c r="G254" s="1699"/>
      <c r="H254" s="1699"/>
      <c r="I254" s="1699"/>
      <c r="J254" s="1699"/>
      <c r="K254" s="1699"/>
      <c r="L254" s="1699"/>
      <c r="M254" s="1699"/>
      <c r="N254" s="1700"/>
      <c r="P254" s="943" t="s">
        <v>55</v>
      </c>
      <c r="Q254" s="1075" t="s">
        <v>1560</v>
      </c>
      <c r="R254" s="868"/>
      <c r="S254" s="868"/>
    </row>
    <row r="255" spans="1:21" ht="18">
      <c r="A255" s="1710"/>
      <c r="B255" s="1125" t="s">
        <v>426</v>
      </c>
      <c r="C255" s="2164" t="s">
        <v>1587</v>
      </c>
      <c r="D255" s="2164"/>
      <c r="E255" s="2164"/>
      <c r="F255" s="2164"/>
      <c r="G255" s="2164"/>
      <c r="H255" s="2164"/>
      <c r="I255" s="2164"/>
      <c r="J255" s="2164"/>
      <c r="K255" s="2164"/>
      <c r="L255" s="2164"/>
      <c r="M255" s="2164"/>
      <c r="N255" s="2165"/>
      <c r="P255" s="943" t="s">
        <v>426</v>
      </c>
      <c r="Q255" s="1075" t="s">
        <v>1560</v>
      </c>
      <c r="R255" s="868"/>
      <c r="S255" s="868"/>
    </row>
    <row r="256" spans="1:21" ht="18">
      <c r="A256" s="1710"/>
      <c r="B256" s="1125" t="s">
        <v>427</v>
      </c>
      <c r="C256" s="1699"/>
      <c r="D256" s="1699"/>
      <c r="E256" s="1699"/>
      <c r="F256" s="1699"/>
      <c r="G256" s="1699"/>
      <c r="H256" s="1699"/>
      <c r="I256" s="1699"/>
      <c r="J256" s="1699"/>
      <c r="K256" s="1699"/>
      <c r="L256" s="1699"/>
      <c r="M256" s="1699"/>
      <c r="N256" s="1700"/>
      <c r="P256" s="943" t="s">
        <v>427</v>
      </c>
      <c r="Q256" s="1075" t="s">
        <v>1560</v>
      </c>
      <c r="R256" s="868"/>
      <c r="S256" s="868"/>
    </row>
    <row r="257" spans="1:19" ht="18">
      <c r="A257" s="1710"/>
      <c r="B257" s="1125" t="s">
        <v>429</v>
      </c>
      <c r="C257" s="1699"/>
      <c r="D257" s="1699"/>
      <c r="E257" s="1699"/>
      <c r="F257" s="1699"/>
      <c r="G257" s="1699"/>
      <c r="H257" s="1699"/>
      <c r="I257" s="1699"/>
      <c r="J257" s="1699"/>
      <c r="K257" s="1699"/>
      <c r="L257" s="1699"/>
      <c r="M257" s="1699"/>
      <c r="N257" s="1700"/>
      <c r="P257" s="943" t="s">
        <v>429</v>
      </c>
      <c r="Q257" s="1075" t="s">
        <v>1560</v>
      </c>
      <c r="R257" s="868"/>
    </row>
    <row r="258" spans="1:19" ht="18">
      <c r="A258" s="1710"/>
      <c r="B258" s="1125" t="s">
        <v>79</v>
      </c>
      <c r="C258" s="1699"/>
      <c r="D258" s="1699"/>
      <c r="E258" s="1699"/>
      <c r="F258" s="1699"/>
      <c r="G258" s="1699"/>
      <c r="H258" s="1699"/>
      <c r="I258" s="1699"/>
      <c r="J258" s="1699"/>
      <c r="K258" s="1699"/>
      <c r="L258" s="1699"/>
      <c r="M258" s="1699"/>
      <c r="N258" s="1700"/>
      <c r="P258" s="943" t="s">
        <v>79</v>
      </c>
      <c r="Q258" s="1075" t="s">
        <v>1560</v>
      </c>
      <c r="R258" s="868"/>
    </row>
    <row r="259" spans="1:19" ht="18">
      <c r="A259" s="1710"/>
      <c r="B259" s="1125" t="s">
        <v>431</v>
      </c>
      <c r="C259" s="1699"/>
      <c r="D259" s="1699"/>
      <c r="E259" s="1699"/>
      <c r="F259" s="1699"/>
      <c r="G259" s="1699"/>
      <c r="H259" s="1699"/>
      <c r="I259" s="1699"/>
      <c r="J259" s="1699"/>
      <c r="K259" s="1699"/>
      <c r="L259" s="1699"/>
      <c r="M259" s="1699"/>
      <c r="N259" s="1700"/>
      <c r="P259" s="943" t="s">
        <v>431</v>
      </c>
      <c r="Q259" s="1075" t="s">
        <v>1560</v>
      </c>
      <c r="R259" s="868"/>
    </row>
    <row r="260" spans="1:19" ht="18">
      <c r="A260" s="1710"/>
      <c r="B260" s="1125" t="s">
        <v>432</v>
      </c>
      <c r="C260" s="1699"/>
      <c r="D260" s="1699"/>
      <c r="E260" s="1699"/>
      <c r="F260" s="1699"/>
      <c r="G260" s="1699"/>
      <c r="H260" s="1699"/>
      <c r="I260" s="1699"/>
      <c r="J260" s="1699"/>
      <c r="K260" s="1699"/>
      <c r="L260" s="1699"/>
      <c r="M260" s="1699"/>
      <c r="N260" s="1700"/>
      <c r="P260" s="943" t="s">
        <v>432</v>
      </c>
      <c r="Q260" s="1075" t="s">
        <v>1560</v>
      </c>
      <c r="R260" s="868"/>
    </row>
    <row r="261" spans="1:19" ht="18">
      <c r="A261" s="1710"/>
      <c r="B261" s="1125" t="s">
        <v>434</v>
      </c>
      <c r="C261" s="1699"/>
      <c r="D261" s="1699"/>
      <c r="E261" s="1699"/>
      <c r="F261" s="1699"/>
      <c r="G261" s="1699"/>
      <c r="H261" s="1699"/>
      <c r="I261" s="1699"/>
      <c r="J261" s="1699"/>
      <c r="K261" s="1699"/>
      <c r="L261" s="1699"/>
      <c r="M261" s="1699"/>
      <c r="N261" s="1700"/>
      <c r="P261" s="943" t="s">
        <v>434</v>
      </c>
      <c r="Q261" s="1075" t="s">
        <v>1560</v>
      </c>
      <c r="R261" s="868"/>
    </row>
    <row r="262" spans="1:19" ht="18">
      <c r="A262" s="1710"/>
      <c r="B262" s="1125" t="s">
        <v>436</v>
      </c>
      <c r="C262" s="1699" t="s">
        <v>1562</v>
      </c>
      <c r="D262" s="1699"/>
      <c r="E262" s="1699"/>
      <c r="F262" s="1699"/>
      <c r="G262" s="1699"/>
      <c r="H262" s="1699"/>
      <c r="I262" s="1699"/>
      <c r="J262" s="1699"/>
      <c r="K262" s="1699"/>
      <c r="L262" s="1699"/>
      <c r="M262" s="1699"/>
      <c r="N262" s="1700"/>
      <c r="P262" s="943" t="s">
        <v>436</v>
      </c>
      <c r="Q262" s="1075" t="s">
        <v>1560</v>
      </c>
      <c r="R262" s="868"/>
    </row>
    <row r="263" spans="1:19" ht="18">
      <c r="A263" s="1710"/>
      <c r="B263" s="1125" t="s">
        <v>438</v>
      </c>
      <c r="C263" s="1699"/>
      <c r="D263" s="1699"/>
      <c r="E263" s="1699"/>
      <c r="F263" s="1699"/>
      <c r="G263" s="1699"/>
      <c r="H263" s="1699"/>
      <c r="I263" s="1699"/>
      <c r="J263" s="1699"/>
      <c r="K263" s="1699"/>
      <c r="L263" s="1699"/>
      <c r="M263" s="1699"/>
      <c r="N263" s="1700"/>
      <c r="P263" s="943" t="s">
        <v>438</v>
      </c>
      <c r="Q263" s="1075" t="s">
        <v>1560</v>
      </c>
      <c r="R263" s="868"/>
    </row>
    <row r="264" spans="1:19" ht="18">
      <c r="A264" s="1710"/>
      <c r="B264" s="1125" t="s">
        <v>439</v>
      </c>
      <c r="C264" s="1699"/>
      <c r="D264" s="1699"/>
      <c r="E264" s="1699"/>
      <c r="F264" s="1699"/>
      <c r="G264" s="1699"/>
      <c r="H264" s="1699"/>
      <c r="I264" s="1699"/>
      <c r="J264" s="1699"/>
      <c r="K264" s="1699"/>
      <c r="L264" s="1699"/>
      <c r="M264" s="1699"/>
      <c r="N264" s="1700"/>
      <c r="P264" s="943" t="s">
        <v>439</v>
      </c>
      <c r="Q264" s="1075" t="s">
        <v>1560</v>
      </c>
      <c r="R264" s="868"/>
    </row>
    <row r="265" spans="1:19" ht="18">
      <c r="A265" s="1710"/>
      <c r="B265" s="1125" t="s">
        <v>441</v>
      </c>
      <c r="C265" s="1699"/>
      <c r="D265" s="1699"/>
      <c r="E265" s="1699"/>
      <c r="F265" s="1699"/>
      <c r="G265" s="1699"/>
      <c r="H265" s="1699"/>
      <c r="I265" s="1699"/>
      <c r="J265" s="1699"/>
      <c r="K265" s="1699"/>
      <c r="L265" s="1699"/>
      <c r="M265" s="1699"/>
      <c r="N265" s="1700"/>
      <c r="P265" s="943" t="s">
        <v>441</v>
      </c>
      <c r="Q265" s="1075" t="s">
        <v>1560</v>
      </c>
      <c r="R265" s="868"/>
    </row>
    <row r="266" spans="1:19" ht="18">
      <c r="A266" s="1710"/>
      <c r="B266" s="1125" t="s">
        <v>443</v>
      </c>
      <c r="C266" s="1699"/>
      <c r="D266" s="1699"/>
      <c r="E266" s="1699"/>
      <c r="F266" s="1699"/>
      <c r="G266" s="1699"/>
      <c r="H266" s="1699"/>
      <c r="I266" s="1699"/>
      <c r="J266" s="1699"/>
      <c r="K266" s="1699"/>
      <c r="L266" s="1699"/>
      <c r="M266" s="1699"/>
      <c r="N266" s="1700"/>
      <c r="P266" s="943" t="s">
        <v>443</v>
      </c>
      <c r="Q266" s="1075" t="s">
        <v>1560</v>
      </c>
      <c r="R266" s="868"/>
    </row>
    <row r="267" spans="1:19" ht="18">
      <c r="A267" s="1710"/>
      <c r="B267" s="1125" t="s">
        <v>445</v>
      </c>
      <c r="C267" s="1699"/>
      <c r="D267" s="1699"/>
      <c r="E267" s="1699"/>
      <c r="F267" s="1699"/>
      <c r="G267" s="1699"/>
      <c r="H267" s="1699"/>
      <c r="I267" s="1699"/>
      <c r="J267" s="1699"/>
      <c r="K267" s="1699"/>
      <c r="L267" s="1699"/>
      <c r="M267" s="1699"/>
      <c r="N267" s="1700"/>
      <c r="P267" s="943" t="s">
        <v>445</v>
      </c>
      <c r="Q267" s="1075" t="s">
        <v>1560</v>
      </c>
      <c r="R267" s="868"/>
    </row>
    <row r="268" spans="1:19" ht="18">
      <c r="A268" s="1710"/>
      <c r="B268" s="1125" t="s">
        <v>447</v>
      </c>
      <c r="C268" s="1699"/>
      <c r="D268" s="1699"/>
      <c r="E268" s="1699"/>
      <c r="F268" s="1699"/>
      <c r="G268" s="1699"/>
      <c r="H268" s="1699"/>
      <c r="I268" s="1699"/>
      <c r="J268" s="1699"/>
      <c r="K268" s="1699"/>
      <c r="L268" s="1699"/>
      <c r="M268" s="1699"/>
      <c r="N268" s="1700"/>
      <c r="P268" s="943" t="s">
        <v>447</v>
      </c>
      <c r="Q268" s="1075" t="s">
        <v>1560</v>
      </c>
      <c r="R268" s="868"/>
      <c r="S268" s="868"/>
    </row>
    <row r="269" spans="1:19" ht="18">
      <c r="A269" s="1710"/>
      <c r="B269" s="1125" t="s">
        <v>449</v>
      </c>
      <c r="C269" s="1699"/>
      <c r="D269" s="1699"/>
      <c r="E269" s="1699"/>
      <c r="F269" s="1699"/>
      <c r="G269" s="1699"/>
      <c r="H269" s="1699"/>
      <c r="I269" s="1699"/>
      <c r="J269" s="1699"/>
      <c r="K269" s="1699"/>
      <c r="L269" s="1699"/>
      <c r="M269" s="1699"/>
      <c r="N269" s="1700"/>
      <c r="P269" s="943" t="s">
        <v>449</v>
      </c>
      <c r="Q269" s="1075" t="s">
        <v>1560</v>
      </c>
      <c r="R269" s="868"/>
    </row>
    <row r="270" spans="1:19" ht="18">
      <c r="A270" s="1710"/>
      <c r="B270" s="1125" t="s">
        <v>450</v>
      </c>
      <c r="C270" s="1699"/>
      <c r="D270" s="1699"/>
      <c r="E270" s="1699"/>
      <c r="F270" s="1699"/>
      <c r="G270" s="1699"/>
      <c r="H270" s="1699"/>
      <c r="I270" s="1699"/>
      <c r="J270" s="1699"/>
      <c r="K270" s="1699"/>
      <c r="L270" s="1699"/>
      <c r="M270" s="1699"/>
      <c r="N270" s="1700"/>
      <c r="P270" s="943" t="s">
        <v>450</v>
      </c>
      <c r="Q270" s="1075" t="s">
        <v>1560</v>
      </c>
      <c r="R270" s="868"/>
      <c r="S270" s="868"/>
    </row>
    <row r="271" spans="1:19" ht="18">
      <c r="A271" s="1710"/>
      <c r="B271" s="1125" t="s">
        <v>451</v>
      </c>
      <c r="C271" s="1699"/>
      <c r="D271" s="1699"/>
      <c r="E271" s="1699"/>
      <c r="F271" s="1699"/>
      <c r="G271" s="1699"/>
      <c r="H271" s="1699"/>
      <c r="I271" s="1699"/>
      <c r="J271" s="1699"/>
      <c r="K271" s="1699"/>
      <c r="L271" s="1699"/>
      <c r="M271" s="1699"/>
      <c r="N271" s="1700"/>
      <c r="P271" s="943" t="s">
        <v>451</v>
      </c>
      <c r="Q271" s="1075" t="s">
        <v>1560</v>
      </c>
      <c r="R271" s="868"/>
      <c r="S271" s="868"/>
    </row>
    <row r="272" spans="1:19" ht="18">
      <c r="A272" s="1710"/>
      <c r="B272" s="1125" t="s">
        <v>452</v>
      </c>
      <c r="C272" s="1699"/>
      <c r="D272" s="1699"/>
      <c r="E272" s="1699"/>
      <c r="F272" s="1699"/>
      <c r="G272" s="1699"/>
      <c r="H272" s="1699"/>
      <c r="I272" s="1699"/>
      <c r="J272" s="1699"/>
      <c r="K272" s="1699"/>
      <c r="L272" s="1699"/>
      <c r="M272" s="1699"/>
      <c r="N272" s="1700"/>
      <c r="P272" s="943" t="s">
        <v>452</v>
      </c>
      <c r="Q272" s="1075" t="s">
        <v>1560</v>
      </c>
      <c r="S272" s="868"/>
    </row>
    <row r="273" spans="1:19" ht="15.75" customHeight="1">
      <c r="A273" s="1710"/>
      <c r="B273" s="900" t="s">
        <v>60</v>
      </c>
      <c r="C273" s="901" t="s">
        <v>36</v>
      </c>
      <c r="D273" s="901" t="s">
        <v>37</v>
      </c>
      <c r="E273" s="1126"/>
      <c r="F273" s="1126"/>
      <c r="G273" s="1126"/>
      <c r="H273" s="901" t="s">
        <v>995</v>
      </c>
      <c r="I273" s="1126"/>
      <c r="J273" s="1126"/>
      <c r="K273" s="1126"/>
      <c r="L273" s="1126"/>
      <c r="M273" s="903" t="s">
        <v>990</v>
      </c>
      <c r="N273" s="904">
        <f>N245</f>
        <v>20</v>
      </c>
      <c r="P273" s="1078"/>
      <c r="Q273" s="2139" t="s">
        <v>1550</v>
      </c>
      <c r="R273" s="2139"/>
      <c r="S273" s="2139"/>
    </row>
    <row r="274" spans="1:19" ht="12.75">
      <c r="A274" s="1710"/>
      <c r="B274" s="1687"/>
      <c r="C274" s="1688"/>
      <c r="D274" s="1688"/>
      <c r="E274" s="1688"/>
      <c r="F274" s="1688"/>
      <c r="G274" s="1688"/>
      <c r="H274" s="1688"/>
      <c r="I274" s="1688"/>
      <c r="J274" s="1688"/>
      <c r="K274" s="1688"/>
      <c r="L274" s="1688"/>
      <c r="M274" s="1688"/>
      <c r="N274" s="1689"/>
      <c r="P274" s="1070"/>
      <c r="Q274" s="2139"/>
      <c r="R274" s="2139"/>
      <c r="S274" s="2139"/>
    </row>
    <row r="275" spans="1:19" ht="18.75">
      <c r="A275" s="1710"/>
      <c r="B275" s="1079"/>
      <c r="C275" s="906">
        <v>1.2</v>
      </c>
      <c r="D275" s="907" t="s">
        <v>231</v>
      </c>
      <c r="E275" s="876"/>
      <c r="F275" s="876"/>
      <c r="G275" s="876"/>
      <c r="H275" s="909">
        <f>IF(ISTEXT(C275),0,C275/C297)</f>
        <v>1</v>
      </c>
      <c r="I275" s="876"/>
      <c r="J275" s="876"/>
      <c r="K275" s="876"/>
      <c r="L275" s="1080" t="str">
        <f t="shared" ref="L275:L295" si="1">D275</f>
        <v>Champignons de Paris</v>
      </c>
      <c r="M275" s="1081">
        <f>IF(ISTEXT(C275),0,IF(ISBLANK(C275),0,(C275/B245)*N245))</f>
        <v>2.4</v>
      </c>
      <c r="N275" s="1082">
        <f>IF(ISTEXT(B275),B275,IF(ISBLANK(B275),0,(B275/B245)*N245))</f>
        <v>0</v>
      </c>
      <c r="P275" s="1079"/>
      <c r="Q275" s="1083" t="s">
        <v>1560</v>
      </c>
      <c r="S275" s="868"/>
    </row>
    <row r="276" spans="1:19" ht="18.75">
      <c r="A276" s="1710"/>
      <c r="B276" s="1079">
        <v>1</v>
      </c>
      <c r="C276" s="906"/>
      <c r="D276" s="907" t="s">
        <v>1588</v>
      </c>
      <c r="E276" s="876"/>
      <c r="F276" s="876"/>
      <c r="G276" s="876"/>
      <c r="H276" s="909">
        <f>IF(ISTEXT(C276),0,C276/C297)</f>
        <v>0</v>
      </c>
      <c r="I276" s="876"/>
      <c r="J276" s="876"/>
      <c r="K276" s="876"/>
      <c r="L276" s="1080" t="str">
        <f t="shared" si="1"/>
        <v>POMME</v>
      </c>
      <c r="M276" s="1081">
        <f>IF(ISTEXT(C276),0,IF(ISBLANK(C276),0,(C276/B245)*N245))</f>
        <v>0</v>
      </c>
      <c r="N276" s="1082">
        <f>IF(ISTEXT(B276),B276,IF(ISBLANK(B276),0,(B276/B245)*N245))</f>
        <v>2</v>
      </c>
      <c r="P276" s="1079"/>
      <c r="Q276" s="1084" t="s">
        <v>1560</v>
      </c>
      <c r="S276" s="868"/>
    </row>
    <row r="277" spans="1:19" ht="18.75">
      <c r="A277" s="1710"/>
      <c r="B277" s="1079"/>
      <c r="C277" s="906"/>
      <c r="D277" s="907"/>
      <c r="E277" s="876"/>
      <c r="F277" s="876"/>
      <c r="G277" s="876"/>
      <c r="H277" s="909">
        <f>IF(ISTEXT(C277),0,C277/C297)</f>
        <v>0</v>
      </c>
      <c r="I277" s="876"/>
      <c r="J277" s="876"/>
      <c r="K277" s="876"/>
      <c r="L277" s="1080">
        <f t="shared" si="1"/>
        <v>0</v>
      </c>
      <c r="M277" s="1081">
        <f>IF(ISTEXT(C277),0,IF(ISBLANK(C277),0,(C277/B245)*N245))</f>
        <v>0</v>
      </c>
      <c r="N277" s="1082">
        <f>IF(ISTEXT(B277),B277,IF(ISBLANK(B277),0,(B277/B245)*N245))</f>
        <v>0</v>
      </c>
      <c r="P277" s="1079"/>
      <c r="Q277" s="1084" t="s">
        <v>1560</v>
      </c>
      <c r="S277" s="868"/>
    </row>
    <row r="278" spans="1:19" ht="18.75">
      <c r="A278" s="1710"/>
      <c r="B278" s="1079"/>
      <c r="C278" s="906"/>
      <c r="D278" s="907"/>
      <c r="E278" s="876"/>
      <c r="F278" s="876"/>
      <c r="G278" s="876"/>
      <c r="H278" s="909">
        <f>IF(ISTEXT(C278),0,C278/C297)</f>
        <v>0</v>
      </c>
      <c r="I278" s="876"/>
      <c r="J278" s="876"/>
      <c r="K278" s="876"/>
      <c r="L278" s="1080">
        <f t="shared" si="1"/>
        <v>0</v>
      </c>
      <c r="M278" s="1081">
        <f>IF(ISTEXT(C278),0,IF(ISBLANK(C278),0,(C278/B245)*N245))</f>
        <v>0</v>
      </c>
      <c r="N278" s="1082">
        <f>IF(ISTEXT(B278),B278,IF(ISBLANK(B278),0,(B278/B245)*N245))</f>
        <v>0</v>
      </c>
      <c r="P278" s="1079"/>
      <c r="Q278" s="1084" t="s">
        <v>1560</v>
      </c>
      <c r="S278" s="868"/>
    </row>
    <row r="279" spans="1:19" ht="18.75">
      <c r="A279" s="1710"/>
      <c r="B279" s="1079"/>
      <c r="C279" s="906"/>
      <c r="D279" s="907"/>
      <c r="E279" s="876"/>
      <c r="F279" s="876"/>
      <c r="G279" s="876"/>
      <c r="H279" s="909">
        <f>IF(ISTEXT(C279),0,C279/C297)</f>
        <v>0</v>
      </c>
      <c r="I279" s="876"/>
      <c r="J279" s="876"/>
      <c r="K279" s="876"/>
      <c r="L279" s="1080">
        <f t="shared" si="1"/>
        <v>0</v>
      </c>
      <c r="M279" s="1081">
        <f>IF(ISTEXT(C279),0,IF(ISBLANK(C279),0,(C279/B245)*N245))</f>
        <v>0</v>
      </c>
      <c r="N279" s="1082">
        <f>IF(ISTEXT(B279),B279,IF(ISBLANK(B279),0,(B279/B245)*N245))</f>
        <v>0</v>
      </c>
      <c r="P279" s="1079"/>
      <c r="Q279" s="1084" t="s">
        <v>1560</v>
      </c>
      <c r="S279" s="868"/>
    </row>
    <row r="280" spans="1:19" ht="18.75">
      <c r="A280" s="1710"/>
      <c r="B280" s="1079"/>
      <c r="C280" s="906"/>
      <c r="D280" s="907"/>
      <c r="E280" s="876"/>
      <c r="F280" s="876"/>
      <c r="G280" s="876"/>
      <c r="H280" s="909">
        <f>IF(ISTEXT(C280),0,C280/C297)</f>
        <v>0</v>
      </c>
      <c r="I280" s="876"/>
      <c r="J280" s="876"/>
      <c r="K280" s="876"/>
      <c r="L280" s="1080">
        <f>D280</f>
        <v>0</v>
      </c>
      <c r="M280" s="1081">
        <f>IF(ISTEXT(C280),0,IF(ISBLANK(C280),0,(C280/B245)*N245))</f>
        <v>0</v>
      </c>
      <c r="N280" s="1082">
        <f>IF(ISTEXT(B280),B280,IF(ISBLANK(B280),0,(B280/B245)*N245))</f>
        <v>0</v>
      </c>
      <c r="P280" s="1079"/>
      <c r="Q280" s="1084" t="s">
        <v>1560</v>
      </c>
      <c r="S280" s="868"/>
    </row>
    <row r="281" spans="1:19" ht="18.75">
      <c r="A281" s="1710"/>
      <c r="B281" s="1079"/>
      <c r="C281" s="906"/>
      <c r="D281" s="907"/>
      <c r="E281" s="876"/>
      <c r="F281" s="876"/>
      <c r="G281" s="876"/>
      <c r="H281" s="909">
        <f>IF(ISTEXT(C281),0,C281/C297)</f>
        <v>0</v>
      </c>
      <c r="I281" s="876"/>
      <c r="J281" s="876"/>
      <c r="K281" s="876"/>
      <c r="L281" s="1080">
        <f>D281</f>
        <v>0</v>
      </c>
      <c r="M281" s="1081">
        <f>IF(ISTEXT(C281),0,IF(ISBLANK(C281),0,(C281/B245)*N245))</f>
        <v>0</v>
      </c>
      <c r="N281" s="1082">
        <f>IF(ISTEXT(B281),B281,IF(ISBLANK(B281),0,(B281/B245)*N245))</f>
        <v>0</v>
      </c>
      <c r="P281" s="1079"/>
      <c r="Q281" s="1084" t="s">
        <v>1560</v>
      </c>
      <c r="S281" s="868"/>
    </row>
    <row r="282" spans="1:19" ht="18.75">
      <c r="A282" s="1710"/>
      <c r="B282" s="1079"/>
      <c r="C282" s="906"/>
      <c r="D282" s="907"/>
      <c r="E282" s="876"/>
      <c r="F282" s="876"/>
      <c r="G282" s="876"/>
      <c r="H282" s="909">
        <f>IF(ISTEXT(C282),0,C282/C297)</f>
        <v>0</v>
      </c>
      <c r="I282" s="876"/>
      <c r="J282" s="876"/>
      <c r="K282" s="876"/>
      <c r="L282" s="1080">
        <f>D282</f>
        <v>0</v>
      </c>
      <c r="M282" s="1081">
        <f>IF(ISTEXT(C282),0,IF(ISBLANK(C282),0,(C282/B245)*N245))</f>
        <v>0</v>
      </c>
      <c r="N282" s="1082">
        <f>IF(ISTEXT(B282),B282,IF(ISBLANK(B282),0,(B282/B245)*N245))</f>
        <v>0</v>
      </c>
      <c r="P282" s="1079"/>
      <c r="Q282" s="1084" t="s">
        <v>1560</v>
      </c>
      <c r="S282" s="868"/>
    </row>
    <row r="283" spans="1:19" ht="18.75">
      <c r="A283" s="1710"/>
      <c r="B283" s="1079"/>
      <c r="C283" s="906"/>
      <c r="D283" s="907"/>
      <c r="E283" s="876"/>
      <c r="F283" s="876"/>
      <c r="G283" s="876"/>
      <c r="H283" s="909">
        <f>IF(ISTEXT(C283),0,C283/C297)</f>
        <v>0</v>
      </c>
      <c r="I283" s="876"/>
      <c r="J283" s="876"/>
      <c r="K283" s="876"/>
      <c r="L283" s="1080">
        <f>D283</f>
        <v>0</v>
      </c>
      <c r="M283" s="1081">
        <f>IF(ISTEXT(C283),0,IF(ISBLANK(C283),0,(C283/B245)*N245))</f>
        <v>0</v>
      </c>
      <c r="N283" s="1082">
        <f>IF(ISTEXT(B283),B283,IF(ISBLANK(B283),0,(B283/B245)*N245))</f>
        <v>0</v>
      </c>
      <c r="P283" s="1079"/>
      <c r="Q283" s="1084" t="s">
        <v>1560</v>
      </c>
      <c r="S283" s="868"/>
    </row>
    <row r="284" spans="1:19" ht="18.75">
      <c r="A284" s="1710"/>
      <c r="B284" s="1079"/>
      <c r="C284" s="906"/>
      <c r="D284" s="907"/>
      <c r="E284" s="876"/>
      <c r="F284" s="876"/>
      <c r="G284" s="876"/>
      <c r="H284" s="909">
        <f>IF(ISTEXT(C284),0,C284/C297)</f>
        <v>0</v>
      </c>
      <c r="I284" s="876"/>
      <c r="J284" s="876"/>
      <c r="K284" s="876"/>
      <c r="L284" s="1080">
        <f t="shared" si="1"/>
        <v>0</v>
      </c>
      <c r="M284" s="1081">
        <f>IF(ISTEXT(C284),0,IF(ISBLANK(C284),0,(C284/B245)*N245))</f>
        <v>0</v>
      </c>
      <c r="N284" s="1082">
        <f>IF(ISTEXT(B284),B284,IF(ISBLANK(B284),0,(B284/B245)*N245))</f>
        <v>0</v>
      </c>
      <c r="P284" s="1079"/>
      <c r="Q284" s="1084" t="s">
        <v>1560</v>
      </c>
      <c r="S284" s="868"/>
    </row>
    <row r="285" spans="1:19" ht="18.75">
      <c r="A285" s="1710"/>
      <c r="B285" s="1079"/>
      <c r="C285" s="906"/>
      <c r="D285" s="907"/>
      <c r="E285" s="876"/>
      <c r="F285" s="876"/>
      <c r="G285" s="876"/>
      <c r="H285" s="909">
        <f>IF(ISTEXT(C285),0,C285/C297)</f>
        <v>0</v>
      </c>
      <c r="I285" s="876"/>
      <c r="J285" s="876"/>
      <c r="K285" s="876"/>
      <c r="L285" s="1080">
        <f t="shared" si="1"/>
        <v>0</v>
      </c>
      <c r="M285" s="1081">
        <f>IF(ISTEXT(C285),0,IF(ISBLANK(C285),0,(C285/B245)*N245))</f>
        <v>0</v>
      </c>
      <c r="N285" s="1082">
        <f>IF(ISTEXT(B285),B285,IF(ISBLANK(B285),0,(B285/B245)*N245))</f>
        <v>0</v>
      </c>
      <c r="P285" s="1079"/>
      <c r="Q285" s="1084" t="s">
        <v>1560</v>
      </c>
      <c r="S285" s="868"/>
    </row>
    <row r="286" spans="1:19" ht="18.75">
      <c r="A286" s="1710"/>
      <c r="B286" s="1079"/>
      <c r="C286" s="906"/>
      <c r="D286" s="907"/>
      <c r="E286" s="876"/>
      <c r="F286" s="876"/>
      <c r="G286" s="876"/>
      <c r="H286" s="909">
        <f>IF(ISTEXT(C286),0,C286/C297)</f>
        <v>0</v>
      </c>
      <c r="I286" s="876"/>
      <c r="J286" s="876"/>
      <c r="K286" s="876"/>
      <c r="L286" s="1080">
        <f t="shared" si="1"/>
        <v>0</v>
      </c>
      <c r="M286" s="1081">
        <f>IF(ISTEXT(C286),0,IF(ISBLANK(C286),0,(C286/B245)*N245))</f>
        <v>0</v>
      </c>
      <c r="N286" s="1082">
        <f>IF(ISTEXT(B286),B286,IF(ISBLANK(B286),0,(B286/B245)*N245))</f>
        <v>0</v>
      </c>
      <c r="P286" s="1079"/>
      <c r="Q286" s="1084" t="s">
        <v>1560</v>
      </c>
      <c r="S286" s="868"/>
    </row>
    <row r="287" spans="1:19" ht="18.75">
      <c r="A287" s="1710"/>
      <c r="B287" s="1079"/>
      <c r="C287" s="906"/>
      <c r="D287" s="907"/>
      <c r="E287" s="876"/>
      <c r="F287" s="876"/>
      <c r="G287" s="876"/>
      <c r="H287" s="909">
        <f>IF(ISTEXT(C287),0,C287/C297)</f>
        <v>0</v>
      </c>
      <c r="I287" s="876"/>
      <c r="J287" s="876"/>
      <c r="K287" s="876"/>
      <c r="L287" s="1080">
        <f t="shared" si="1"/>
        <v>0</v>
      </c>
      <c r="M287" s="1081">
        <f>IF(ISTEXT(C287),0,IF(ISBLANK(C287),0,(C287/B245)*N245))</f>
        <v>0</v>
      </c>
      <c r="N287" s="1082">
        <f>IF(ISTEXT(B287),B287,IF(ISBLANK(B287),0,(B287/B245)*N245))</f>
        <v>0</v>
      </c>
      <c r="P287" s="1079"/>
      <c r="Q287" s="1084" t="s">
        <v>1560</v>
      </c>
      <c r="S287" s="868"/>
    </row>
    <row r="288" spans="1:19" ht="18.75">
      <c r="A288" s="1710"/>
      <c r="B288" s="1079"/>
      <c r="C288" s="906"/>
      <c r="D288" s="907"/>
      <c r="E288" s="876"/>
      <c r="F288" s="876"/>
      <c r="G288" s="876"/>
      <c r="H288" s="909">
        <f>IF(ISTEXT(C288),0,C288/C297)</f>
        <v>0</v>
      </c>
      <c r="I288" s="876"/>
      <c r="J288" s="876"/>
      <c r="K288" s="876"/>
      <c r="L288" s="1080">
        <f t="shared" si="1"/>
        <v>0</v>
      </c>
      <c r="M288" s="1081">
        <f>IF(ISTEXT(C288),0,IF(ISBLANK(C288),0,(C288/B245)*N245))</f>
        <v>0</v>
      </c>
      <c r="N288" s="1082">
        <f>IF(ISTEXT(B288),B288,IF(ISBLANK(B288),0,(B288/B245)*N245))</f>
        <v>0</v>
      </c>
      <c r="P288" s="1079"/>
      <c r="Q288" s="1084" t="s">
        <v>1560</v>
      </c>
      <c r="S288" s="868"/>
    </row>
    <row r="289" spans="1:21" ht="18.75">
      <c r="A289" s="1710"/>
      <c r="B289" s="1079"/>
      <c r="C289" s="906"/>
      <c r="D289" s="907"/>
      <c r="E289" s="876"/>
      <c r="F289" s="876"/>
      <c r="G289" s="876"/>
      <c r="H289" s="909">
        <f>IF(ISTEXT(C289),0,C289/C297)</f>
        <v>0</v>
      </c>
      <c r="I289" s="876"/>
      <c r="J289" s="876"/>
      <c r="K289" s="876"/>
      <c r="L289" s="1080">
        <f t="shared" si="1"/>
        <v>0</v>
      </c>
      <c r="M289" s="1081">
        <f>IF(ISTEXT(C289),0,IF(ISBLANK(C289),0,(C289/B245)*N245))</f>
        <v>0</v>
      </c>
      <c r="N289" s="1082">
        <f>IF(ISTEXT(B289),B289,IF(ISBLANK(B289),0,(B289/B245)*N245))</f>
        <v>0</v>
      </c>
      <c r="P289" s="1079"/>
      <c r="Q289" s="1084" t="s">
        <v>1560</v>
      </c>
      <c r="S289" s="868"/>
    </row>
    <row r="290" spans="1:21" ht="18.75">
      <c r="A290" s="1710"/>
      <c r="B290" s="1079"/>
      <c r="C290" s="906"/>
      <c r="D290" s="907"/>
      <c r="E290" s="876"/>
      <c r="F290" s="876"/>
      <c r="G290" s="876"/>
      <c r="H290" s="909">
        <f>IF(ISTEXT(C290),0,C290/C297)</f>
        <v>0</v>
      </c>
      <c r="I290" s="876"/>
      <c r="J290" s="876"/>
      <c r="K290" s="876"/>
      <c r="L290" s="1080">
        <f t="shared" si="1"/>
        <v>0</v>
      </c>
      <c r="M290" s="1081">
        <f>IF(ISTEXT(C290),0,IF(ISBLANK(C290),0,(C290/B245)*N245))</f>
        <v>0</v>
      </c>
      <c r="N290" s="1082">
        <f>IF(ISTEXT(B290),B290,IF(ISBLANK(B290),0,(B290/B245)*N245))</f>
        <v>0</v>
      </c>
      <c r="P290" s="1079"/>
      <c r="Q290" s="1084" t="s">
        <v>1560</v>
      </c>
      <c r="S290" s="868"/>
    </row>
    <row r="291" spans="1:21" ht="18.75">
      <c r="A291" s="1710"/>
      <c r="B291" s="1079"/>
      <c r="C291" s="906"/>
      <c r="D291" s="907"/>
      <c r="E291" s="876"/>
      <c r="F291" s="876"/>
      <c r="G291" s="876"/>
      <c r="H291" s="909">
        <f>IF(ISTEXT(C291),0,C291/C297)</f>
        <v>0</v>
      </c>
      <c r="I291" s="876"/>
      <c r="J291" s="876"/>
      <c r="K291" s="876"/>
      <c r="L291" s="1080">
        <f t="shared" si="1"/>
        <v>0</v>
      </c>
      <c r="M291" s="1081">
        <f>IF(ISTEXT(C291),0,IF(ISBLANK(C291),0,(C291/B245)*N245))</f>
        <v>0</v>
      </c>
      <c r="N291" s="1082">
        <f>IF(ISTEXT(B291),B291,IF(ISBLANK(B291),0,(B291/B245)*N245))</f>
        <v>0</v>
      </c>
      <c r="P291" s="1079"/>
      <c r="Q291" s="1084" t="s">
        <v>1560</v>
      </c>
    </row>
    <row r="292" spans="1:21" ht="18.75">
      <c r="A292" s="1710"/>
      <c r="B292" s="1079"/>
      <c r="C292" s="906"/>
      <c r="D292" s="907"/>
      <c r="E292" s="876"/>
      <c r="F292" s="876"/>
      <c r="G292" s="876"/>
      <c r="H292" s="909">
        <f>IF(ISTEXT(C292),0,C292/C297)</f>
        <v>0</v>
      </c>
      <c r="I292" s="876"/>
      <c r="J292" s="876"/>
      <c r="K292" s="876"/>
      <c r="L292" s="1080">
        <f t="shared" si="1"/>
        <v>0</v>
      </c>
      <c r="M292" s="1081">
        <f>IF(ISTEXT(C292),0,IF(ISBLANK(C292),0,(C292/B245)*N245))</f>
        <v>0</v>
      </c>
      <c r="N292" s="1082">
        <f>IF(ISTEXT(B292),B292,IF(ISBLANK(B292),0,(B292/B245)*N245))</f>
        <v>0</v>
      </c>
      <c r="P292" s="1079"/>
      <c r="Q292" s="1084" t="s">
        <v>1560</v>
      </c>
    </row>
    <row r="293" spans="1:21" ht="18.75">
      <c r="A293" s="1710"/>
      <c r="B293" s="1079"/>
      <c r="C293" s="906"/>
      <c r="D293" s="907"/>
      <c r="E293" s="876"/>
      <c r="F293" s="876"/>
      <c r="G293" s="876"/>
      <c r="H293" s="909">
        <f>IF(ISTEXT(C293),0,C293/C297)</f>
        <v>0</v>
      </c>
      <c r="I293" s="876"/>
      <c r="J293" s="876"/>
      <c r="K293" s="876"/>
      <c r="L293" s="1080">
        <f t="shared" si="1"/>
        <v>0</v>
      </c>
      <c r="M293" s="1081">
        <f>IF(ISTEXT(C293),0,IF(ISBLANK(C293),0,(C293/B245)*N245))</f>
        <v>0</v>
      </c>
      <c r="N293" s="1082">
        <f>IF(ISTEXT(B293),B293,IF(ISBLANK(B293),0,(B293/B245)*N245))</f>
        <v>0</v>
      </c>
      <c r="P293" s="1079"/>
      <c r="Q293" s="1084" t="s">
        <v>1560</v>
      </c>
    </row>
    <row r="294" spans="1:21" ht="18.75">
      <c r="A294" s="1710"/>
      <c r="B294" s="1079"/>
      <c r="C294" s="906"/>
      <c r="D294" s="907"/>
      <c r="E294" s="876"/>
      <c r="F294" s="876"/>
      <c r="G294" s="876"/>
      <c r="H294" s="909">
        <f>IF(ISTEXT(C294),0,C294/C297)</f>
        <v>0</v>
      </c>
      <c r="I294" s="876"/>
      <c r="J294" s="876"/>
      <c r="K294" s="876"/>
      <c r="L294" s="1080">
        <f t="shared" si="1"/>
        <v>0</v>
      </c>
      <c r="M294" s="1081">
        <f>IF(ISTEXT(C294),0,IF(ISBLANK(C294),0,(C294/B245)*N245))</f>
        <v>0</v>
      </c>
      <c r="N294" s="1082">
        <f>IF(ISTEXT(B294),B294,IF(ISBLANK(B294),0,(B294/B245)*N245))</f>
        <v>0</v>
      </c>
      <c r="P294" s="1079"/>
      <c r="Q294" s="1084" t="s">
        <v>1560</v>
      </c>
    </row>
    <row r="295" spans="1:21" ht="18.75" customHeight="1">
      <c r="A295" s="1710"/>
      <c r="B295" s="1085"/>
      <c r="C295" s="906"/>
      <c r="D295" s="907"/>
      <c r="E295" s="876"/>
      <c r="F295" s="876"/>
      <c r="G295" s="876"/>
      <c r="H295" s="909">
        <f>IF(ISTEXT(C295),0,C295/C297)</f>
        <v>0</v>
      </c>
      <c r="I295" s="876"/>
      <c r="J295" s="876"/>
      <c r="K295" s="876"/>
      <c r="L295" s="1080">
        <f t="shared" si="1"/>
        <v>0</v>
      </c>
      <c r="M295" s="1081">
        <f>IF(ISTEXT(C295),0,IF(ISBLANK(C295),0,(C295/B245)*N245))</f>
        <v>0</v>
      </c>
      <c r="N295" s="1082">
        <f>IF(ISTEXT(B295),B295,IF(ISBLANK(B295),0,(B295/B245)*N245))</f>
        <v>0</v>
      </c>
      <c r="P295" s="1079"/>
      <c r="Q295" s="1084" t="s">
        <v>1560</v>
      </c>
    </row>
    <row r="296" spans="1:21" ht="12.75" customHeight="1">
      <c r="A296" s="1710"/>
      <c r="B296" s="1687"/>
      <c r="C296" s="1688"/>
      <c r="D296" s="1688"/>
      <c r="E296" s="1688"/>
      <c r="F296" s="1688"/>
      <c r="G296" s="1688"/>
      <c r="H296" s="1688"/>
      <c r="I296" s="1688"/>
      <c r="J296" s="1688"/>
      <c r="K296" s="1688"/>
      <c r="L296" s="1688"/>
      <c r="M296" s="1688"/>
      <c r="N296" s="1689"/>
      <c r="P296" s="1070"/>
      <c r="Q296" s="2139" t="s">
        <v>1550</v>
      </c>
      <c r="R296" s="2139"/>
      <c r="S296" s="2139"/>
    </row>
    <row r="297" spans="1:21" ht="15.75" customHeight="1">
      <c r="A297" s="1710"/>
      <c r="B297" s="916"/>
      <c r="C297" s="917">
        <f>SUM(C274:C296)</f>
        <v>1.2</v>
      </c>
      <c r="D297" s="1690" t="s">
        <v>999</v>
      </c>
      <c r="E297" s="1690"/>
      <c r="F297" s="1690"/>
      <c r="G297" s="1690"/>
      <c r="H297" s="1690"/>
      <c r="I297" s="1690"/>
      <c r="J297" s="1690"/>
      <c r="K297" s="1690"/>
      <c r="L297" s="1690"/>
      <c r="M297" s="917">
        <f>SUM(M274:M296)</f>
        <v>2.4</v>
      </c>
      <c r="N297" s="1087"/>
      <c r="P297" s="2140"/>
      <c r="Q297" s="2139"/>
      <c r="R297" s="2139"/>
      <c r="S297" s="2139"/>
    </row>
    <row r="298" spans="1:21" ht="15.75" customHeight="1">
      <c r="A298" s="1710"/>
      <c r="B298" s="2161" t="str">
        <f ca="1">CELL("nomfichier")</f>
        <v>D:\1 UPRT SITE WEB\uprt.fr\re-recettes-jean-marc-catteau\re-catteau-galettes\[PC-les-galettes-repertoire.xlsx]Récap</v>
      </c>
      <c r="C298" s="2162"/>
      <c r="D298" s="2162"/>
      <c r="E298" s="2162"/>
      <c r="F298" s="2162"/>
      <c r="G298" s="2162"/>
      <c r="H298" s="2162"/>
      <c r="I298" s="2162"/>
      <c r="J298" s="2162"/>
      <c r="K298" s="2162"/>
      <c r="L298" s="2162"/>
      <c r="M298" s="2162"/>
      <c r="N298" s="2163"/>
      <c r="P298" s="2140"/>
      <c r="Q298" s="2139"/>
      <c r="R298" s="2139"/>
      <c r="S298" s="2139"/>
    </row>
    <row r="299" spans="1:21" ht="15.75" thickBot="1">
      <c r="A299" s="1710"/>
      <c r="B299" s="1725" t="s">
        <v>99</v>
      </c>
      <c r="C299" s="2142"/>
      <c r="D299" s="2142"/>
      <c r="E299" s="2142"/>
      <c r="F299" s="2142"/>
      <c r="G299" s="2142"/>
      <c r="H299" s="2142"/>
      <c r="I299" s="2142"/>
      <c r="J299" s="2142"/>
      <c r="K299" s="2142"/>
      <c r="L299" s="2142"/>
      <c r="M299" s="2142"/>
      <c r="N299" s="1727"/>
      <c r="P299" s="2141"/>
      <c r="Q299" s="2139"/>
      <c r="R299" s="2139"/>
      <c r="S299" s="2139"/>
    </row>
    <row r="300" spans="1:21" ht="15.75" thickBot="1"/>
    <row r="301" spans="1:21" ht="12.75" customHeight="1">
      <c r="A301" s="870" t="s">
        <v>29</v>
      </c>
      <c r="B301" s="2145" t="s">
        <v>1549</v>
      </c>
      <c r="C301" s="2146"/>
      <c r="D301" s="2146"/>
      <c r="E301" s="2146"/>
      <c r="F301" s="2146"/>
      <c r="G301" s="2146"/>
      <c r="H301" s="2146"/>
      <c r="I301" s="2146"/>
      <c r="J301" s="2146"/>
      <c r="K301" s="2146"/>
      <c r="L301" s="2146"/>
      <c r="M301" s="2146"/>
      <c r="N301" s="2149">
        <v>2</v>
      </c>
      <c r="P301" s="2151" t="s">
        <v>1550</v>
      </c>
      <c r="Q301" s="2153" t="s">
        <v>1550</v>
      </c>
      <c r="R301" s="2155" t="s">
        <v>113</v>
      </c>
      <c r="S301" s="2156"/>
      <c r="T301" s="2156"/>
      <c r="U301" s="2157"/>
    </row>
    <row r="302" spans="1:21" ht="12.75" customHeight="1">
      <c r="A302" s="1710"/>
      <c r="B302" s="2147"/>
      <c r="C302" s="2148"/>
      <c r="D302" s="2148"/>
      <c r="E302" s="2148"/>
      <c r="F302" s="2148"/>
      <c r="G302" s="2148"/>
      <c r="H302" s="2148"/>
      <c r="I302" s="2148"/>
      <c r="J302" s="2148"/>
      <c r="K302" s="2148"/>
      <c r="L302" s="2148"/>
      <c r="M302" s="2148"/>
      <c r="N302" s="2150"/>
      <c r="P302" s="2152"/>
      <c r="Q302" s="2153"/>
      <c r="R302" s="1504"/>
      <c r="S302" s="1505"/>
      <c r="T302" s="1505"/>
      <c r="U302" s="1506"/>
    </row>
    <row r="303" spans="1:21" ht="23.25">
      <c r="A303" s="1710"/>
      <c r="B303" s="871" t="s">
        <v>56</v>
      </c>
      <c r="C303" s="1711" t="s">
        <v>117</v>
      </c>
      <c r="D303" s="1711"/>
      <c r="E303" s="1711"/>
      <c r="F303" s="1711"/>
      <c r="G303" s="1711"/>
      <c r="H303" s="1711"/>
      <c r="I303" s="1711"/>
      <c r="J303" s="1711"/>
      <c r="K303" s="1711"/>
      <c r="L303" s="1711"/>
      <c r="M303" s="872"/>
      <c r="N303" s="873"/>
      <c r="P303" s="2152"/>
      <c r="Q303" s="2153"/>
      <c r="R303" s="1504"/>
      <c r="S303" s="1505"/>
      <c r="T303" s="1505"/>
      <c r="U303" s="1506"/>
    </row>
    <row r="304" spans="1:21" ht="15.75" customHeight="1">
      <c r="A304" s="1710"/>
      <c r="B304" s="874" t="s">
        <v>51</v>
      </c>
      <c r="C304" s="1711"/>
      <c r="D304" s="1711"/>
      <c r="E304" s="1711"/>
      <c r="F304" s="1711"/>
      <c r="G304" s="1711"/>
      <c r="H304" s="1711"/>
      <c r="I304" s="1711"/>
      <c r="J304" s="1711"/>
      <c r="K304" s="1711"/>
      <c r="L304" s="1711"/>
      <c r="M304" s="390"/>
      <c r="N304" s="875" t="s">
        <v>55</v>
      </c>
      <c r="P304" s="2152"/>
      <c r="Q304" s="2153"/>
      <c r="R304" s="1504"/>
      <c r="S304" s="1505"/>
      <c r="T304" s="1505"/>
      <c r="U304" s="1506"/>
    </row>
    <row r="305" spans="1:21" ht="18" customHeight="1">
      <c r="A305" s="1710"/>
      <c r="B305" s="1712">
        <f>C357</f>
        <v>1.2</v>
      </c>
      <c r="C305" s="1713" t="s">
        <v>36</v>
      </c>
      <c r="D305" s="877"/>
      <c r="E305" s="877"/>
      <c r="F305" s="877"/>
      <c r="G305" s="877"/>
      <c r="H305" s="877"/>
      <c r="I305" s="877"/>
      <c r="J305" s="877"/>
      <c r="K305" s="877"/>
      <c r="L305" s="877"/>
      <c r="M305" s="1714" t="s">
        <v>36</v>
      </c>
      <c r="N305" s="1715">
        <v>5</v>
      </c>
      <c r="P305" s="2152"/>
      <c r="Q305" s="2153"/>
      <c r="R305" s="1504"/>
      <c r="S305" s="1505"/>
      <c r="T305" s="1505"/>
      <c r="U305" s="1506"/>
    </row>
    <row r="306" spans="1:21" ht="15.75" customHeight="1">
      <c r="A306" s="1710"/>
      <c r="B306" s="1712"/>
      <c r="C306" s="1713"/>
      <c r="D306" s="1124"/>
      <c r="E306" s="1124"/>
      <c r="F306" s="1124"/>
      <c r="G306" s="1124"/>
      <c r="H306" s="1124"/>
      <c r="I306" s="1124"/>
      <c r="J306" s="1124"/>
      <c r="K306" s="1124"/>
      <c r="L306" s="1124"/>
      <c r="M306" s="1714"/>
      <c r="N306" s="1715"/>
      <c r="P306" s="2152"/>
      <c r="Q306" s="2153"/>
      <c r="R306" s="1504"/>
      <c r="S306" s="1505"/>
      <c r="T306" s="1505"/>
      <c r="U306" s="1506"/>
    </row>
    <row r="307" spans="1:21" ht="18.75" customHeight="1">
      <c r="A307" s="1710"/>
      <c r="B307" s="2160">
        <v>45</v>
      </c>
      <c r="C307" s="1717" t="s">
        <v>990</v>
      </c>
      <c r="D307" s="879"/>
      <c r="E307" s="1718" t="s">
        <v>991</v>
      </c>
      <c r="F307" s="1718"/>
      <c r="G307" s="1718"/>
      <c r="H307" s="1719">
        <f>B305/B307</f>
        <v>2.6666666666666665E-2</v>
      </c>
      <c r="I307" s="1719"/>
      <c r="J307" s="880"/>
      <c r="K307" s="880"/>
      <c r="L307" s="880"/>
      <c r="M307" s="1714" t="s">
        <v>990</v>
      </c>
      <c r="N307" s="1720">
        <f>N305/H307</f>
        <v>187.5</v>
      </c>
      <c r="P307" s="2152"/>
      <c r="Q307" s="2153"/>
      <c r="R307" s="1504"/>
      <c r="S307" s="1505"/>
      <c r="T307" s="1505"/>
      <c r="U307" s="1506"/>
    </row>
    <row r="308" spans="1:21" ht="18.75" customHeight="1">
      <c r="A308" s="1710"/>
      <c r="B308" s="2160"/>
      <c r="C308" s="1717"/>
      <c r="D308" s="879"/>
      <c r="E308" s="1718"/>
      <c r="F308" s="1718"/>
      <c r="G308" s="1718"/>
      <c r="H308" s="1719"/>
      <c r="I308" s="1719"/>
      <c r="J308" s="880"/>
      <c r="K308" s="880"/>
      <c r="L308" s="880"/>
      <c r="M308" s="1714"/>
      <c r="N308" s="1720"/>
      <c r="P308" s="2152"/>
      <c r="Q308" s="2153"/>
      <c r="R308" s="1504"/>
      <c r="S308" s="1505"/>
      <c r="T308" s="1505"/>
      <c r="U308" s="1506"/>
    </row>
    <row r="309" spans="1:21" ht="18.75" customHeight="1">
      <c r="A309" s="1710"/>
      <c r="B309" s="881"/>
      <c r="C309" s="882"/>
      <c r="D309" s="882"/>
      <c r="E309" s="883"/>
      <c r="F309" s="884" t="s">
        <v>992</v>
      </c>
      <c r="G309" s="2158">
        <f ca="1">NOW()</f>
        <v>43029.407312268515</v>
      </c>
      <c r="H309" s="2158"/>
      <c r="I309" s="2158"/>
      <c r="J309" s="2158"/>
      <c r="K309" s="885"/>
      <c r="L309" s="885"/>
      <c r="M309" s="1068"/>
      <c r="N309" s="1069"/>
      <c r="P309" s="2152"/>
      <c r="Q309" s="2153"/>
      <c r="R309" s="1504"/>
      <c r="S309" s="1505"/>
      <c r="T309" s="1505"/>
      <c r="U309" s="1506"/>
    </row>
    <row r="310" spans="1:21" ht="12.75" customHeight="1">
      <c r="A310" s="1710"/>
      <c r="B310" s="1687"/>
      <c r="C310" s="1688"/>
      <c r="D310" s="1688"/>
      <c r="E310" s="1688"/>
      <c r="F310" s="1688"/>
      <c r="G310" s="1688"/>
      <c r="H310" s="1688"/>
      <c r="I310" s="1688"/>
      <c r="J310" s="1688"/>
      <c r="K310" s="1688"/>
      <c r="L310" s="1688"/>
      <c r="M310" s="1688"/>
      <c r="N310" s="1689"/>
      <c r="P310" s="1070"/>
      <c r="Q310" s="2153"/>
      <c r="R310" s="1504"/>
      <c r="S310" s="1505"/>
      <c r="T310" s="1505"/>
      <c r="U310" s="1506"/>
    </row>
    <row r="311" spans="1:21" ht="18" customHeight="1">
      <c r="A311" s="1710"/>
      <c r="B311" s="1691"/>
      <c r="C311" s="888" t="s">
        <v>51</v>
      </c>
      <c r="D311" s="889" t="s">
        <v>993</v>
      </c>
      <c r="E311" s="1072"/>
      <c r="F311" s="490"/>
      <c r="G311" s="490"/>
      <c r="H311" s="490"/>
      <c r="I311" s="880"/>
      <c r="J311" s="892" t="s">
        <v>55</v>
      </c>
      <c r="K311" s="893" t="s">
        <v>1011</v>
      </c>
      <c r="L311" s="894"/>
      <c r="M311" s="894"/>
      <c r="N311" s="1073"/>
      <c r="P311" s="2159"/>
      <c r="Q311" s="2153"/>
      <c r="R311" s="1504"/>
      <c r="S311" s="1505"/>
      <c r="T311" s="1505"/>
      <c r="U311" s="1506"/>
    </row>
    <row r="312" spans="1:21" ht="18" customHeight="1">
      <c r="A312" s="1710"/>
      <c r="B312" s="1691"/>
      <c r="C312" s="896" t="s">
        <v>41</v>
      </c>
      <c r="D312" s="894"/>
      <c r="E312" s="894"/>
      <c r="F312" s="894"/>
      <c r="G312" s="894"/>
      <c r="H312" s="894"/>
      <c r="I312" s="400"/>
      <c r="J312" s="897"/>
      <c r="K312" s="898"/>
      <c r="L312" s="898"/>
      <c r="M312" s="898"/>
      <c r="N312" s="899"/>
      <c r="P312" s="2159"/>
      <c r="Q312" s="2154"/>
      <c r="R312" s="1507"/>
      <c r="S312" s="1508"/>
      <c r="T312" s="1508"/>
      <c r="U312" s="1509"/>
    </row>
    <row r="313" spans="1:21" ht="18">
      <c r="A313" s="1710"/>
      <c r="B313" s="1125" t="s">
        <v>51</v>
      </c>
      <c r="C313" s="1699" t="s">
        <v>1559</v>
      </c>
      <c r="D313" s="1699"/>
      <c r="E313" s="1699"/>
      <c r="F313" s="1699"/>
      <c r="G313" s="1699"/>
      <c r="H313" s="1699"/>
      <c r="I313" s="1699"/>
      <c r="J313" s="1699"/>
      <c r="K313" s="1699"/>
      <c r="L313" s="1699"/>
      <c r="M313" s="1699"/>
      <c r="N313" s="1700"/>
      <c r="P313" s="943" t="s">
        <v>51</v>
      </c>
      <c r="Q313" s="1075" t="s">
        <v>1560</v>
      </c>
      <c r="R313" s="868"/>
      <c r="S313" s="868"/>
    </row>
    <row r="314" spans="1:21" ht="18">
      <c r="A314" s="1710"/>
      <c r="B314" s="1125" t="s">
        <v>55</v>
      </c>
      <c r="C314" s="1699"/>
      <c r="D314" s="1699"/>
      <c r="E314" s="1699"/>
      <c r="F314" s="1699"/>
      <c r="G314" s="1699"/>
      <c r="H314" s="1699"/>
      <c r="I314" s="1699"/>
      <c r="J314" s="1699"/>
      <c r="K314" s="1699"/>
      <c r="L314" s="1699"/>
      <c r="M314" s="1699"/>
      <c r="N314" s="1700"/>
      <c r="P314" s="943" t="s">
        <v>55</v>
      </c>
      <c r="Q314" s="1075" t="s">
        <v>1560</v>
      </c>
      <c r="R314" s="868"/>
      <c r="S314" s="868"/>
    </row>
    <row r="315" spans="1:21" ht="18">
      <c r="A315" s="1710"/>
      <c r="B315" s="1125" t="s">
        <v>426</v>
      </c>
      <c r="C315" s="2143" t="s">
        <v>1589</v>
      </c>
      <c r="D315" s="2143"/>
      <c r="E315" s="2143"/>
      <c r="F315" s="2143"/>
      <c r="G315" s="2143"/>
      <c r="H315" s="2143"/>
      <c r="I315" s="2143"/>
      <c r="J315" s="2143"/>
      <c r="K315" s="2143"/>
      <c r="L315" s="2143"/>
      <c r="M315" s="2143"/>
      <c r="N315" s="2144"/>
      <c r="P315" s="943" t="s">
        <v>426</v>
      </c>
      <c r="Q315" s="1075" t="s">
        <v>1560</v>
      </c>
      <c r="R315" s="868"/>
      <c r="S315" s="868"/>
    </row>
    <row r="316" spans="1:21" ht="18">
      <c r="A316" s="1710"/>
      <c r="B316" s="1125" t="s">
        <v>427</v>
      </c>
      <c r="C316" s="1699"/>
      <c r="D316" s="1699"/>
      <c r="E316" s="1699"/>
      <c r="F316" s="1699"/>
      <c r="G316" s="1699"/>
      <c r="H316" s="1699"/>
      <c r="I316" s="1699"/>
      <c r="J316" s="1699"/>
      <c r="K316" s="1699"/>
      <c r="L316" s="1699"/>
      <c r="M316" s="1699"/>
      <c r="N316" s="1700"/>
      <c r="P316" s="943" t="s">
        <v>427</v>
      </c>
      <c r="Q316" s="1075" t="s">
        <v>1560</v>
      </c>
      <c r="R316" s="868"/>
      <c r="S316" s="868"/>
    </row>
    <row r="317" spans="1:21" ht="18">
      <c r="A317" s="1710"/>
      <c r="B317" s="1125" t="s">
        <v>429</v>
      </c>
      <c r="C317" s="1699"/>
      <c r="D317" s="1699"/>
      <c r="E317" s="1699"/>
      <c r="F317" s="1699"/>
      <c r="G317" s="1699"/>
      <c r="H317" s="1699"/>
      <c r="I317" s="1699"/>
      <c r="J317" s="1699"/>
      <c r="K317" s="1699"/>
      <c r="L317" s="1699"/>
      <c r="M317" s="1699"/>
      <c r="N317" s="1700"/>
      <c r="P317" s="943" t="s">
        <v>429</v>
      </c>
      <c r="Q317" s="1075" t="s">
        <v>1560</v>
      </c>
      <c r="R317" s="868"/>
    </row>
    <row r="318" spans="1:21" ht="18">
      <c r="A318" s="1710"/>
      <c r="B318" s="1125" t="s">
        <v>79</v>
      </c>
      <c r="C318" s="1699"/>
      <c r="D318" s="1699"/>
      <c r="E318" s="1699"/>
      <c r="F318" s="1699"/>
      <c r="G318" s="1699"/>
      <c r="H318" s="1699"/>
      <c r="I318" s="1699"/>
      <c r="J318" s="1699"/>
      <c r="K318" s="1699"/>
      <c r="L318" s="1699"/>
      <c r="M318" s="1699"/>
      <c r="N318" s="1700"/>
      <c r="P318" s="943" t="s">
        <v>79</v>
      </c>
      <c r="Q318" s="1075" t="s">
        <v>1560</v>
      </c>
      <c r="R318" s="868"/>
    </row>
    <row r="319" spans="1:21" ht="18">
      <c r="A319" s="1710"/>
      <c r="B319" s="1125" t="s">
        <v>431</v>
      </c>
      <c r="C319" s="1699"/>
      <c r="D319" s="1699"/>
      <c r="E319" s="1699"/>
      <c r="F319" s="1699"/>
      <c r="G319" s="1699"/>
      <c r="H319" s="1699"/>
      <c r="I319" s="1699"/>
      <c r="J319" s="1699"/>
      <c r="K319" s="1699"/>
      <c r="L319" s="1699"/>
      <c r="M319" s="1699"/>
      <c r="N319" s="1700"/>
      <c r="P319" s="943" t="s">
        <v>431</v>
      </c>
      <c r="Q319" s="1075" t="s">
        <v>1560</v>
      </c>
      <c r="R319" s="868"/>
    </row>
    <row r="320" spans="1:21" ht="18">
      <c r="A320" s="1710"/>
      <c r="B320" s="1125" t="s">
        <v>432</v>
      </c>
      <c r="C320" s="1699"/>
      <c r="D320" s="1699"/>
      <c r="E320" s="1699"/>
      <c r="F320" s="1699"/>
      <c r="G320" s="1699"/>
      <c r="H320" s="1699"/>
      <c r="I320" s="1699"/>
      <c r="J320" s="1699"/>
      <c r="K320" s="1699"/>
      <c r="L320" s="1699"/>
      <c r="M320" s="1699"/>
      <c r="N320" s="1700"/>
      <c r="P320" s="943" t="s">
        <v>432</v>
      </c>
      <c r="Q320" s="1075" t="s">
        <v>1560</v>
      </c>
      <c r="R320" s="868"/>
    </row>
    <row r="321" spans="1:19" ht="18">
      <c r="A321" s="1710"/>
      <c r="B321" s="1125" t="s">
        <v>434</v>
      </c>
      <c r="C321" s="1699"/>
      <c r="D321" s="1699"/>
      <c r="E321" s="1699"/>
      <c r="F321" s="1699"/>
      <c r="G321" s="1699"/>
      <c r="H321" s="1699"/>
      <c r="I321" s="1699"/>
      <c r="J321" s="1699"/>
      <c r="K321" s="1699"/>
      <c r="L321" s="1699"/>
      <c r="M321" s="1699"/>
      <c r="N321" s="1700"/>
      <c r="P321" s="943" t="s">
        <v>434</v>
      </c>
      <c r="Q321" s="1075" t="s">
        <v>1560</v>
      </c>
      <c r="R321" s="868"/>
    </row>
    <row r="322" spans="1:19" ht="18">
      <c r="A322" s="1710"/>
      <c r="B322" s="1125" t="s">
        <v>436</v>
      </c>
      <c r="C322" s="1699" t="s">
        <v>1562</v>
      </c>
      <c r="D322" s="1699"/>
      <c r="E322" s="1699"/>
      <c r="F322" s="1699"/>
      <c r="G322" s="1699"/>
      <c r="H322" s="1699"/>
      <c r="I322" s="1699"/>
      <c r="J322" s="1699"/>
      <c r="K322" s="1699"/>
      <c r="L322" s="1699"/>
      <c r="M322" s="1699"/>
      <c r="N322" s="1700"/>
      <c r="P322" s="943" t="s">
        <v>436</v>
      </c>
      <c r="Q322" s="1075" t="s">
        <v>1560</v>
      </c>
      <c r="R322" s="868"/>
    </row>
    <row r="323" spans="1:19" ht="18">
      <c r="A323" s="1710"/>
      <c r="B323" s="1125" t="s">
        <v>438</v>
      </c>
      <c r="C323" s="1699"/>
      <c r="D323" s="1699"/>
      <c r="E323" s="1699"/>
      <c r="F323" s="1699"/>
      <c r="G323" s="1699"/>
      <c r="H323" s="1699"/>
      <c r="I323" s="1699"/>
      <c r="J323" s="1699"/>
      <c r="K323" s="1699"/>
      <c r="L323" s="1699"/>
      <c r="M323" s="1699"/>
      <c r="N323" s="1700"/>
      <c r="P323" s="943" t="s">
        <v>438</v>
      </c>
      <c r="Q323" s="1075" t="s">
        <v>1560</v>
      </c>
      <c r="R323" s="868"/>
    </row>
    <row r="324" spans="1:19" ht="18">
      <c r="A324" s="1710"/>
      <c r="B324" s="1125" t="s">
        <v>439</v>
      </c>
      <c r="C324" s="1699"/>
      <c r="D324" s="1699"/>
      <c r="E324" s="1699"/>
      <c r="F324" s="1699"/>
      <c r="G324" s="1699"/>
      <c r="H324" s="1699"/>
      <c r="I324" s="1699"/>
      <c r="J324" s="1699"/>
      <c r="K324" s="1699"/>
      <c r="L324" s="1699"/>
      <c r="M324" s="1699"/>
      <c r="N324" s="1700"/>
      <c r="P324" s="943" t="s">
        <v>439</v>
      </c>
      <c r="Q324" s="1075" t="s">
        <v>1560</v>
      </c>
      <c r="R324" s="868"/>
    </row>
    <row r="325" spans="1:19" ht="18">
      <c r="A325" s="1710"/>
      <c r="B325" s="1125" t="s">
        <v>441</v>
      </c>
      <c r="C325" s="1699"/>
      <c r="D325" s="1699"/>
      <c r="E325" s="1699"/>
      <c r="F325" s="1699"/>
      <c r="G325" s="1699"/>
      <c r="H325" s="1699"/>
      <c r="I325" s="1699"/>
      <c r="J325" s="1699"/>
      <c r="K325" s="1699"/>
      <c r="L325" s="1699"/>
      <c r="M325" s="1699"/>
      <c r="N325" s="1700"/>
      <c r="P325" s="943" t="s">
        <v>441</v>
      </c>
      <c r="Q325" s="1075" t="s">
        <v>1560</v>
      </c>
      <c r="R325" s="868"/>
    </row>
    <row r="326" spans="1:19" ht="18">
      <c r="A326" s="1710"/>
      <c r="B326" s="1125" t="s">
        <v>443</v>
      </c>
      <c r="C326" s="1699"/>
      <c r="D326" s="1699"/>
      <c r="E326" s="1699"/>
      <c r="F326" s="1699"/>
      <c r="G326" s="1699"/>
      <c r="H326" s="1699"/>
      <c r="I326" s="1699"/>
      <c r="J326" s="1699"/>
      <c r="K326" s="1699"/>
      <c r="L326" s="1699"/>
      <c r="M326" s="1699"/>
      <c r="N326" s="1700"/>
      <c r="P326" s="943" t="s">
        <v>443</v>
      </c>
      <c r="Q326" s="1075" t="s">
        <v>1560</v>
      </c>
      <c r="R326" s="868"/>
    </row>
    <row r="327" spans="1:19" ht="18">
      <c r="A327" s="1710"/>
      <c r="B327" s="1125" t="s">
        <v>445</v>
      </c>
      <c r="C327" s="1699"/>
      <c r="D327" s="1699"/>
      <c r="E327" s="1699"/>
      <c r="F327" s="1699"/>
      <c r="G327" s="1699"/>
      <c r="H327" s="1699"/>
      <c r="I327" s="1699"/>
      <c r="J327" s="1699"/>
      <c r="K327" s="1699"/>
      <c r="L327" s="1699"/>
      <c r="M327" s="1699"/>
      <c r="N327" s="1700"/>
      <c r="P327" s="943" t="s">
        <v>445</v>
      </c>
      <c r="Q327" s="1075" t="s">
        <v>1560</v>
      </c>
      <c r="R327" s="868"/>
    </row>
    <row r="328" spans="1:19" ht="18">
      <c r="A328" s="1710"/>
      <c r="B328" s="1125" t="s">
        <v>447</v>
      </c>
      <c r="C328" s="1699"/>
      <c r="D328" s="1699"/>
      <c r="E328" s="1699"/>
      <c r="F328" s="1699"/>
      <c r="G328" s="1699"/>
      <c r="H328" s="1699"/>
      <c r="I328" s="1699"/>
      <c r="J328" s="1699"/>
      <c r="K328" s="1699"/>
      <c r="L328" s="1699"/>
      <c r="M328" s="1699"/>
      <c r="N328" s="1700"/>
      <c r="P328" s="943" t="s">
        <v>447</v>
      </c>
      <c r="Q328" s="1075" t="s">
        <v>1560</v>
      </c>
      <c r="R328" s="868"/>
      <c r="S328" s="868"/>
    </row>
    <row r="329" spans="1:19" ht="18">
      <c r="A329" s="1710"/>
      <c r="B329" s="1125" t="s">
        <v>449</v>
      </c>
      <c r="C329" s="1699"/>
      <c r="D329" s="1699"/>
      <c r="E329" s="1699"/>
      <c r="F329" s="1699"/>
      <c r="G329" s="1699"/>
      <c r="H329" s="1699"/>
      <c r="I329" s="1699"/>
      <c r="J329" s="1699"/>
      <c r="K329" s="1699"/>
      <c r="L329" s="1699"/>
      <c r="M329" s="1699"/>
      <c r="N329" s="1700"/>
      <c r="P329" s="943" t="s">
        <v>449</v>
      </c>
      <c r="Q329" s="1075" t="s">
        <v>1560</v>
      </c>
      <c r="R329" s="868"/>
    </row>
    <row r="330" spans="1:19" ht="18">
      <c r="A330" s="1710"/>
      <c r="B330" s="1125" t="s">
        <v>450</v>
      </c>
      <c r="C330" s="1699"/>
      <c r="D330" s="1699"/>
      <c r="E330" s="1699"/>
      <c r="F330" s="1699"/>
      <c r="G330" s="1699"/>
      <c r="H330" s="1699"/>
      <c r="I330" s="1699"/>
      <c r="J330" s="1699"/>
      <c r="K330" s="1699"/>
      <c r="L330" s="1699"/>
      <c r="M330" s="1699"/>
      <c r="N330" s="1700"/>
      <c r="P330" s="943" t="s">
        <v>450</v>
      </c>
      <c r="Q330" s="1075" t="s">
        <v>1560</v>
      </c>
      <c r="R330" s="868"/>
      <c r="S330" s="868"/>
    </row>
    <row r="331" spans="1:19" ht="18">
      <c r="A331" s="1710"/>
      <c r="B331" s="1125" t="s">
        <v>451</v>
      </c>
      <c r="C331" s="1699"/>
      <c r="D331" s="1699"/>
      <c r="E331" s="1699"/>
      <c r="F331" s="1699"/>
      <c r="G331" s="1699"/>
      <c r="H331" s="1699"/>
      <c r="I331" s="1699"/>
      <c r="J331" s="1699"/>
      <c r="K331" s="1699"/>
      <c r="L331" s="1699"/>
      <c r="M331" s="1699"/>
      <c r="N331" s="1700"/>
      <c r="P331" s="943" t="s">
        <v>451</v>
      </c>
      <c r="Q331" s="1075" t="s">
        <v>1560</v>
      </c>
      <c r="R331" s="868"/>
      <c r="S331" s="868"/>
    </row>
    <row r="332" spans="1:19" ht="18">
      <c r="A332" s="1710"/>
      <c r="B332" s="1125" t="s">
        <v>452</v>
      </c>
      <c r="C332" s="1699"/>
      <c r="D332" s="1699"/>
      <c r="E332" s="1699"/>
      <c r="F332" s="1699"/>
      <c r="G332" s="1699"/>
      <c r="H332" s="1699"/>
      <c r="I332" s="1699"/>
      <c r="J332" s="1699"/>
      <c r="K332" s="1699"/>
      <c r="L332" s="1699"/>
      <c r="M332" s="1699"/>
      <c r="N332" s="1700"/>
      <c r="P332" s="943" t="s">
        <v>452</v>
      </c>
      <c r="Q332" s="1075" t="s">
        <v>1560</v>
      </c>
      <c r="S332" s="868"/>
    </row>
    <row r="333" spans="1:19" ht="15.75" customHeight="1">
      <c r="A333" s="1710"/>
      <c r="B333" s="900" t="s">
        <v>60</v>
      </c>
      <c r="C333" s="901" t="s">
        <v>36</v>
      </c>
      <c r="D333" s="901" t="s">
        <v>37</v>
      </c>
      <c r="E333" s="1126"/>
      <c r="F333" s="1126"/>
      <c r="G333" s="1126"/>
      <c r="H333" s="901" t="s">
        <v>995</v>
      </c>
      <c r="I333" s="1126"/>
      <c r="J333" s="1126"/>
      <c r="K333" s="1126"/>
      <c r="L333" s="1126"/>
      <c r="M333" s="903" t="s">
        <v>990</v>
      </c>
      <c r="N333" s="938">
        <f>N307</f>
        <v>187.5</v>
      </c>
      <c r="P333" s="1078"/>
      <c r="Q333" s="2139" t="s">
        <v>1550</v>
      </c>
      <c r="R333" s="2139"/>
      <c r="S333" s="2139"/>
    </row>
    <row r="334" spans="1:19" ht="12.75">
      <c r="A334" s="1710"/>
      <c r="B334" s="1687"/>
      <c r="C334" s="1688"/>
      <c r="D334" s="1688"/>
      <c r="E334" s="1688"/>
      <c r="F334" s="1688"/>
      <c r="G334" s="1688"/>
      <c r="H334" s="1688"/>
      <c r="I334" s="1688"/>
      <c r="J334" s="1688"/>
      <c r="K334" s="1688"/>
      <c r="L334" s="1688"/>
      <c r="M334" s="1688"/>
      <c r="N334" s="1689"/>
      <c r="P334" s="1070"/>
      <c r="Q334" s="2139"/>
      <c r="R334" s="2139"/>
      <c r="S334" s="2139"/>
    </row>
    <row r="335" spans="1:19" ht="18">
      <c r="A335" s="1710"/>
      <c r="B335" s="1079"/>
      <c r="C335" s="906">
        <v>1.2</v>
      </c>
      <c r="D335" s="907" t="s">
        <v>231</v>
      </c>
      <c r="E335" s="908"/>
      <c r="F335" s="876"/>
      <c r="G335" s="876"/>
      <c r="H335" s="909">
        <f>IF(ISBLANK(C335),0,IF(ISTEXT(C335),0,C335/C357))</f>
        <v>1</v>
      </c>
      <c r="I335" s="876"/>
      <c r="J335" s="876"/>
      <c r="K335" s="876"/>
      <c r="L335" s="910" t="str">
        <f t="shared" ref="L335:L355" si="2">D335</f>
        <v>Champignons de Paris</v>
      </c>
      <c r="M335" s="911">
        <f>IF(ISTEXT(C335),0,IF(ISBLANK(C335),0,(C335/B305)*N305))</f>
        <v>5</v>
      </c>
      <c r="N335" s="1127">
        <f>IF(ISTEXT(B335),B335,IF(ISBLANK(B335),0,(B335/B305)*N305))</f>
        <v>0</v>
      </c>
      <c r="P335" s="1079"/>
      <c r="Q335" s="1083" t="s">
        <v>1560</v>
      </c>
      <c r="S335" s="868"/>
    </row>
    <row r="336" spans="1:19" ht="18">
      <c r="A336" s="1710"/>
      <c r="B336" s="1079">
        <v>1</v>
      </c>
      <c r="C336" s="906"/>
      <c r="D336" s="907" t="s">
        <v>1588</v>
      </c>
      <c r="E336" s="908"/>
      <c r="F336" s="876"/>
      <c r="G336" s="876"/>
      <c r="H336" s="909">
        <f>IF(ISBLANK(C336),0,IF(ISTEXT(C336),0,C336/C357))</f>
        <v>0</v>
      </c>
      <c r="I336" s="876"/>
      <c r="J336" s="876"/>
      <c r="K336" s="876"/>
      <c r="L336" s="910" t="str">
        <f t="shared" si="2"/>
        <v>POMME</v>
      </c>
      <c r="M336" s="911">
        <f>IF(ISTEXT(C336),0,IF(ISBLANK(C336),0,(C336/B305)*N305))</f>
        <v>0</v>
      </c>
      <c r="N336" s="1127">
        <f>IF(ISTEXT(B336),B336,IF(ISBLANK(B336),0,(B336/B305)*N305))</f>
        <v>4.166666666666667</v>
      </c>
      <c r="P336" s="1079"/>
      <c r="Q336" s="1084" t="s">
        <v>1560</v>
      </c>
      <c r="S336" s="868"/>
    </row>
    <row r="337" spans="1:19" ht="18">
      <c r="A337" s="1710"/>
      <c r="B337" s="1079"/>
      <c r="C337" s="906"/>
      <c r="D337" s="907"/>
      <c r="E337" s="908"/>
      <c r="F337" s="876"/>
      <c r="G337" s="876"/>
      <c r="H337" s="909">
        <f>IF(ISBLANK(C337),0,IF(ISTEXT(C337),0,C337/C357))</f>
        <v>0</v>
      </c>
      <c r="I337" s="876"/>
      <c r="J337" s="876"/>
      <c r="K337" s="876"/>
      <c r="L337" s="910">
        <f t="shared" si="2"/>
        <v>0</v>
      </c>
      <c r="M337" s="911">
        <f>IF(ISTEXT(C337),0,IF(ISBLANK(C337),0,(C337/B305)*N305))</f>
        <v>0</v>
      </c>
      <c r="N337" s="1127">
        <f>IF(ISTEXT(B337),B337,IF(ISBLANK(B337),0,(B337/B305)*N305))</f>
        <v>0</v>
      </c>
      <c r="P337" s="1079"/>
      <c r="Q337" s="1084" t="s">
        <v>1560</v>
      </c>
      <c r="S337" s="868"/>
    </row>
    <row r="338" spans="1:19" ht="18">
      <c r="A338" s="1710"/>
      <c r="B338" s="1079"/>
      <c r="C338" s="906"/>
      <c r="D338" s="907"/>
      <c r="E338" s="908"/>
      <c r="F338" s="876"/>
      <c r="G338" s="876"/>
      <c r="H338" s="909">
        <f>IF(ISBLANK(C338),0,IF(ISTEXT(C338),0,C338/C357))</f>
        <v>0</v>
      </c>
      <c r="I338" s="876"/>
      <c r="J338" s="876"/>
      <c r="K338" s="876"/>
      <c r="L338" s="910">
        <f t="shared" si="2"/>
        <v>0</v>
      </c>
      <c r="M338" s="911">
        <f>IF(ISTEXT(C338),0,IF(ISBLANK(C338),0,(C338/B305)*N305))</f>
        <v>0</v>
      </c>
      <c r="N338" s="1127">
        <f>IF(ISTEXT(B338),B338,IF(ISBLANK(B338),0,(B338/B305)*N305))</f>
        <v>0</v>
      </c>
      <c r="P338" s="1079"/>
      <c r="Q338" s="1084" t="s">
        <v>1560</v>
      </c>
      <c r="S338" s="868"/>
    </row>
    <row r="339" spans="1:19" ht="18">
      <c r="A339" s="1710"/>
      <c r="B339" s="1079"/>
      <c r="C339" s="906"/>
      <c r="D339" s="907"/>
      <c r="E339" s="908"/>
      <c r="F339" s="876"/>
      <c r="G339" s="876"/>
      <c r="H339" s="909">
        <f>IF(ISBLANK(C339),0,IF(ISTEXT(C339),0,C339/C357))</f>
        <v>0</v>
      </c>
      <c r="I339" s="876"/>
      <c r="J339" s="876"/>
      <c r="K339" s="876"/>
      <c r="L339" s="910">
        <f t="shared" si="2"/>
        <v>0</v>
      </c>
      <c r="M339" s="911">
        <f>IF(ISTEXT(C339),0,IF(ISBLANK(C339),0,(C339/B305)*N305))</f>
        <v>0</v>
      </c>
      <c r="N339" s="1127">
        <f>IF(ISTEXT(B339),B339,IF(ISBLANK(B339),0,(B339/B305)*N305))</f>
        <v>0</v>
      </c>
      <c r="P339" s="1079"/>
      <c r="Q339" s="1084" t="s">
        <v>1560</v>
      </c>
      <c r="S339" s="868"/>
    </row>
    <row r="340" spans="1:19" ht="18">
      <c r="A340" s="1710"/>
      <c r="B340" s="1079"/>
      <c r="C340" s="906"/>
      <c r="D340" s="907"/>
      <c r="E340" s="908"/>
      <c r="F340" s="876"/>
      <c r="G340" s="876"/>
      <c r="H340" s="909">
        <f>IF(ISBLANK(C340),0,IF(ISTEXT(C340),0,C340/C357))</f>
        <v>0</v>
      </c>
      <c r="I340" s="876"/>
      <c r="J340" s="876"/>
      <c r="K340" s="876"/>
      <c r="L340" s="910">
        <f t="shared" si="2"/>
        <v>0</v>
      </c>
      <c r="M340" s="911">
        <f>IF(ISTEXT(C340),0,IF(ISBLANK(C340),0,(C340/B305)*N305))</f>
        <v>0</v>
      </c>
      <c r="N340" s="1127">
        <f>IF(ISTEXT(B340),B340,IF(ISBLANK(B340),0,(B340/B305)*N305))</f>
        <v>0</v>
      </c>
      <c r="P340" s="1079"/>
      <c r="Q340" s="1084" t="s">
        <v>1560</v>
      </c>
      <c r="S340" s="868"/>
    </row>
    <row r="341" spans="1:19" ht="18">
      <c r="A341" s="1710"/>
      <c r="B341" s="1079"/>
      <c r="C341" s="906"/>
      <c r="D341" s="907"/>
      <c r="E341" s="908"/>
      <c r="F341" s="876"/>
      <c r="G341" s="876"/>
      <c r="H341" s="909">
        <f>IF(ISBLANK(C341),0,IF(ISTEXT(C341),0,C341/C357))</f>
        <v>0</v>
      </c>
      <c r="I341" s="876"/>
      <c r="J341" s="876"/>
      <c r="K341" s="876"/>
      <c r="L341" s="910">
        <f t="shared" si="2"/>
        <v>0</v>
      </c>
      <c r="M341" s="911">
        <f>IF(ISTEXT(C341),0,IF(ISBLANK(C341),0,(C341/B305)*N305))</f>
        <v>0</v>
      </c>
      <c r="N341" s="1127">
        <f>IF(ISTEXT(B341),B341,IF(ISBLANK(B341),0,(B341/B305)*N305))</f>
        <v>0</v>
      </c>
      <c r="P341" s="1079"/>
      <c r="Q341" s="1084" t="s">
        <v>1560</v>
      </c>
      <c r="S341" s="868"/>
    </row>
    <row r="342" spans="1:19" ht="18">
      <c r="A342" s="1710"/>
      <c r="B342" s="1079"/>
      <c r="C342" s="906"/>
      <c r="D342" s="907"/>
      <c r="E342" s="908"/>
      <c r="F342" s="876"/>
      <c r="G342" s="876"/>
      <c r="H342" s="909">
        <f>IF(ISBLANK(C342),0,IF(ISTEXT(C342),0,C342/C357))</f>
        <v>0</v>
      </c>
      <c r="I342" s="876"/>
      <c r="J342" s="876"/>
      <c r="K342" s="876"/>
      <c r="L342" s="910">
        <f t="shared" si="2"/>
        <v>0</v>
      </c>
      <c r="M342" s="911">
        <f>IF(ISTEXT(C342),0,IF(ISBLANK(C342),0,(C342/B305)*N305))</f>
        <v>0</v>
      </c>
      <c r="N342" s="1127">
        <f>IF(ISTEXT(B342),B342,IF(ISBLANK(B342),0,(B342/B305)*N305))</f>
        <v>0</v>
      </c>
      <c r="P342" s="1079"/>
      <c r="Q342" s="1084" t="s">
        <v>1560</v>
      </c>
      <c r="S342" s="868"/>
    </row>
    <row r="343" spans="1:19" ht="18">
      <c r="A343" s="1710"/>
      <c r="B343" s="1079"/>
      <c r="C343" s="906"/>
      <c r="D343" s="907"/>
      <c r="E343" s="908"/>
      <c r="F343" s="876"/>
      <c r="G343" s="876"/>
      <c r="H343" s="909">
        <f>IF(ISBLANK(C343),0,IF(ISTEXT(C343),0,C343/C357))</f>
        <v>0</v>
      </c>
      <c r="I343" s="876"/>
      <c r="J343" s="876"/>
      <c r="K343" s="876"/>
      <c r="L343" s="910">
        <f t="shared" si="2"/>
        <v>0</v>
      </c>
      <c r="M343" s="911">
        <f>IF(ISTEXT(C343),0,IF(ISBLANK(C343),0,(C343/B305)*N305))</f>
        <v>0</v>
      </c>
      <c r="N343" s="1127">
        <f>IF(ISTEXT(B343),B343,IF(ISBLANK(B343),0,(B343/B305)*N305))</f>
        <v>0</v>
      </c>
      <c r="P343" s="1079"/>
      <c r="Q343" s="1084" t="s">
        <v>1560</v>
      </c>
      <c r="S343" s="868"/>
    </row>
    <row r="344" spans="1:19" ht="18">
      <c r="A344" s="1710"/>
      <c r="B344" s="1079"/>
      <c r="C344" s="906"/>
      <c r="D344" s="907"/>
      <c r="E344" s="908"/>
      <c r="F344" s="876"/>
      <c r="G344" s="876"/>
      <c r="H344" s="909">
        <f>IF(ISBLANK(C344),0,IF(ISTEXT(C344),0,C344/C357))</f>
        <v>0</v>
      </c>
      <c r="I344" s="876"/>
      <c r="J344" s="876"/>
      <c r="K344" s="876"/>
      <c r="L344" s="910">
        <f t="shared" si="2"/>
        <v>0</v>
      </c>
      <c r="M344" s="911">
        <f>IF(ISTEXT(C344),0,IF(ISBLANK(C344),0,(C344/B305)*N305))</f>
        <v>0</v>
      </c>
      <c r="N344" s="1127">
        <f>IF(ISTEXT(B344),B344,IF(ISBLANK(B344),0,(B344/B305)*N305))</f>
        <v>0</v>
      </c>
      <c r="P344" s="1079"/>
      <c r="Q344" s="1084" t="s">
        <v>1560</v>
      </c>
      <c r="S344" s="868"/>
    </row>
    <row r="345" spans="1:19" ht="18">
      <c r="A345" s="1710"/>
      <c r="B345" s="1079"/>
      <c r="C345" s="906"/>
      <c r="D345" s="907"/>
      <c r="E345" s="908"/>
      <c r="F345" s="876"/>
      <c r="G345" s="876"/>
      <c r="H345" s="909">
        <f>IF(ISBLANK(C345),0,IF(ISTEXT(C345),0,C345/C357))</f>
        <v>0</v>
      </c>
      <c r="I345" s="876"/>
      <c r="J345" s="876"/>
      <c r="K345" s="876"/>
      <c r="L345" s="910">
        <f t="shared" si="2"/>
        <v>0</v>
      </c>
      <c r="M345" s="911">
        <f>IF(ISTEXT(C345),0,IF(ISBLANK(C345),0,(C345/B305)*N305))</f>
        <v>0</v>
      </c>
      <c r="N345" s="1127">
        <f>IF(ISTEXT(B345),B345,IF(ISBLANK(B345),0,(B345/B305)*N305))</f>
        <v>0</v>
      </c>
      <c r="P345" s="1079"/>
      <c r="Q345" s="1084" t="s">
        <v>1560</v>
      </c>
      <c r="S345" s="868"/>
    </row>
    <row r="346" spans="1:19" ht="18">
      <c r="A346" s="1710"/>
      <c r="B346" s="1079"/>
      <c r="C346" s="906"/>
      <c r="D346" s="907"/>
      <c r="E346" s="908"/>
      <c r="F346" s="876"/>
      <c r="G346" s="876"/>
      <c r="H346" s="909">
        <f>IF(ISBLANK(C346),0,IF(ISTEXT(C346),0,C346/C357))</f>
        <v>0</v>
      </c>
      <c r="I346" s="876"/>
      <c r="J346" s="876"/>
      <c r="K346" s="876"/>
      <c r="L346" s="910">
        <f t="shared" si="2"/>
        <v>0</v>
      </c>
      <c r="M346" s="911">
        <f>IF(ISTEXT(C346),0,IF(ISBLANK(C346),0,(C346/B305)*N305))</f>
        <v>0</v>
      </c>
      <c r="N346" s="1127">
        <f>IF(ISTEXT(B346),B346,IF(ISBLANK(B346),0,(B346/B305)*N305))</f>
        <v>0</v>
      </c>
      <c r="P346" s="1079"/>
      <c r="Q346" s="1084" t="s">
        <v>1560</v>
      </c>
      <c r="S346" s="868"/>
    </row>
    <row r="347" spans="1:19" ht="18">
      <c r="A347" s="1710"/>
      <c r="B347" s="1079"/>
      <c r="C347" s="906"/>
      <c r="D347" s="907"/>
      <c r="E347" s="908"/>
      <c r="F347" s="876"/>
      <c r="G347" s="876"/>
      <c r="H347" s="909">
        <f>IF(ISBLANK(C347),0,IF(ISTEXT(C347),0,C347/C357))</f>
        <v>0</v>
      </c>
      <c r="I347" s="876"/>
      <c r="J347" s="876"/>
      <c r="K347" s="876"/>
      <c r="L347" s="910">
        <f t="shared" si="2"/>
        <v>0</v>
      </c>
      <c r="M347" s="911">
        <f>IF(ISTEXT(C347),0,IF(ISBLANK(C347),0,(C347/B305)*N305))</f>
        <v>0</v>
      </c>
      <c r="N347" s="1127">
        <f>IF(ISTEXT(B347),B347,IF(ISBLANK(B347),0,(B347/B305)*N305))</f>
        <v>0</v>
      </c>
      <c r="P347" s="1079"/>
      <c r="Q347" s="1084" t="s">
        <v>1560</v>
      </c>
      <c r="S347" s="868"/>
    </row>
    <row r="348" spans="1:19" ht="18">
      <c r="A348" s="1710"/>
      <c r="B348" s="1079"/>
      <c r="C348" s="906"/>
      <c r="D348" s="907"/>
      <c r="E348" s="908"/>
      <c r="F348" s="876"/>
      <c r="G348" s="876"/>
      <c r="H348" s="909">
        <f>IF(ISBLANK(C348),0,IF(ISTEXT(C348),0,C348/C357))</f>
        <v>0</v>
      </c>
      <c r="I348" s="876"/>
      <c r="J348" s="876"/>
      <c r="K348" s="876"/>
      <c r="L348" s="910">
        <f t="shared" si="2"/>
        <v>0</v>
      </c>
      <c r="M348" s="911">
        <f>IF(ISTEXT(C348),0,IF(ISBLANK(C348),0,(C348/B305)*N305))</f>
        <v>0</v>
      </c>
      <c r="N348" s="1127">
        <f>IF(ISTEXT(B348),B348,IF(ISBLANK(B348),0,(B348/B305)*N305))</f>
        <v>0</v>
      </c>
      <c r="P348" s="1079"/>
      <c r="Q348" s="1084" t="s">
        <v>1560</v>
      </c>
      <c r="S348" s="868"/>
    </row>
    <row r="349" spans="1:19" ht="18">
      <c r="A349" s="1710"/>
      <c r="B349" s="1079"/>
      <c r="C349" s="906"/>
      <c r="D349" s="907"/>
      <c r="E349" s="908"/>
      <c r="F349" s="876"/>
      <c r="G349" s="876"/>
      <c r="H349" s="909">
        <f>IF(ISBLANK(C349),0,IF(ISTEXT(C349),0,C349/C357))</f>
        <v>0</v>
      </c>
      <c r="I349" s="876"/>
      <c r="J349" s="876"/>
      <c r="K349" s="876"/>
      <c r="L349" s="910">
        <f t="shared" si="2"/>
        <v>0</v>
      </c>
      <c r="M349" s="911">
        <f>IF(ISTEXT(C349),0,IF(ISBLANK(C349),0,(C349/B305)*N305))</f>
        <v>0</v>
      </c>
      <c r="N349" s="1127">
        <f>IF(ISTEXT(B349),B349,IF(ISBLANK(B349),0,(B349/B305)*N305))</f>
        <v>0</v>
      </c>
      <c r="P349" s="1079"/>
      <c r="Q349" s="1084" t="s">
        <v>1560</v>
      </c>
      <c r="S349" s="868"/>
    </row>
    <row r="350" spans="1:19" ht="18">
      <c r="A350" s="1710"/>
      <c r="B350" s="1079"/>
      <c r="C350" s="906"/>
      <c r="D350" s="907"/>
      <c r="E350" s="908"/>
      <c r="F350" s="876"/>
      <c r="G350" s="876"/>
      <c r="H350" s="909">
        <f>IF(ISBLANK(C350),0,IF(ISTEXT(C350),0,C350/C357))</f>
        <v>0</v>
      </c>
      <c r="I350" s="876"/>
      <c r="J350" s="876"/>
      <c r="K350" s="876"/>
      <c r="L350" s="910">
        <f t="shared" si="2"/>
        <v>0</v>
      </c>
      <c r="M350" s="911">
        <f>IF(ISTEXT(C350),0,IF(ISBLANK(C350),0,(C350/B305)*N305))</f>
        <v>0</v>
      </c>
      <c r="N350" s="1127">
        <f>IF(ISTEXT(B350),B350,IF(ISBLANK(B350),0,(B350/B305)*N305))</f>
        <v>0</v>
      </c>
      <c r="P350" s="1079"/>
      <c r="Q350" s="1084" t="s">
        <v>1560</v>
      </c>
      <c r="S350" s="868"/>
    </row>
    <row r="351" spans="1:19" ht="18">
      <c r="A351" s="1710"/>
      <c r="B351" s="1079"/>
      <c r="C351" s="906"/>
      <c r="D351" s="907"/>
      <c r="E351" s="908"/>
      <c r="F351" s="876"/>
      <c r="G351" s="876"/>
      <c r="H351" s="909">
        <f>IF(ISBLANK(C351),0,IF(ISTEXT(C351),0,C351/C357))</f>
        <v>0</v>
      </c>
      <c r="I351" s="876"/>
      <c r="J351" s="876"/>
      <c r="K351" s="876"/>
      <c r="L351" s="910">
        <f t="shared" si="2"/>
        <v>0</v>
      </c>
      <c r="M351" s="911">
        <f>IF(ISTEXT(C351),0,IF(ISBLANK(C351),0,(C351/B305)*N305))</f>
        <v>0</v>
      </c>
      <c r="N351" s="1127">
        <f>IF(ISTEXT(B351),B351,IF(ISBLANK(B351),0,(B351/B305)*N305))</f>
        <v>0</v>
      </c>
      <c r="P351" s="1079"/>
      <c r="Q351" s="1084" t="s">
        <v>1560</v>
      </c>
    </row>
    <row r="352" spans="1:19" ht="18">
      <c r="A352" s="1710"/>
      <c r="B352" s="1079"/>
      <c r="C352" s="906"/>
      <c r="D352" s="907"/>
      <c r="E352" s="908"/>
      <c r="F352" s="876"/>
      <c r="G352" s="876"/>
      <c r="H352" s="909">
        <f>IF(ISBLANK(C352),0,IF(ISTEXT(C352),0,C352/C357))</f>
        <v>0</v>
      </c>
      <c r="I352" s="876"/>
      <c r="J352" s="876"/>
      <c r="K352" s="876"/>
      <c r="L352" s="910">
        <f t="shared" si="2"/>
        <v>0</v>
      </c>
      <c r="M352" s="911">
        <f>IF(ISTEXT(C352),0,IF(ISBLANK(C352),0,(C352/B305)*N305))</f>
        <v>0</v>
      </c>
      <c r="N352" s="1127">
        <f>IF(ISTEXT(B352),B352,IF(ISBLANK(B352),0,(B352/B305)*N305))</f>
        <v>0</v>
      </c>
      <c r="P352" s="1079"/>
      <c r="Q352" s="1084" t="s">
        <v>1560</v>
      </c>
    </row>
    <row r="353" spans="1:19" ht="18">
      <c r="A353" s="1710"/>
      <c r="B353" s="1079"/>
      <c r="C353" s="906"/>
      <c r="D353" s="907"/>
      <c r="E353" s="908"/>
      <c r="F353" s="876"/>
      <c r="G353" s="876"/>
      <c r="H353" s="909">
        <f>IF(ISBLANK(C353),0,IF(ISTEXT(C353),0,C353/C357))</f>
        <v>0</v>
      </c>
      <c r="I353" s="876"/>
      <c r="J353" s="876"/>
      <c r="K353" s="876"/>
      <c r="L353" s="910">
        <f t="shared" si="2"/>
        <v>0</v>
      </c>
      <c r="M353" s="911">
        <f>IF(ISTEXT(C353),0,IF(ISBLANK(C353),0,(C353/B305)*N305))</f>
        <v>0</v>
      </c>
      <c r="N353" s="1127">
        <f>IF(ISTEXT(B353),B353,IF(ISBLANK(B353),0,(B353/B305)*N305))</f>
        <v>0</v>
      </c>
      <c r="P353" s="1079"/>
      <c r="Q353" s="1084" t="s">
        <v>1560</v>
      </c>
    </row>
    <row r="354" spans="1:19" ht="18">
      <c r="A354" s="1710"/>
      <c r="B354" s="1079"/>
      <c r="C354" s="906"/>
      <c r="D354" s="907"/>
      <c r="E354" s="908"/>
      <c r="F354" s="876"/>
      <c r="G354" s="876"/>
      <c r="H354" s="909">
        <f>IF(ISBLANK(C354),0,IF(ISTEXT(C354),0,C354/C357))</f>
        <v>0</v>
      </c>
      <c r="I354" s="876"/>
      <c r="J354" s="876"/>
      <c r="K354" s="876"/>
      <c r="L354" s="910">
        <f t="shared" si="2"/>
        <v>0</v>
      </c>
      <c r="M354" s="911">
        <f>IF(ISTEXT(C354),0,IF(ISBLANK(C354),0,(C354/B305)*N305))</f>
        <v>0</v>
      </c>
      <c r="N354" s="1127">
        <f>IF(ISTEXT(B354),B354,IF(ISBLANK(B354),0,(B354/B305)*N305))</f>
        <v>0</v>
      </c>
      <c r="P354" s="1079"/>
      <c r="Q354" s="1084" t="s">
        <v>1560</v>
      </c>
    </row>
    <row r="355" spans="1:19" ht="18">
      <c r="A355" s="1710"/>
      <c r="B355" s="1085"/>
      <c r="C355" s="906"/>
      <c r="D355" s="907"/>
      <c r="E355" s="908"/>
      <c r="F355" s="876"/>
      <c r="G355" s="876"/>
      <c r="H355" s="909">
        <f>IF(ISBLANK(C355),0,IF(ISTEXT(C355),0,C355/C357))</f>
        <v>0</v>
      </c>
      <c r="I355" s="876"/>
      <c r="J355" s="876"/>
      <c r="K355" s="876"/>
      <c r="L355" s="910">
        <f t="shared" si="2"/>
        <v>0</v>
      </c>
      <c r="M355" s="911">
        <f>IF(ISTEXT(C355),0,IF(ISBLANK(C355),0,(C355/B305)*N305))</f>
        <v>0</v>
      </c>
      <c r="N355" s="1127">
        <f>IF(ISTEXT(B355),B355,IF(ISBLANK(B355),0,(B355/B305)*N305))</f>
        <v>0</v>
      </c>
      <c r="P355" s="1079"/>
      <c r="Q355" s="1084" t="s">
        <v>1560</v>
      </c>
    </row>
    <row r="356" spans="1:19" ht="12.75" customHeight="1">
      <c r="A356" s="1710"/>
      <c r="B356" s="1687"/>
      <c r="C356" s="1688"/>
      <c r="D356" s="1688"/>
      <c r="E356" s="1688"/>
      <c r="F356" s="1688"/>
      <c r="G356" s="1688"/>
      <c r="H356" s="1688"/>
      <c r="I356" s="1688"/>
      <c r="J356" s="1688"/>
      <c r="K356" s="1688"/>
      <c r="L356" s="1688"/>
      <c r="M356" s="1688"/>
      <c r="N356" s="1689"/>
      <c r="P356" s="1070"/>
      <c r="Q356" s="2139" t="s">
        <v>1550</v>
      </c>
      <c r="R356" s="2139"/>
      <c r="S356" s="2139"/>
    </row>
    <row r="357" spans="1:19" ht="15.75" customHeight="1">
      <c r="A357" s="1710"/>
      <c r="B357" s="916"/>
      <c r="C357" s="917">
        <f>SUM(C334:C356)</f>
        <v>1.2</v>
      </c>
      <c r="D357" s="1690" t="s">
        <v>999</v>
      </c>
      <c r="E357" s="1690"/>
      <c r="F357" s="1690"/>
      <c r="G357" s="1690"/>
      <c r="H357" s="1690"/>
      <c r="I357" s="1690"/>
      <c r="J357" s="1690"/>
      <c r="K357" s="1690"/>
      <c r="L357" s="1690"/>
      <c r="M357" s="918">
        <f>SUM(M334:M356)</f>
        <v>5</v>
      </c>
      <c r="N357" s="919">
        <f>M357/N333</f>
        <v>2.6666666666666668E-2</v>
      </c>
      <c r="P357" s="2140"/>
      <c r="Q357" s="2139"/>
      <c r="R357" s="2139"/>
      <c r="S357" s="2139"/>
    </row>
    <row r="358" spans="1:19" ht="15" customHeight="1">
      <c r="A358" s="1710"/>
      <c r="B358" s="1722" t="str">
        <f ca="1">CELL("nomfichier")</f>
        <v>D:\1 UPRT SITE WEB\uprt.fr\re-recettes-jean-marc-catteau\re-catteau-galettes\[PC-les-galettes-repertoire.xlsx]Récap</v>
      </c>
      <c r="C358" s="1723"/>
      <c r="D358" s="1723"/>
      <c r="E358" s="1723"/>
      <c r="F358" s="1723"/>
      <c r="G358" s="1723"/>
      <c r="H358" s="1723"/>
      <c r="I358" s="1723"/>
      <c r="J358" s="1723"/>
      <c r="K358" s="1723"/>
      <c r="L358" s="1723"/>
      <c r="M358" s="1723"/>
      <c r="N358" s="1724"/>
      <c r="P358" s="2140"/>
      <c r="Q358" s="2139"/>
      <c r="R358" s="2139"/>
      <c r="S358" s="2139"/>
    </row>
    <row r="359" spans="1:19" ht="15.75" customHeight="1" thickBot="1">
      <c r="A359" s="1710"/>
      <c r="B359" s="1725" t="s">
        <v>99</v>
      </c>
      <c r="C359" s="2142"/>
      <c r="D359" s="2142"/>
      <c r="E359" s="2142"/>
      <c r="F359" s="2142"/>
      <c r="G359" s="2142"/>
      <c r="H359" s="2142"/>
      <c r="I359" s="2142"/>
      <c r="J359" s="2142"/>
      <c r="K359" s="2142"/>
      <c r="L359" s="2142"/>
      <c r="M359" s="2142"/>
      <c r="N359" s="1727"/>
      <c r="P359" s="2141"/>
      <c r="Q359" s="2139"/>
      <c r="R359" s="2139"/>
      <c r="S359" s="2139"/>
    </row>
  </sheetData>
  <mergeCells count="383">
    <mergeCell ref="E9:L9"/>
    <mergeCell ref="B10:B11"/>
    <mergeCell ref="C10:C11"/>
    <mergeCell ref="E10:G11"/>
    <mergeCell ref="H10:I11"/>
    <mergeCell ref="M10:M11"/>
    <mergeCell ref="C18:N18"/>
    <mergeCell ref="A2:N3"/>
    <mergeCell ref="P2:T3"/>
    <mergeCell ref="B5:N6"/>
    <mergeCell ref="P5:P12"/>
    <mergeCell ref="Q5:Q15"/>
    <mergeCell ref="R5:U15"/>
    <mergeCell ref="C7:L8"/>
    <mergeCell ref="B8:B9"/>
    <mergeCell ref="N8:N9"/>
    <mergeCell ref="C9:D9"/>
    <mergeCell ref="P14:P15"/>
    <mergeCell ref="C19:N19"/>
    <mergeCell ref="C20:N20"/>
    <mergeCell ref="C21:N21"/>
    <mergeCell ref="C22:N22"/>
    <mergeCell ref="C23:N23"/>
    <mergeCell ref="N10:N11"/>
    <mergeCell ref="B13:N13"/>
    <mergeCell ref="B14:B15"/>
    <mergeCell ref="C30:N30"/>
    <mergeCell ref="C16:N16"/>
    <mergeCell ref="C17:N17"/>
    <mergeCell ref="C31:N31"/>
    <mergeCell ref="C32:N32"/>
    <mergeCell ref="C33:N33"/>
    <mergeCell ref="C34:N34"/>
    <mergeCell ref="C35:N35"/>
    <mergeCell ref="C24:N24"/>
    <mergeCell ref="C25:N25"/>
    <mergeCell ref="C26:N26"/>
    <mergeCell ref="C27:N27"/>
    <mergeCell ref="C28:N28"/>
    <mergeCell ref="C29:N29"/>
    <mergeCell ref="P64:P72"/>
    <mergeCell ref="Q64:Q75"/>
    <mergeCell ref="R64:U75"/>
    <mergeCell ref="A66:A121"/>
    <mergeCell ref="B66:J67"/>
    <mergeCell ref="K66:L66"/>
    <mergeCell ref="M66:N66"/>
    <mergeCell ref="K67:L67"/>
    <mergeCell ref="G36:H36"/>
    <mergeCell ref="I36:J36"/>
    <mergeCell ref="Q36:S37"/>
    <mergeCell ref="B37:N37"/>
    <mergeCell ref="B59:N59"/>
    <mergeCell ref="Q59:S62"/>
    <mergeCell ref="D60:L60"/>
    <mergeCell ref="P60:P62"/>
    <mergeCell ref="B61:N61"/>
    <mergeCell ref="B62:N62"/>
    <mergeCell ref="M67:N67"/>
    <mergeCell ref="K68:L69"/>
    <mergeCell ref="M68:N69"/>
    <mergeCell ref="B69:C69"/>
    <mergeCell ref="B71:B72"/>
    <mergeCell ref="C71:C72"/>
    <mergeCell ref="D72:E72"/>
    <mergeCell ref="A64:A65"/>
    <mergeCell ref="B64:N65"/>
    <mergeCell ref="C79:N79"/>
    <mergeCell ref="C80:N80"/>
    <mergeCell ref="C81:N81"/>
    <mergeCell ref="C82:N82"/>
    <mergeCell ref="C83:N83"/>
    <mergeCell ref="C84:N84"/>
    <mergeCell ref="B73:N73"/>
    <mergeCell ref="B74:B75"/>
    <mergeCell ref="P74:P75"/>
    <mergeCell ref="C76:N76"/>
    <mergeCell ref="C77:N77"/>
    <mergeCell ref="C78:N78"/>
    <mergeCell ref="G100:H100"/>
    <mergeCell ref="I100:J100"/>
    <mergeCell ref="G101:H101"/>
    <mergeCell ref="I101:J101"/>
    <mergeCell ref="G102:H102"/>
    <mergeCell ref="I102:J102"/>
    <mergeCell ref="C91:N91"/>
    <mergeCell ref="C92:N92"/>
    <mergeCell ref="C93:N93"/>
    <mergeCell ref="C94:N94"/>
    <mergeCell ref="C95:N95"/>
    <mergeCell ref="C85:N85"/>
    <mergeCell ref="C86:N86"/>
    <mergeCell ref="C87:N87"/>
    <mergeCell ref="C88:N88"/>
    <mergeCell ref="C89:N89"/>
    <mergeCell ref="C90:N90"/>
    <mergeCell ref="Q96:S97"/>
    <mergeCell ref="B97:N97"/>
    <mergeCell ref="G98:H98"/>
    <mergeCell ref="I98:J98"/>
    <mergeCell ref="G99:H99"/>
    <mergeCell ref="I99:J99"/>
    <mergeCell ref="G96:H96"/>
    <mergeCell ref="I96:J96"/>
    <mergeCell ref="K96:N96"/>
    <mergeCell ref="G106:H106"/>
    <mergeCell ref="I106:J106"/>
    <mergeCell ref="G107:H107"/>
    <mergeCell ref="I107:J107"/>
    <mergeCell ref="G108:H108"/>
    <mergeCell ref="I108:J108"/>
    <mergeCell ref="G103:H103"/>
    <mergeCell ref="I103:J103"/>
    <mergeCell ref="G104:H104"/>
    <mergeCell ref="I104:J104"/>
    <mergeCell ref="G105:H105"/>
    <mergeCell ref="I105:J105"/>
    <mergeCell ref="G112:H112"/>
    <mergeCell ref="I112:J112"/>
    <mergeCell ref="G113:H113"/>
    <mergeCell ref="I113:J113"/>
    <mergeCell ref="G114:H114"/>
    <mergeCell ref="I114:J114"/>
    <mergeCell ref="G109:H109"/>
    <mergeCell ref="I109:J109"/>
    <mergeCell ref="G110:H110"/>
    <mergeCell ref="I110:J110"/>
    <mergeCell ref="G111:H111"/>
    <mergeCell ref="I111:J111"/>
    <mergeCell ref="B118:N118"/>
    <mergeCell ref="Q118:S121"/>
    <mergeCell ref="D119:F119"/>
    <mergeCell ref="G119:H119"/>
    <mergeCell ref="I119:J119"/>
    <mergeCell ref="P119:P121"/>
    <mergeCell ref="B120:N120"/>
    <mergeCell ref="B121:N121"/>
    <mergeCell ref="G115:H115"/>
    <mergeCell ref="I115:J115"/>
    <mergeCell ref="G116:H116"/>
    <mergeCell ref="I116:J116"/>
    <mergeCell ref="G117:H117"/>
    <mergeCell ref="I117:J117"/>
    <mergeCell ref="A123:A124"/>
    <mergeCell ref="B123:N124"/>
    <mergeCell ref="P123:P131"/>
    <mergeCell ref="Q123:Q134"/>
    <mergeCell ref="R123:U134"/>
    <mergeCell ref="A125:A180"/>
    <mergeCell ref="B125:H126"/>
    <mergeCell ref="I125:J125"/>
    <mergeCell ref="K125:L125"/>
    <mergeCell ref="M125:N125"/>
    <mergeCell ref="B128:D128"/>
    <mergeCell ref="B130:B131"/>
    <mergeCell ref="C130:C131"/>
    <mergeCell ref="D130:D131"/>
    <mergeCell ref="E131:F131"/>
    <mergeCell ref="B132:N132"/>
    <mergeCell ref="I126:J126"/>
    <mergeCell ref="K126:L126"/>
    <mergeCell ref="M126:N126"/>
    <mergeCell ref="I127:J128"/>
    <mergeCell ref="K127:L128"/>
    <mergeCell ref="M127:N128"/>
    <mergeCell ref="C139:N139"/>
    <mergeCell ref="C140:N140"/>
    <mergeCell ref="C141:N141"/>
    <mergeCell ref="C142:N142"/>
    <mergeCell ref="C143:N143"/>
    <mergeCell ref="C144:N144"/>
    <mergeCell ref="B133:B134"/>
    <mergeCell ref="P133:P134"/>
    <mergeCell ref="C135:N135"/>
    <mergeCell ref="C136:N136"/>
    <mergeCell ref="C137:N137"/>
    <mergeCell ref="C138:N138"/>
    <mergeCell ref="C151:N151"/>
    <mergeCell ref="C152:N152"/>
    <mergeCell ref="C153:N153"/>
    <mergeCell ref="C154:N154"/>
    <mergeCell ref="K155:N155"/>
    <mergeCell ref="Q155:S156"/>
    <mergeCell ref="B156:N156"/>
    <mergeCell ref="C145:N145"/>
    <mergeCell ref="C146:N146"/>
    <mergeCell ref="C147:N147"/>
    <mergeCell ref="C148:N148"/>
    <mergeCell ref="C149:N149"/>
    <mergeCell ref="C150:N150"/>
    <mergeCell ref="K163:N163"/>
    <mergeCell ref="K164:N164"/>
    <mergeCell ref="K165:N165"/>
    <mergeCell ref="K166:N166"/>
    <mergeCell ref="K167:N167"/>
    <mergeCell ref="K168:N168"/>
    <mergeCell ref="K157:N157"/>
    <mergeCell ref="K158:N158"/>
    <mergeCell ref="K159:N159"/>
    <mergeCell ref="K160:N160"/>
    <mergeCell ref="K161:N161"/>
    <mergeCell ref="K162:N162"/>
    <mergeCell ref="K175:N175"/>
    <mergeCell ref="K176:N176"/>
    <mergeCell ref="B177:N177"/>
    <mergeCell ref="Q177:S180"/>
    <mergeCell ref="P178:P180"/>
    <mergeCell ref="B179:N179"/>
    <mergeCell ref="B180:N180"/>
    <mergeCell ref="K169:N169"/>
    <mergeCell ref="K170:N170"/>
    <mergeCell ref="K171:N171"/>
    <mergeCell ref="K172:N172"/>
    <mergeCell ref="K173:N173"/>
    <mergeCell ref="K174:N174"/>
    <mergeCell ref="A182:A183"/>
    <mergeCell ref="B182:N183"/>
    <mergeCell ref="P182:P190"/>
    <mergeCell ref="Q182:Q193"/>
    <mergeCell ref="R182:U193"/>
    <mergeCell ref="A184:A239"/>
    <mergeCell ref="B184:I185"/>
    <mergeCell ref="J186:J187"/>
    <mergeCell ref="K186:K187"/>
    <mergeCell ref="L186:L187"/>
    <mergeCell ref="M186:M187"/>
    <mergeCell ref="N186:N187"/>
    <mergeCell ref="B187:D187"/>
    <mergeCell ref="B189:B190"/>
    <mergeCell ref="C189:C190"/>
    <mergeCell ref="D189:D190"/>
    <mergeCell ref="E189:E190"/>
    <mergeCell ref="F189:F190"/>
    <mergeCell ref="G190:H190"/>
    <mergeCell ref="C197:N197"/>
    <mergeCell ref="C198:N198"/>
    <mergeCell ref="C199:N199"/>
    <mergeCell ref="C200:N200"/>
    <mergeCell ref="C201:N201"/>
    <mergeCell ref="C202:N202"/>
    <mergeCell ref="B191:N191"/>
    <mergeCell ref="B192:B193"/>
    <mergeCell ref="P192:P193"/>
    <mergeCell ref="C194:N194"/>
    <mergeCell ref="C195:N195"/>
    <mergeCell ref="C196:N196"/>
    <mergeCell ref="C209:N209"/>
    <mergeCell ref="C210:N210"/>
    <mergeCell ref="C211:N211"/>
    <mergeCell ref="C212:N212"/>
    <mergeCell ref="C213:N213"/>
    <mergeCell ref="Q214:S215"/>
    <mergeCell ref="B215:N215"/>
    <mergeCell ref="C203:N203"/>
    <mergeCell ref="C204:N204"/>
    <mergeCell ref="C205:N205"/>
    <mergeCell ref="C206:N206"/>
    <mergeCell ref="C207:N207"/>
    <mergeCell ref="C208:N208"/>
    <mergeCell ref="G222:I222"/>
    <mergeCell ref="G223:I223"/>
    <mergeCell ref="G224:I224"/>
    <mergeCell ref="G225:I225"/>
    <mergeCell ref="G226:I226"/>
    <mergeCell ref="G227:I227"/>
    <mergeCell ref="G216:I216"/>
    <mergeCell ref="G217:I217"/>
    <mergeCell ref="G218:I218"/>
    <mergeCell ref="G219:I219"/>
    <mergeCell ref="G220:I220"/>
    <mergeCell ref="G221:I221"/>
    <mergeCell ref="G234:I234"/>
    <mergeCell ref="G235:I235"/>
    <mergeCell ref="B236:N236"/>
    <mergeCell ref="Q236:S239"/>
    <mergeCell ref="G237:I237"/>
    <mergeCell ref="P237:P239"/>
    <mergeCell ref="B238:N238"/>
    <mergeCell ref="B239:N239"/>
    <mergeCell ref="G228:I228"/>
    <mergeCell ref="G229:I229"/>
    <mergeCell ref="G230:I230"/>
    <mergeCell ref="G231:I231"/>
    <mergeCell ref="G232:I232"/>
    <mergeCell ref="G233:I233"/>
    <mergeCell ref="B241:M242"/>
    <mergeCell ref="N241:N242"/>
    <mergeCell ref="P241:P249"/>
    <mergeCell ref="Q241:Q252"/>
    <mergeCell ref="R241:U252"/>
    <mergeCell ref="A242:A299"/>
    <mergeCell ref="C243:L244"/>
    <mergeCell ref="B245:B246"/>
    <mergeCell ref="C245:C246"/>
    <mergeCell ref="M245:M246"/>
    <mergeCell ref="G249:J249"/>
    <mergeCell ref="B250:N250"/>
    <mergeCell ref="B251:B252"/>
    <mergeCell ref="P251:P252"/>
    <mergeCell ref="C253:N253"/>
    <mergeCell ref="C254:N254"/>
    <mergeCell ref="N245:N246"/>
    <mergeCell ref="B247:B248"/>
    <mergeCell ref="C247:C248"/>
    <mergeCell ref="E247:G248"/>
    <mergeCell ref="H247:I248"/>
    <mergeCell ref="M247:M248"/>
    <mergeCell ref="N247:N248"/>
    <mergeCell ref="C261:N261"/>
    <mergeCell ref="C262:N262"/>
    <mergeCell ref="C263:N263"/>
    <mergeCell ref="C264:N264"/>
    <mergeCell ref="C265:N265"/>
    <mergeCell ref="C266:N266"/>
    <mergeCell ref="C255:N255"/>
    <mergeCell ref="C256:N256"/>
    <mergeCell ref="C257:N257"/>
    <mergeCell ref="C258:N258"/>
    <mergeCell ref="C259:N259"/>
    <mergeCell ref="C260:N260"/>
    <mergeCell ref="Q273:S274"/>
    <mergeCell ref="B274:N274"/>
    <mergeCell ref="B296:N296"/>
    <mergeCell ref="Q296:S299"/>
    <mergeCell ref="D297:L297"/>
    <mergeCell ref="P297:P299"/>
    <mergeCell ref="B298:N298"/>
    <mergeCell ref="B299:N299"/>
    <mergeCell ref="C267:N267"/>
    <mergeCell ref="C268:N268"/>
    <mergeCell ref="C269:N269"/>
    <mergeCell ref="C270:N270"/>
    <mergeCell ref="C271:N271"/>
    <mergeCell ref="C272:N272"/>
    <mergeCell ref="B301:M302"/>
    <mergeCell ref="N301:N302"/>
    <mergeCell ref="P301:P309"/>
    <mergeCell ref="Q301:Q312"/>
    <mergeCell ref="R301:U312"/>
    <mergeCell ref="A302:A359"/>
    <mergeCell ref="C303:L304"/>
    <mergeCell ref="B305:B306"/>
    <mergeCell ref="C305:C306"/>
    <mergeCell ref="M305:M306"/>
    <mergeCell ref="G309:J309"/>
    <mergeCell ref="B310:N310"/>
    <mergeCell ref="B311:B312"/>
    <mergeCell ref="P311:P312"/>
    <mergeCell ref="C313:N313"/>
    <mergeCell ref="C314:N314"/>
    <mergeCell ref="N305:N306"/>
    <mergeCell ref="B307:B308"/>
    <mergeCell ref="C307:C308"/>
    <mergeCell ref="E307:G308"/>
    <mergeCell ref="H307:I308"/>
    <mergeCell ref="M307:M308"/>
    <mergeCell ref="N307:N308"/>
    <mergeCell ref="C321:N321"/>
    <mergeCell ref="C322:N322"/>
    <mergeCell ref="C323:N323"/>
    <mergeCell ref="C324:N324"/>
    <mergeCell ref="C325:N325"/>
    <mergeCell ref="C326:N326"/>
    <mergeCell ref="C315:N315"/>
    <mergeCell ref="C316:N316"/>
    <mergeCell ref="C317:N317"/>
    <mergeCell ref="C318:N318"/>
    <mergeCell ref="C319:N319"/>
    <mergeCell ref="C320:N320"/>
    <mergeCell ref="Q333:S334"/>
    <mergeCell ref="B334:N334"/>
    <mergeCell ref="B356:N356"/>
    <mergeCell ref="Q356:S359"/>
    <mergeCell ref="D357:L357"/>
    <mergeCell ref="P357:P359"/>
    <mergeCell ref="B358:N358"/>
    <mergeCell ref="B359:N359"/>
    <mergeCell ref="C327:N327"/>
    <mergeCell ref="C328:N328"/>
    <mergeCell ref="C329:N329"/>
    <mergeCell ref="C330:N330"/>
    <mergeCell ref="C331:N331"/>
    <mergeCell ref="C332:N332"/>
  </mergeCells>
  <printOptions horizontalCentered="1"/>
  <pageMargins left="3.937007874015748E-2" right="3.937007874015748E-2" top="0.15748031496062992" bottom="0.15748031496062992" header="0.11811023622047245" footer="0.11811023622047245"/>
  <pageSetup paperSize="9" scale="21" fitToWidth="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5</vt:i4>
      </vt:variant>
    </vt:vector>
  </HeadingPairs>
  <TitlesOfParts>
    <vt:vector size="20" baseType="lpstr">
      <vt:lpstr>Nota</vt:lpstr>
      <vt:lpstr>M.Emploi Aide mémoire</vt:lpstr>
      <vt:lpstr>aide-mémoire-Galettes</vt:lpstr>
      <vt:lpstr>Catherine Merdy-Goasdué</vt:lpstr>
      <vt:lpstr>recettes galettes postits</vt:lpstr>
      <vt:lpstr>recettes garnitures postits</vt:lpstr>
      <vt:lpstr>Récap</vt:lpstr>
      <vt:lpstr>Liens</vt:lpstr>
      <vt:lpstr>galette 1000 trous</vt:lpstr>
      <vt:lpstr>Christophe Certain</vt:lpstr>
      <vt:lpstr>important</vt:lpstr>
      <vt:lpstr>Vocabulaire</vt:lpstr>
      <vt:lpstr>convertisseur</vt:lpstr>
      <vt:lpstr>Poids fruits-légumes</vt:lpstr>
      <vt:lpstr>Modèles de POSTITS</vt:lpstr>
      <vt:lpstr>'aide-mémoire-Galettes'!Zone_d_impression</vt:lpstr>
      <vt:lpstr>'Catherine Merdy-Goasdué'!Zone_d_impression</vt:lpstr>
      <vt:lpstr>'galette 1000 trous'!Zone_d_impression</vt:lpstr>
      <vt:lpstr>'M.Emploi Aide mémoire'!Zone_d_impression</vt:lpstr>
      <vt:lpstr>'Modèles de POSTITS'!Zone_d_impression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cp:lastPrinted>2017-10-17T09:48:09Z</cp:lastPrinted>
  <dcterms:created xsi:type="dcterms:W3CDTF">2017-10-16T07:56:31Z</dcterms:created>
  <dcterms:modified xsi:type="dcterms:W3CDTF">2017-10-21T07:46:40Z</dcterms:modified>
</cp:coreProperties>
</file>