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430"/>
  <workbookPr defaultThemeVersion="124226"/>
  <mc:AlternateContent xmlns:mc="http://schemas.openxmlformats.org/markup-compatibility/2006">
    <mc:Choice Requires="x15">
      <x15ac:absPath xmlns:x15ac="http://schemas.microsoft.com/office/spreadsheetml/2010/11/ac" url="E:\0-UPRT\1-UPRT.FR-SITE-WEB\me-menus\menus-festivals\"/>
    </mc:Choice>
  </mc:AlternateContent>
  <xr:revisionPtr revIDLastSave="0" documentId="8_{C301E99D-5C5F-4076-9E97-12F87168F225}" xr6:coauthVersionLast="45" xr6:coauthVersionMax="45" xr10:uidLastSave="{00000000-0000-0000-0000-000000000000}"/>
  <bookViews>
    <workbookView xWindow="28680" yWindow="-120" windowWidth="21840" windowHeight="13140"/>
  </bookViews>
  <sheets>
    <sheet name="préalable" sheetId="2" r:id="rId1"/>
    <sheet name="modèle" sheetId="1" r:id="rId2"/>
  </sheets>
  <definedNames>
    <definedName name="_xlnm.Print_Titles" localSheetId="1">modèle!$1:$8</definedName>
    <definedName name="_xlnm.Print_Area" localSheetId="1">modèle!$A$1:$X$101</definedName>
    <definedName name="_xlnm.Print_Area" localSheetId="0">préalable!$A$1:$O$39</definedName>
  </definedNames>
  <calcPr calcId="191029"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01" i="1" l="1"/>
  <c r="O100" i="1"/>
  <c r="O99" i="1"/>
  <c r="O98" i="1"/>
  <c r="M99" i="1"/>
  <c r="M100" i="1"/>
  <c r="M101" i="1"/>
  <c r="M98" i="1"/>
  <c r="Q98" i="1" s="1"/>
  <c r="S98" i="1" s="1"/>
  <c r="I101" i="1"/>
  <c r="I100" i="1"/>
  <c r="Q100" i="1" s="1"/>
  <c r="G101" i="1"/>
  <c r="G100" i="1"/>
  <c r="E101" i="1"/>
  <c r="Q101" i="1"/>
  <c r="S101" i="1" s="1"/>
  <c r="E100" i="1"/>
  <c r="S100" i="1"/>
  <c r="I94" i="1"/>
  <c r="I93" i="1"/>
  <c r="I92" i="1"/>
  <c r="I91" i="1"/>
  <c r="I90" i="1"/>
  <c r="I89" i="1"/>
  <c r="I88" i="1"/>
  <c r="Q88" i="1" s="1"/>
  <c r="S88" i="1" s="1"/>
  <c r="I87" i="1"/>
  <c r="Q87" i="1" s="1"/>
  <c r="S87" i="1" s="1"/>
  <c r="I86" i="1"/>
  <c r="I85" i="1"/>
  <c r="I84" i="1"/>
  <c r="Q84" i="1" s="1"/>
  <c r="S84" i="1" s="1"/>
  <c r="I83" i="1"/>
  <c r="Q83" i="1" s="1"/>
  <c r="S83" i="1" s="1"/>
  <c r="I82" i="1"/>
  <c r="Q82" i="1"/>
  <c r="S82" i="1"/>
  <c r="I81" i="1"/>
  <c r="Q81" i="1" s="1"/>
  <c r="S81" i="1" s="1"/>
  <c r="G82" i="1"/>
  <c r="G83" i="1"/>
  <c r="G84" i="1"/>
  <c r="G85" i="1"/>
  <c r="Q85" i="1" s="1"/>
  <c r="S85" i="1" s="1"/>
  <c r="G86" i="1"/>
  <c r="Q86" i="1"/>
  <c r="S86" i="1" s="1"/>
  <c r="G87" i="1"/>
  <c r="G88" i="1"/>
  <c r="G89" i="1"/>
  <c r="Q89" i="1" s="1"/>
  <c r="S89" i="1" s="1"/>
  <c r="G90" i="1"/>
  <c r="Q90" i="1" s="1"/>
  <c r="S90" i="1" s="1"/>
  <c r="G91" i="1"/>
  <c r="G92" i="1"/>
  <c r="Q92" i="1"/>
  <c r="S92" i="1" s="1"/>
  <c r="G93" i="1"/>
  <c r="Q93" i="1"/>
  <c r="S93" i="1"/>
  <c r="G94" i="1"/>
  <c r="G81" i="1"/>
  <c r="O75" i="1"/>
  <c r="O74" i="1"/>
  <c r="O73" i="1"/>
  <c r="O72" i="1"/>
  <c r="O71" i="1"/>
  <c r="O70" i="1"/>
  <c r="O69" i="1"/>
  <c r="O68" i="1"/>
  <c r="O67" i="1"/>
  <c r="O66" i="1"/>
  <c r="O65" i="1"/>
  <c r="O64" i="1"/>
  <c r="M75" i="1"/>
  <c r="M74" i="1"/>
  <c r="M73" i="1"/>
  <c r="M72" i="1"/>
  <c r="M71" i="1"/>
  <c r="M70" i="1"/>
  <c r="M69" i="1"/>
  <c r="M68" i="1"/>
  <c r="M67" i="1"/>
  <c r="M66" i="1"/>
  <c r="M65" i="1"/>
  <c r="M64" i="1"/>
  <c r="I75" i="1"/>
  <c r="I74" i="1"/>
  <c r="I73" i="1"/>
  <c r="I72" i="1"/>
  <c r="I71" i="1"/>
  <c r="I70" i="1"/>
  <c r="I69" i="1"/>
  <c r="I68" i="1"/>
  <c r="I67" i="1"/>
  <c r="I66" i="1"/>
  <c r="I65" i="1"/>
  <c r="I64" i="1"/>
  <c r="G75" i="1"/>
  <c r="G74" i="1"/>
  <c r="G73" i="1"/>
  <c r="G72" i="1"/>
  <c r="G71" i="1"/>
  <c r="G70" i="1"/>
  <c r="G69" i="1"/>
  <c r="G68" i="1"/>
  <c r="G67" i="1"/>
  <c r="G66" i="1"/>
  <c r="G65" i="1"/>
  <c r="G64" i="1"/>
  <c r="E75" i="1"/>
  <c r="Q75" i="1"/>
  <c r="S75" i="1"/>
  <c r="E65" i="1"/>
  <c r="Q65" i="1" s="1"/>
  <c r="S65" i="1" s="1"/>
  <c r="E66" i="1"/>
  <c r="E67" i="1"/>
  <c r="Q67" i="1" s="1"/>
  <c r="S67" i="1" s="1"/>
  <c r="E68" i="1"/>
  <c r="E69" i="1"/>
  <c r="Q69" i="1" s="1"/>
  <c r="S69" i="1" s="1"/>
  <c r="E70" i="1"/>
  <c r="E71" i="1"/>
  <c r="Q71" i="1" s="1"/>
  <c r="S71" i="1" s="1"/>
  <c r="E72" i="1"/>
  <c r="Q72" i="1"/>
  <c r="S72" i="1" s="1"/>
  <c r="E73" i="1"/>
  <c r="Q73" i="1"/>
  <c r="S73" i="1" s="1"/>
  <c r="E74" i="1"/>
  <c r="Q74" i="1"/>
  <c r="S74" i="1"/>
  <c r="E64" i="1"/>
  <c r="O35" i="1"/>
  <c r="O36" i="1"/>
  <c r="O37" i="1"/>
  <c r="O38" i="1"/>
  <c r="O39" i="1"/>
  <c r="O40" i="1"/>
  <c r="O41" i="1"/>
  <c r="O42" i="1"/>
  <c r="O43" i="1"/>
  <c r="O44" i="1"/>
  <c r="O45" i="1"/>
  <c r="O46" i="1"/>
  <c r="O47" i="1"/>
  <c r="O48" i="1"/>
  <c r="O49" i="1"/>
  <c r="O50" i="1"/>
  <c r="O51" i="1"/>
  <c r="O52" i="1"/>
  <c r="O53" i="1"/>
  <c r="O54" i="1"/>
  <c r="O55" i="1"/>
  <c r="O56" i="1"/>
  <c r="O57" i="1"/>
  <c r="O58" i="1"/>
  <c r="O59" i="1"/>
  <c r="O60" i="1"/>
  <c r="O61" i="1"/>
  <c r="M36" i="1"/>
  <c r="M37" i="1"/>
  <c r="M38" i="1"/>
  <c r="M39" i="1"/>
  <c r="M40" i="1"/>
  <c r="M41" i="1"/>
  <c r="M42" i="1"/>
  <c r="M43" i="1"/>
  <c r="M44" i="1"/>
  <c r="Q44" i="1" s="1"/>
  <c r="M45" i="1"/>
  <c r="M46" i="1"/>
  <c r="M47" i="1"/>
  <c r="M48" i="1"/>
  <c r="M49" i="1"/>
  <c r="M50" i="1"/>
  <c r="M51" i="1"/>
  <c r="M52" i="1"/>
  <c r="Q52" i="1" s="1"/>
  <c r="S52" i="1" s="1"/>
  <c r="M53" i="1"/>
  <c r="M54" i="1"/>
  <c r="M55" i="1"/>
  <c r="M56" i="1"/>
  <c r="M57" i="1"/>
  <c r="M58" i="1"/>
  <c r="M59" i="1"/>
  <c r="M60" i="1"/>
  <c r="M61" i="1"/>
  <c r="M35" i="1"/>
  <c r="K35" i="1"/>
  <c r="K36" i="1"/>
  <c r="K37" i="1"/>
  <c r="K38" i="1"/>
  <c r="K39" i="1"/>
  <c r="K40" i="1"/>
  <c r="K41" i="1"/>
  <c r="K42" i="1"/>
  <c r="K43" i="1"/>
  <c r="K44" i="1"/>
  <c r="K45" i="1"/>
  <c r="K46" i="1"/>
  <c r="K47" i="1"/>
  <c r="K48" i="1"/>
  <c r="K49" i="1"/>
  <c r="K50" i="1"/>
  <c r="K51" i="1"/>
  <c r="I61" i="1"/>
  <c r="I60" i="1"/>
  <c r="I59" i="1"/>
  <c r="I58" i="1"/>
  <c r="I57" i="1"/>
  <c r="I56" i="1"/>
  <c r="I55" i="1"/>
  <c r="I54" i="1"/>
  <c r="I53" i="1"/>
  <c r="Q53" i="1" s="1"/>
  <c r="I52" i="1"/>
  <c r="I51" i="1"/>
  <c r="I50" i="1"/>
  <c r="I49" i="1"/>
  <c r="I48" i="1"/>
  <c r="I47" i="1"/>
  <c r="I46" i="1"/>
  <c r="I45" i="1"/>
  <c r="I44" i="1"/>
  <c r="I43" i="1"/>
  <c r="I42" i="1"/>
  <c r="I41" i="1"/>
  <c r="I40" i="1"/>
  <c r="I39" i="1"/>
  <c r="I38" i="1"/>
  <c r="I37" i="1"/>
  <c r="I36" i="1"/>
  <c r="I35" i="1"/>
  <c r="G61" i="1"/>
  <c r="G60" i="1"/>
  <c r="G59" i="1"/>
  <c r="Q59" i="1" s="1"/>
  <c r="S59" i="1" s="1"/>
  <c r="G58" i="1"/>
  <c r="G57" i="1"/>
  <c r="G56" i="1"/>
  <c r="G55" i="1"/>
  <c r="Q55" i="1" s="1"/>
  <c r="S55" i="1" s="1"/>
  <c r="G54" i="1"/>
  <c r="G53" i="1"/>
  <c r="G52" i="1"/>
  <c r="G51" i="1"/>
  <c r="G50" i="1"/>
  <c r="G49" i="1"/>
  <c r="G48" i="1"/>
  <c r="G47" i="1"/>
  <c r="Q47" i="1" s="1"/>
  <c r="G46" i="1"/>
  <c r="G45" i="1"/>
  <c r="G44" i="1"/>
  <c r="G43" i="1"/>
  <c r="G42" i="1"/>
  <c r="G41" i="1"/>
  <c r="G40" i="1"/>
  <c r="Q40" i="1" s="1"/>
  <c r="G39" i="1"/>
  <c r="G38" i="1"/>
  <c r="G37" i="1"/>
  <c r="G36" i="1"/>
  <c r="Q36" i="1" s="1"/>
  <c r="G35" i="1"/>
  <c r="E36" i="1"/>
  <c r="E37" i="1"/>
  <c r="Q37" i="1" s="1"/>
  <c r="E38" i="1"/>
  <c r="Q38" i="1" s="1"/>
  <c r="E39" i="1"/>
  <c r="E40" i="1"/>
  <c r="E41" i="1"/>
  <c r="E42" i="1"/>
  <c r="E43" i="1"/>
  <c r="Q43" i="1" s="1"/>
  <c r="E44" i="1"/>
  <c r="E45" i="1"/>
  <c r="E46" i="1"/>
  <c r="E47" i="1"/>
  <c r="E48" i="1"/>
  <c r="Q48" i="1" s="1"/>
  <c r="E49" i="1"/>
  <c r="Q49" i="1" s="1"/>
  <c r="E50" i="1"/>
  <c r="Q50" i="1"/>
  <c r="E51" i="1"/>
  <c r="E52" i="1"/>
  <c r="E53" i="1"/>
  <c r="S53" i="1"/>
  <c r="E54" i="1"/>
  <c r="E55" i="1"/>
  <c r="E56" i="1"/>
  <c r="Q56" i="1" s="1"/>
  <c r="S56" i="1" s="1"/>
  <c r="E57" i="1"/>
  <c r="Q57" i="1"/>
  <c r="S57" i="1"/>
  <c r="E58" i="1"/>
  <c r="Q58" i="1" s="1"/>
  <c r="S58" i="1" s="1"/>
  <c r="E59" i="1"/>
  <c r="E60" i="1"/>
  <c r="Q60" i="1" s="1"/>
  <c r="S60" i="1" s="1"/>
  <c r="E61" i="1"/>
  <c r="Q61" i="1"/>
  <c r="S61" i="1"/>
  <c r="E35" i="1"/>
  <c r="Q35" i="1" s="1"/>
  <c r="O32" i="1"/>
  <c r="O31" i="1"/>
  <c r="O28" i="1"/>
  <c r="O26" i="1"/>
  <c r="O25" i="1"/>
  <c r="O24" i="1"/>
  <c r="O21" i="1"/>
  <c r="O20" i="1"/>
  <c r="O19" i="1"/>
  <c r="O18" i="1"/>
  <c r="O17" i="1"/>
  <c r="O16" i="1"/>
  <c r="O15" i="1"/>
  <c r="O14" i="1"/>
  <c r="O13" i="1"/>
  <c r="O12" i="1"/>
  <c r="O11" i="1"/>
  <c r="O10" i="1"/>
  <c r="M32" i="1"/>
  <c r="M31" i="1"/>
  <c r="M28" i="1"/>
  <c r="M26" i="1"/>
  <c r="M25" i="1"/>
  <c r="M24" i="1"/>
  <c r="M21" i="1"/>
  <c r="M20" i="1"/>
  <c r="M19" i="1"/>
  <c r="M18" i="1"/>
  <c r="M17" i="1"/>
  <c r="M16" i="1"/>
  <c r="M15" i="1"/>
  <c r="Q15" i="1" s="1"/>
  <c r="M14" i="1"/>
  <c r="M13" i="1"/>
  <c r="M12" i="1"/>
  <c r="M11" i="1"/>
  <c r="M10" i="1"/>
  <c r="I32" i="1"/>
  <c r="I31" i="1"/>
  <c r="I28" i="1"/>
  <c r="I26" i="1"/>
  <c r="Q26" i="1" s="1"/>
  <c r="S26" i="1" s="1"/>
  <c r="I25" i="1"/>
  <c r="I24" i="1"/>
  <c r="I21" i="1"/>
  <c r="I20" i="1"/>
  <c r="Q20" i="1" s="1"/>
  <c r="I19" i="1"/>
  <c r="I18" i="1"/>
  <c r="I17" i="1"/>
  <c r="I16" i="1"/>
  <c r="I15" i="1"/>
  <c r="I14" i="1"/>
  <c r="I13" i="1"/>
  <c r="I12" i="1"/>
  <c r="I11" i="1"/>
  <c r="I10" i="1"/>
  <c r="G32" i="1"/>
  <c r="G31" i="1"/>
  <c r="Q31" i="1" s="1"/>
  <c r="S31" i="1" s="1"/>
  <c r="G28" i="1"/>
  <c r="G26" i="1"/>
  <c r="G25" i="1"/>
  <c r="G24" i="1"/>
  <c r="Q24" i="1" s="1"/>
  <c r="G21" i="1"/>
  <c r="G20" i="1"/>
  <c r="G19" i="1"/>
  <c r="Q19" i="1" s="1"/>
  <c r="S19" i="1" s="1"/>
  <c r="G18" i="1"/>
  <c r="G17" i="1"/>
  <c r="G16" i="1"/>
  <c r="G15" i="1"/>
  <c r="G14" i="1"/>
  <c r="G13" i="1"/>
  <c r="G12" i="1"/>
  <c r="Q12" i="1" s="1"/>
  <c r="S12" i="1" s="1"/>
  <c r="G11" i="1"/>
  <c r="G10" i="1"/>
  <c r="E32" i="1"/>
  <c r="Q32" i="1"/>
  <c r="S32" i="1" s="1"/>
  <c r="E31" i="1"/>
  <c r="E28" i="1"/>
  <c r="Q28" i="1" s="1"/>
  <c r="S28" i="1" s="1"/>
  <c r="E26" i="1"/>
  <c r="E25" i="1"/>
  <c r="Q25" i="1"/>
  <c r="S25" i="1" s="1"/>
  <c r="E24" i="1"/>
  <c r="E18" i="1"/>
  <c r="Q18" i="1"/>
  <c r="S18" i="1" s="1"/>
  <c r="E19" i="1"/>
  <c r="E20" i="1"/>
  <c r="S20" i="1"/>
  <c r="E21" i="1"/>
  <c r="E11" i="1"/>
  <c r="Q11" i="1"/>
  <c r="S11" i="1" s="1"/>
  <c r="E12" i="1"/>
  <c r="E13" i="1"/>
  <c r="E14" i="1"/>
  <c r="E15" i="1"/>
  <c r="S15" i="1"/>
  <c r="E16" i="1"/>
  <c r="Q16" i="1" s="1"/>
  <c r="S16" i="1" s="1"/>
  <c r="E17" i="1"/>
  <c r="E10" i="1"/>
  <c r="P100" i="1"/>
  <c r="R100" i="1" s="1"/>
  <c r="Q22" i="1"/>
  <c r="Q23" i="1"/>
  <c r="Q27" i="1"/>
  <c r="Q29" i="1"/>
  <c r="Q30" i="1"/>
  <c r="Q96" i="1"/>
  <c r="Q97" i="1"/>
  <c r="Q99" i="1"/>
  <c r="S99" i="1"/>
  <c r="P11" i="1"/>
  <c r="R11" i="1" s="1"/>
  <c r="U11" i="1" s="1"/>
  <c r="P12" i="1"/>
  <c r="R12" i="1" s="1"/>
  <c r="W12" i="1" s="1"/>
  <c r="P13" i="1"/>
  <c r="R13" i="1" s="1"/>
  <c r="P14" i="1"/>
  <c r="R14" i="1" s="1"/>
  <c r="W14" i="1"/>
  <c r="P15" i="1"/>
  <c r="R15" i="1" s="1"/>
  <c r="W15" i="1" s="1"/>
  <c r="P16" i="1"/>
  <c r="P17" i="1"/>
  <c r="R17" i="1" s="1"/>
  <c r="W17" i="1" s="1"/>
  <c r="P18" i="1"/>
  <c r="R18" i="1" s="1"/>
  <c r="U18" i="1" s="1"/>
  <c r="W18" i="1"/>
  <c r="P19" i="1"/>
  <c r="R19" i="1" s="1"/>
  <c r="W19" i="1" s="1"/>
  <c r="P20" i="1"/>
  <c r="R20" i="1" s="1"/>
  <c r="U20" i="1"/>
  <c r="P21" i="1"/>
  <c r="R21" i="1" s="1"/>
  <c r="U21" i="1" s="1"/>
  <c r="P22" i="1"/>
  <c r="P23" i="1"/>
  <c r="P24" i="1"/>
  <c r="R24" i="1" s="1"/>
  <c r="W24" i="1" s="1"/>
  <c r="P25" i="1"/>
  <c r="R25" i="1" s="1"/>
  <c r="W25" i="1" s="1"/>
  <c r="P26" i="1"/>
  <c r="R26" i="1"/>
  <c r="W26" i="1"/>
  <c r="P27" i="1"/>
  <c r="P28" i="1"/>
  <c r="R28" i="1"/>
  <c r="W28" i="1"/>
  <c r="P29" i="1"/>
  <c r="P30" i="1"/>
  <c r="P31" i="1"/>
  <c r="R31" i="1"/>
  <c r="W31" i="1" s="1"/>
  <c r="P32" i="1"/>
  <c r="P35" i="1"/>
  <c r="R35" i="1" s="1"/>
  <c r="P36" i="1"/>
  <c r="P37" i="1"/>
  <c r="R37" i="1" s="1"/>
  <c r="W37" i="1" s="1"/>
  <c r="P38" i="1"/>
  <c r="R38" i="1" s="1"/>
  <c r="W38" i="1" s="1"/>
  <c r="P39" i="1"/>
  <c r="R39" i="1" s="1"/>
  <c r="W39" i="1" s="1"/>
  <c r="P40" i="1"/>
  <c r="R40" i="1" s="1"/>
  <c r="W40" i="1" s="1"/>
  <c r="P41" i="1"/>
  <c r="R41" i="1"/>
  <c r="W41" i="1" s="1"/>
  <c r="P42" i="1"/>
  <c r="R42" i="1"/>
  <c r="W42" i="1" s="1"/>
  <c r="P43" i="1"/>
  <c r="R43" i="1" s="1"/>
  <c r="W43" i="1" s="1"/>
  <c r="P44" i="1"/>
  <c r="R44" i="1" s="1"/>
  <c r="W44" i="1"/>
  <c r="P45" i="1"/>
  <c r="R45" i="1" s="1"/>
  <c r="W45" i="1" s="1"/>
  <c r="P46" i="1"/>
  <c r="R46" i="1" s="1"/>
  <c r="W46" i="1"/>
  <c r="P47" i="1"/>
  <c r="R47" i="1" s="1"/>
  <c r="W47" i="1" s="1"/>
  <c r="P48" i="1"/>
  <c r="R48" i="1" s="1"/>
  <c r="W48" i="1" s="1"/>
  <c r="P49" i="1"/>
  <c r="R49" i="1" s="1"/>
  <c r="W49" i="1" s="1"/>
  <c r="P50" i="1"/>
  <c r="R50" i="1" s="1"/>
  <c r="W50" i="1"/>
  <c r="P51" i="1"/>
  <c r="R51" i="1" s="1"/>
  <c r="W51" i="1" s="1"/>
  <c r="P52" i="1"/>
  <c r="R52" i="1" s="1"/>
  <c r="W52" i="1"/>
  <c r="P53" i="1"/>
  <c r="R53" i="1" s="1"/>
  <c r="W53" i="1" s="1"/>
  <c r="P54" i="1"/>
  <c r="R54" i="1"/>
  <c r="W54" i="1" s="1"/>
  <c r="P55" i="1"/>
  <c r="P56" i="1"/>
  <c r="R56" i="1"/>
  <c r="W56" i="1"/>
  <c r="P57" i="1"/>
  <c r="P58" i="1"/>
  <c r="R58" i="1"/>
  <c r="W58" i="1"/>
  <c r="P59" i="1"/>
  <c r="P60" i="1"/>
  <c r="R60" i="1"/>
  <c r="W60" i="1"/>
  <c r="P61" i="1"/>
  <c r="P64" i="1"/>
  <c r="P65" i="1"/>
  <c r="R65" i="1"/>
  <c r="W65" i="1" s="1"/>
  <c r="P66" i="1"/>
  <c r="R66" i="1"/>
  <c r="W66" i="1" s="1"/>
  <c r="P67" i="1"/>
  <c r="R67" i="1" s="1"/>
  <c r="W67" i="1" s="1"/>
  <c r="P68" i="1"/>
  <c r="R68" i="1" s="1"/>
  <c r="P69" i="1"/>
  <c r="R69" i="1" s="1"/>
  <c r="W69" i="1" s="1"/>
  <c r="P71" i="1"/>
  <c r="R71" i="1"/>
  <c r="W71" i="1" s="1"/>
  <c r="P72" i="1"/>
  <c r="R72" i="1"/>
  <c r="U72" i="1" s="1"/>
  <c r="P73" i="1"/>
  <c r="R73" i="1" s="1"/>
  <c r="W73" i="1" s="1"/>
  <c r="P74" i="1"/>
  <c r="R74" i="1"/>
  <c r="W74" i="1"/>
  <c r="P75" i="1"/>
  <c r="R75" i="1" s="1"/>
  <c r="W75" i="1"/>
  <c r="P81" i="1"/>
  <c r="R81" i="1" s="1"/>
  <c r="U81" i="1" s="1"/>
  <c r="P82" i="1"/>
  <c r="R82" i="1"/>
  <c r="U82" i="1"/>
  <c r="P83" i="1"/>
  <c r="P84" i="1"/>
  <c r="R84" i="1"/>
  <c r="W84" i="1"/>
  <c r="P85" i="1"/>
  <c r="R85" i="1" s="1"/>
  <c r="W85" i="1"/>
  <c r="P86" i="1"/>
  <c r="R86" i="1" s="1"/>
  <c r="W86" i="1" s="1"/>
  <c r="P87" i="1"/>
  <c r="R87" i="1" s="1"/>
  <c r="U87" i="1" s="1"/>
  <c r="P88" i="1"/>
  <c r="R88" i="1"/>
  <c r="W88" i="1" s="1"/>
  <c r="P89" i="1"/>
  <c r="R89" i="1" s="1"/>
  <c r="W89" i="1"/>
  <c r="P90" i="1"/>
  <c r="R90" i="1" s="1"/>
  <c r="P91" i="1"/>
  <c r="R91" i="1"/>
  <c r="W91" i="1"/>
  <c r="P92" i="1"/>
  <c r="R92" i="1" s="1"/>
  <c r="W92" i="1"/>
  <c r="P93" i="1"/>
  <c r="P94" i="1"/>
  <c r="R94" i="1" s="1"/>
  <c r="W94" i="1"/>
  <c r="P96" i="1"/>
  <c r="R96" i="1" s="1"/>
  <c r="P97" i="1"/>
  <c r="R97" i="1" s="1"/>
  <c r="U97" i="1" s="1"/>
  <c r="P98" i="1"/>
  <c r="R98" i="1"/>
  <c r="W98" i="1" s="1"/>
  <c r="P99" i="1"/>
  <c r="R99" i="1" s="1"/>
  <c r="W99" i="1" s="1"/>
  <c r="P101" i="1"/>
  <c r="R101" i="1"/>
  <c r="W101" i="1" s="1"/>
  <c r="P10" i="1"/>
  <c r="R10" i="1"/>
  <c r="W10" i="1" s="1"/>
  <c r="V99" i="1"/>
  <c r="T99" i="1"/>
  <c r="T98" i="1"/>
  <c r="V97" i="1"/>
  <c r="T97" i="1"/>
  <c r="S97" i="1"/>
  <c r="V96" i="1"/>
  <c r="T96" i="1"/>
  <c r="S96" i="1"/>
  <c r="R93" i="1"/>
  <c r="W93" i="1" s="1"/>
  <c r="U86" i="1"/>
  <c r="R83" i="1"/>
  <c r="W83" i="1" s="1"/>
  <c r="B76" i="1"/>
  <c r="C75" i="1"/>
  <c r="C74" i="1"/>
  <c r="C73" i="1"/>
  <c r="T72" i="1"/>
  <c r="C72" i="1"/>
  <c r="C71" i="1"/>
  <c r="W70" i="1"/>
  <c r="C70" i="1"/>
  <c r="C69" i="1"/>
  <c r="C68" i="1"/>
  <c r="V67" i="1"/>
  <c r="T67" i="1"/>
  <c r="C67" i="1"/>
  <c r="C66" i="1"/>
  <c r="C65" i="1"/>
  <c r="R64" i="1"/>
  <c r="U64" i="1" s="1"/>
  <c r="C64" i="1"/>
  <c r="B62" i="1"/>
  <c r="R61" i="1"/>
  <c r="W61" i="1" s="1"/>
  <c r="C61" i="1"/>
  <c r="C60" i="1"/>
  <c r="R59" i="1"/>
  <c r="W59" i="1" s="1"/>
  <c r="C59" i="1"/>
  <c r="C58" i="1"/>
  <c r="R57" i="1"/>
  <c r="W57" i="1" s="1"/>
  <c r="C57" i="1"/>
  <c r="C56" i="1"/>
  <c r="R55" i="1"/>
  <c r="W55" i="1" s="1"/>
  <c r="C55" i="1"/>
  <c r="C54" i="1"/>
  <c r="C53" i="1"/>
  <c r="C52" i="1"/>
  <c r="C51" i="1"/>
  <c r="C50" i="1"/>
  <c r="C49" i="1"/>
  <c r="C48" i="1"/>
  <c r="C47" i="1"/>
  <c r="C46" i="1"/>
  <c r="C45" i="1"/>
  <c r="C44" i="1"/>
  <c r="C43" i="1"/>
  <c r="C42" i="1"/>
  <c r="C41" i="1"/>
  <c r="C40" i="1"/>
  <c r="C39" i="1"/>
  <c r="C38" i="1"/>
  <c r="C37" i="1"/>
  <c r="R36" i="1"/>
  <c r="W36" i="1" s="1"/>
  <c r="C36" i="1"/>
  <c r="C35" i="1"/>
  <c r="B33" i="1"/>
  <c r="R32" i="1"/>
  <c r="W32" i="1"/>
  <c r="C32" i="1"/>
  <c r="C31" i="1"/>
  <c r="C30" i="1"/>
  <c r="C29" i="1"/>
  <c r="C28" i="1"/>
  <c r="C27" i="1"/>
  <c r="C26" i="1"/>
  <c r="C25" i="1"/>
  <c r="C24" i="1"/>
  <c r="C23" i="1"/>
  <c r="C22" i="1"/>
  <c r="C21" i="1"/>
  <c r="C20" i="1"/>
  <c r="C19" i="1"/>
  <c r="C18" i="1"/>
  <c r="C17" i="1"/>
  <c r="R16" i="1"/>
  <c r="W16" i="1" s="1"/>
  <c r="C16" i="1"/>
  <c r="C15" i="1"/>
  <c r="C14" i="1"/>
  <c r="C13" i="1"/>
  <c r="C12" i="1"/>
  <c r="C11" i="1"/>
  <c r="C10" i="1"/>
  <c r="Q94" i="1"/>
  <c r="S94" i="1" s="1"/>
  <c r="Q45" i="1"/>
  <c r="Q10" i="1"/>
  <c r="S10" i="1" s="1"/>
  <c r="S24" i="1"/>
  <c r="W82" i="1"/>
  <c r="U83" i="1"/>
  <c r="U10" i="1"/>
  <c r="W20" i="1"/>
  <c r="U88" i="1"/>
  <c r="W97" i="1"/>
  <c r="W87" i="1"/>
  <c r="U73" i="1"/>
  <c r="W90" i="1"/>
  <c r="U90" i="1"/>
  <c r="W72" i="1"/>
  <c r="R79" i="1"/>
  <c r="W11" i="1"/>
  <c r="U67" i="1"/>
  <c r="U79" i="1"/>
  <c r="W79" i="1"/>
  <c r="W35" i="1" l="1"/>
  <c r="U35" i="1"/>
  <c r="U68" i="1"/>
  <c r="W68" i="1"/>
  <c r="W96" i="1"/>
  <c r="U99" i="1"/>
  <c r="U96" i="1"/>
  <c r="Q51" i="1"/>
  <c r="Q66" i="1"/>
  <c r="S66" i="1" s="1"/>
  <c r="W21" i="1"/>
  <c r="U42" i="1"/>
  <c r="R78" i="1"/>
  <c r="W78" i="1" s="1"/>
  <c r="W81" i="1"/>
  <c r="U98" i="1"/>
  <c r="U24" i="1"/>
  <c r="W64" i="1"/>
  <c r="W13" i="1"/>
  <c r="U13" i="1"/>
  <c r="Q17" i="1"/>
  <c r="S17" i="1" s="1"/>
  <c r="Q14" i="1"/>
  <c r="S14" i="1" s="1"/>
  <c r="Q21" i="1"/>
  <c r="S21" i="1" s="1"/>
  <c r="Q13" i="1"/>
  <c r="S13" i="1" s="1"/>
  <c r="Q54" i="1"/>
  <c r="S54" i="1" s="1"/>
  <c r="S79" i="1" s="1"/>
  <c r="Q46" i="1"/>
  <c r="Q42" i="1"/>
  <c r="Q39" i="1"/>
  <c r="Q41" i="1"/>
  <c r="Q64" i="1"/>
  <c r="S64" i="1" s="1"/>
  <c r="S78" i="1" s="1"/>
  <c r="Q68" i="1"/>
  <c r="S68" i="1" s="1"/>
  <c r="Q91" i="1"/>
  <c r="S91" i="1" s="1"/>
</calcChain>
</file>

<file path=xl/sharedStrings.xml><?xml version="1.0" encoding="utf-8"?>
<sst xmlns="http://schemas.openxmlformats.org/spreadsheetml/2006/main" count="140" uniqueCount="114">
  <si>
    <t>Enfants + 18 mois</t>
  </si>
  <si>
    <t>Enfants en maternelle</t>
  </si>
  <si>
    <t>Enfants en classe élémentaire</t>
  </si>
  <si>
    <t>Adolescents, adultes, personnes âgées si portage à domicile</t>
  </si>
  <si>
    <t>Personnes âgées en institution, déjeuner</t>
  </si>
  <si>
    <t>Personnes âgées en institution, diner</t>
  </si>
  <si>
    <t>structure 4</t>
  </si>
  <si>
    <t>%</t>
  </si>
  <si>
    <t xml:space="preserve">structure 7 </t>
  </si>
  <si>
    <t>min</t>
  </si>
  <si>
    <t>max</t>
  </si>
  <si>
    <t>steak haché</t>
  </si>
  <si>
    <t xml:space="preserve">sauté de bœuf </t>
  </si>
  <si>
    <t>viande hachée</t>
  </si>
  <si>
    <t>sauté d'agneau</t>
  </si>
  <si>
    <t>émincé de volaille</t>
  </si>
  <si>
    <t>nuggets</t>
  </si>
  <si>
    <t>farce</t>
  </si>
  <si>
    <t>saucisse</t>
  </si>
  <si>
    <t>cordon bleu</t>
  </si>
  <si>
    <t>jambon</t>
  </si>
  <si>
    <t>œuf</t>
  </si>
  <si>
    <t>total</t>
  </si>
  <si>
    <t>champignon</t>
  </si>
  <si>
    <t>chou</t>
  </si>
  <si>
    <t>blette</t>
  </si>
  <si>
    <t>courgette</t>
  </si>
  <si>
    <t>endive</t>
  </si>
  <si>
    <t>épinard</t>
  </si>
  <si>
    <t>haricot</t>
  </si>
  <si>
    <t>navet</t>
  </si>
  <si>
    <t>poireau</t>
  </si>
  <si>
    <t>salsifi</t>
  </si>
  <si>
    <t>petit pois</t>
  </si>
  <si>
    <t>brocoli</t>
  </si>
  <si>
    <t>riz</t>
  </si>
  <si>
    <t>semoule</t>
  </si>
  <si>
    <t>lentille</t>
  </si>
  <si>
    <t>flageolet</t>
  </si>
  <si>
    <t>carotte</t>
  </si>
  <si>
    <t>concombre</t>
  </si>
  <si>
    <t>melon</t>
  </si>
  <si>
    <t>pamplemousse</t>
  </si>
  <si>
    <t>radis</t>
  </si>
  <si>
    <t>salade verte</t>
  </si>
  <si>
    <t>tomate</t>
  </si>
  <si>
    <t>betterave</t>
  </si>
  <si>
    <t>pomme de terre</t>
  </si>
  <si>
    <t>poire</t>
  </si>
  <si>
    <t>kiwi</t>
  </si>
  <si>
    <t>banane</t>
  </si>
  <si>
    <t>ananas</t>
  </si>
  <si>
    <t>fraise</t>
  </si>
  <si>
    <t>abricot</t>
  </si>
  <si>
    <t>raisin</t>
  </si>
  <si>
    <t>prunes</t>
  </si>
  <si>
    <t>orange</t>
  </si>
  <si>
    <t>compote</t>
  </si>
  <si>
    <t>yaourt nature</t>
  </si>
  <si>
    <t>yaourt fruits</t>
  </si>
  <si>
    <t>fromage blanc battu</t>
  </si>
  <si>
    <t>faisselle</t>
  </si>
  <si>
    <t>Indiquez sous la/les colonne(s) correspondante(s) le nombre de repas par service :</t>
  </si>
  <si>
    <t>Fréquence de service estimée sur 20 repas</t>
  </si>
  <si>
    <t>Nombre de service estimé par an</t>
  </si>
  <si>
    <t>Intitulé du produit</t>
  </si>
  <si>
    <t>Grammages recommandés par le GEMRCN (g)</t>
  </si>
  <si>
    <t>Quantité annuelle consommée (kg)</t>
  </si>
  <si>
    <t>Quantité consommée pour un service (kg)</t>
  </si>
  <si>
    <t>Données à adapter selon la structure / à valider avec le cuisinier</t>
  </si>
  <si>
    <t>Indiquez le nombre de services par an :</t>
  </si>
  <si>
    <t>total pommes de terre  (entrée + accompagnement)</t>
  </si>
  <si>
    <t>Accompagnement</t>
  </si>
  <si>
    <t>Entrée</t>
  </si>
  <si>
    <t>Fruits</t>
  </si>
  <si>
    <t>Produits laitiers</t>
  </si>
  <si>
    <t>légumes ratatouille</t>
  </si>
  <si>
    <t>sauté de veau</t>
  </si>
  <si>
    <t>rôti de veau</t>
  </si>
  <si>
    <t>cuisse poulet, poulet rôti</t>
  </si>
  <si>
    <t>escalope de dinde</t>
  </si>
  <si>
    <t>rôti de dinde</t>
  </si>
  <si>
    <t>sauté de dinde</t>
  </si>
  <si>
    <t>rôti de porc</t>
  </si>
  <si>
    <t>sauté de porc</t>
  </si>
  <si>
    <t>côtes de porc</t>
  </si>
  <si>
    <t>poisson</t>
  </si>
  <si>
    <t>chou-fleur</t>
  </si>
  <si>
    <t>poêlées</t>
  </si>
  <si>
    <t>purée</t>
  </si>
  <si>
    <t>céleri</t>
  </si>
  <si>
    <t>pêche</t>
  </si>
  <si>
    <t>bœuf braisé</t>
  </si>
  <si>
    <t>rôti de bœuf</t>
  </si>
  <si>
    <t>purée de légumes</t>
  </si>
  <si>
    <t>frites</t>
  </si>
  <si>
    <t>pâtes</t>
  </si>
  <si>
    <t>pommes de terre vapeur</t>
  </si>
  <si>
    <t>pommes sautées</t>
  </si>
  <si>
    <t>gratin de pommes de terre</t>
  </si>
  <si>
    <t>total carottes (entrée + accompagnement)</t>
  </si>
  <si>
    <t>pomme</t>
  </si>
  <si>
    <t>mandarine</t>
  </si>
  <si>
    <t>cerise</t>
  </si>
  <si>
    <t>fromage riche en calcium</t>
  </si>
  <si>
    <t>fromage autre</t>
  </si>
  <si>
    <t>Plat protidique</t>
  </si>
  <si>
    <t>Prévision de Volume</t>
  </si>
  <si>
    <t>période du…..au</t>
  </si>
  <si>
    <t xml:space="preserve">     Plat protidique</t>
  </si>
  <si>
    <t xml:space="preserve">     Accompagnement</t>
  </si>
  <si>
    <t xml:space="preserve">     Entrée</t>
  </si>
  <si>
    <t xml:space="preserve">     Fruits</t>
  </si>
  <si>
    <t xml:space="preserve">     Produits laitiers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</si>
</sst>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
  </numFmts>
  <fonts count="22" x14ac:knownFonts="1">
    <font>
      <sz val="11"/>
      <color theme="1"/>
      <name val="Calibri"/>
      <family val="2"/>
      <scheme val="minor"/>
    </font>
    <font>
      <b/>
      <sz val="11"/>
      <color indexed="8"/>
      <name val="Calibri"/>
      <family val="2"/>
    </font>
    <font>
      <b/>
      <sz val="12"/>
      <color indexed="8"/>
      <name val="Calibri"/>
      <family val="2"/>
    </font>
    <font>
      <sz val="11"/>
      <name val="Calibri"/>
      <family val="2"/>
    </font>
    <font>
      <b/>
      <sz val="11"/>
      <name val="Calibri"/>
      <family val="2"/>
    </font>
    <font>
      <b/>
      <sz val="10"/>
      <name val="Calibri"/>
      <family val="2"/>
    </font>
    <font>
      <b/>
      <sz val="12"/>
      <color indexed="10"/>
      <name val="Calibri"/>
      <family val="2"/>
    </font>
    <font>
      <sz val="10"/>
      <color indexed="8"/>
      <name val="Calibri"/>
      <family val="2"/>
    </font>
    <font>
      <b/>
      <sz val="12"/>
      <color indexed="57"/>
      <name val="Calibri"/>
      <family val="2"/>
    </font>
    <font>
      <sz val="11"/>
      <color indexed="57"/>
      <name val="Calibri"/>
      <family val="2"/>
    </font>
    <font>
      <sz val="11"/>
      <color indexed="26"/>
      <name val="Calibri"/>
      <family val="2"/>
    </font>
    <font>
      <sz val="11"/>
      <color indexed="8"/>
      <name val="Calibri"/>
      <family val="2"/>
    </font>
    <font>
      <sz val="8"/>
      <name val="Calibri"/>
      <family val="2"/>
    </font>
    <font>
      <b/>
      <sz val="14"/>
      <color indexed="10"/>
      <name val="Calibri"/>
      <family val="2"/>
    </font>
    <font>
      <sz val="16"/>
      <color indexed="8"/>
      <name val="Calibri"/>
      <family val="2"/>
    </font>
    <font>
      <sz val="12"/>
      <color indexed="8"/>
      <name val="Calibri"/>
      <family val="2"/>
    </font>
    <font>
      <b/>
      <sz val="11"/>
      <color indexed="12"/>
      <name val="Calibri"/>
      <family val="2"/>
    </font>
    <font>
      <b/>
      <sz val="16"/>
      <color indexed="8"/>
      <name val="Calibri"/>
      <family val="2"/>
    </font>
    <font>
      <b/>
      <sz val="11"/>
      <color indexed="17"/>
      <name val="Calibri"/>
      <family val="2"/>
    </font>
    <font>
      <b/>
      <sz val="16"/>
      <name val="Calibri"/>
      <family val="2"/>
    </font>
    <font>
      <sz val="14"/>
      <name val="Calibri"/>
      <family val="2"/>
    </font>
    <font>
      <sz val="14"/>
      <color indexed="8"/>
      <name val="Calibri"/>
      <family val="2"/>
    </font>
  </fonts>
  <fills count="1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51"/>
        <bgColor indexed="64"/>
      </patternFill>
    </fill>
    <fill>
      <patternFill patternType="solid">
        <fgColor indexed="29"/>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s>
  <borders count="34">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37">
    <xf numFmtId="0" fontId="0" fillId="0" borderId="0" xfId="0"/>
    <xf numFmtId="1" fontId="0" fillId="0" borderId="0" xfId="0" applyNumberFormat="1" applyAlignment="1">
      <alignment horizontal="center" vertical="center"/>
    </xf>
    <xf numFmtId="1" fontId="0" fillId="0" borderId="0" xfId="0" applyNumberFormat="1" applyAlignment="1">
      <alignment horizontal="center" vertical="center" wrapText="1"/>
    </xf>
    <xf numFmtId="1" fontId="0" fillId="0" borderId="0" xfId="0" applyNumberFormat="1" applyFill="1" applyAlignment="1">
      <alignment horizontal="center" vertical="center"/>
    </xf>
    <xf numFmtId="1" fontId="0" fillId="2" borderId="0" xfId="0" applyNumberFormat="1" applyFill="1" applyAlignment="1">
      <alignment horizontal="center" vertical="center" wrapText="1"/>
    </xf>
    <xf numFmtId="1" fontId="0" fillId="0" borderId="0" xfId="0" applyNumberFormat="1" applyFill="1" applyAlignment="1">
      <alignment horizontal="center" vertical="center" wrapText="1"/>
    </xf>
    <xf numFmtId="1" fontId="0" fillId="0" borderId="0" xfId="0" applyNumberFormat="1" applyFill="1" applyBorder="1" applyAlignment="1">
      <alignment horizontal="center" vertical="center" wrapText="1"/>
    </xf>
    <xf numFmtId="1" fontId="0" fillId="0" borderId="0" xfId="0" applyNumberFormat="1" applyBorder="1" applyAlignment="1">
      <alignment horizontal="center" vertical="center"/>
    </xf>
    <xf numFmtId="1" fontId="0" fillId="0" borderId="0" xfId="0" applyNumberFormat="1" applyBorder="1" applyAlignment="1">
      <alignment horizontal="center" vertical="center" wrapText="1"/>
    </xf>
    <xf numFmtId="1" fontId="3"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0" fillId="3" borderId="1" xfId="0" applyNumberFormat="1" applyFill="1" applyBorder="1" applyAlignment="1">
      <alignment horizontal="center" vertical="center"/>
    </xf>
    <xf numFmtId="1" fontId="0" fillId="3" borderId="2" xfId="0" applyNumberFormat="1" applyFill="1" applyBorder="1" applyAlignment="1">
      <alignment horizontal="center" vertical="center"/>
    </xf>
    <xf numFmtId="1" fontId="1" fillId="3" borderId="3" xfId="0" applyNumberFormat="1" applyFont="1" applyFill="1" applyBorder="1" applyAlignment="1">
      <alignment horizontal="center" vertical="center"/>
    </xf>
    <xf numFmtId="1" fontId="1" fillId="3" borderId="4" xfId="0" applyNumberFormat="1" applyFont="1" applyFill="1" applyBorder="1" applyAlignment="1">
      <alignment horizontal="center" vertical="center"/>
    </xf>
    <xf numFmtId="1" fontId="8" fillId="0" borderId="0" xfId="0" applyNumberFormat="1" applyFont="1" applyFill="1" applyBorder="1" applyAlignment="1">
      <alignment horizontal="center" vertical="center" wrapText="1"/>
    </xf>
    <xf numFmtId="1" fontId="9" fillId="3" borderId="1" xfId="0" applyNumberFormat="1" applyFont="1" applyFill="1" applyBorder="1" applyAlignment="1">
      <alignment horizontal="left" vertical="center"/>
    </xf>
    <xf numFmtId="1" fontId="0" fillId="0" borderId="5" xfId="0" applyNumberFormat="1" applyFill="1" applyBorder="1" applyAlignment="1">
      <alignment horizontal="center" vertical="center" wrapText="1"/>
    </xf>
    <xf numFmtId="1" fontId="16" fillId="3" borderId="6" xfId="0" applyNumberFormat="1" applyFont="1" applyFill="1" applyBorder="1" applyAlignment="1">
      <alignment horizontal="center" vertical="center" wrapText="1"/>
    </xf>
    <xf numFmtId="1" fontId="0" fillId="0" borderId="7" xfId="0" applyNumberFormat="1" applyFill="1" applyBorder="1" applyAlignment="1">
      <alignment horizontal="center" vertical="center" wrapText="1"/>
    </xf>
    <xf numFmtId="1" fontId="16" fillId="3" borderId="3" xfId="0" applyNumberFormat="1" applyFont="1" applyFill="1" applyBorder="1" applyAlignment="1">
      <alignment horizontal="center" vertical="center" wrapText="1"/>
    </xf>
    <xf numFmtId="1" fontId="0" fillId="0" borderId="8" xfId="0" applyNumberFormat="1" applyFill="1" applyBorder="1" applyAlignment="1">
      <alignment horizontal="center" vertical="center" wrapText="1"/>
    </xf>
    <xf numFmtId="1" fontId="16" fillId="3" borderId="9" xfId="0" applyNumberFormat="1" applyFont="1" applyFill="1" applyBorder="1" applyAlignment="1">
      <alignment horizontal="center" vertical="center"/>
    </xf>
    <xf numFmtId="1" fontId="0" fillId="0" borderId="10" xfId="0" applyNumberFormat="1" applyBorder="1" applyAlignment="1">
      <alignment horizontal="center" vertical="center"/>
    </xf>
    <xf numFmtId="1" fontId="0" fillId="0" borderId="11" xfId="0" applyNumberFormat="1" applyBorder="1" applyAlignment="1">
      <alignment horizontal="center" vertical="center"/>
    </xf>
    <xf numFmtId="1" fontId="16" fillId="3" borderId="12" xfId="0" applyNumberFormat="1" applyFont="1" applyFill="1" applyBorder="1" applyAlignment="1">
      <alignment horizontal="center" vertical="center"/>
    </xf>
    <xf numFmtId="1" fontId="0" fillId="0" borderId="13" xfId="0" applyNumberFormat="1" applyBorder="1" applyAlignment="1">
      <alignment horizontal="center" vertical="center"/>
    </xf>
    <xf numFmtId="1" fontId="0" fillId="0" borderId="14" xfId="0" applyNumberFormat="1" applyBorder="1" applyAlignment="1">
      <alignment horizontal="center" vertical="center"/>
    </xf>
    <xf numFmtId="1" fontId="3" fillId="0" borderId="13" xfId="0" applyNumberFormat="1" applyFont="1" applyFill="1" applyBorder="1" applyAlignment="1">
      <alignment horizontal="center" vertical="center"/>
    </xf>
    <xf numFmtId="1" fontId="3" fillId="0" borderId="14" xfId="0" applyNumberFormat="1" applyFont="1" applyFill="1" applyBorder="1" applyAlignment="1">
      <alignment horizontal="center" vertical="center"/>
    </xf>
    <xf numFmtId="1" fontId="0" fillId="0" borderId="13" xfId="0" applyNumberFormat="1" applyFill="1" applyBorder="1" applyAlignment="1">
      <alignment horizontal="center" vertical="center"/>
    </xf>
    <xf numFmtId="1" fontId="0" fillId="0" borderId="14" xfId="0" applyNumberFormat="1" applyFill="1" applyBorder="1" applyAlignment="1">
      <alignment horizontal="center" vertical="center"/>
    </xf>
    <xf numFmtId="1" fontId="16" fillId="3" borderId="15" xfId="0" applyNumberFormat="1" applyFont="1" applyFill="1" applyBorder="1" applyAlignment="1">
      <alignment horizontal="center" vertical="center"/>
    </xf>
    <xf numFmtId="1" fontId="0" fillId="0" borderId="16" xfId="0" applyNumberFormat="1" applyFill="1" applyBorder="1" applyAlignment="1">
      <alignment horizontal="center" vertical="center"/>
    </xf>
    <xf numFmtId="1" fontId="0" fillId="0" borderId="17" xfId="0" applyNumberFormat="1" applyBorder="1" applyAlignment="1">
      <alignment horizontal="center" vertical="center"/>
    </xf>
    <xf numFmtId="1" fontId="0" fillId="0" borderId="17" xfId="0" applyNumberFormat="1" applyFill="1" applyBorder="1" applyAlignment="1">
      <alignment horizontal="center" vertical="center"/>
    </xf>
    <xf numFmtId="166" fontId="16" fillId="3" borderId="13" xfId="0" applyNumberFormat="1" applyFont="1" applyFill="1" applyBorder="1" applyAlignment="1">
      <alignment horizontal="center" vertical="center"/>
    </xf>
    <xf numFmtId="166" fontId="16" fillId="3" borderId="16" xfId="0" applyNumberFormat="1" applyFont="1" applyFill="1" applyBorder="1" applyAlignment="1">
      <alignment horizontal="center" vertical="center"/>
    </xf>
    <xf numFmtId="166" fontId="16" fillId="3" borderId="18" xfId="0" applyNumberFormat="1" applyFont="1" applyFill="1" applyBorder="1" applyAlignment="1">
      <alignment horizontal="center" vertical="center"/>
    </xf>
    <xf numFmtId="1" fontId="15" fillId="4" borderId="12" xfId="0" applyNumberFormat="1" applyFont="1" applyFill="1" applyBorder="1" applyAlignment="1">
      <alignment horizontal="center" vertical="center"/>
    </xf>
    <xf numFmtId="166" fontId="16" fillId="3" borderId="19" xfId="0" applyNumberFormat="1" applyFont="1" applyFill="1" applyBorder="1" applyAlignment="1">
      <alignment horizontal="center" vertical="center"/>
    </xf>
    <xf numFmtId="1" fontId="15" fillId="4" borderId="13" xfId="0" applyNumberFormat="1" applyFont="1" applyFill="1" applyBorder="1" applyAlignment="1">
      <alignment horizontal="center" vertical="center"/>
    </xf>
    <xf numFmtId="1" fontId="15" fillId="4" borderId="15" xfId="0" applyNumberFormat="1" applyFont="1" applyFill="1" applyBorder="1" applyAlignment="1">
      <alignment horizontal="center" vertical="center"/>
    </xf>
    <xf numFmtId="166" fontId="16" fillId="3" borderId="20" xfId="0" applyNumberFormat="1" applyFont="1" applyFill="1" applyBorder="1" applyAlignment="1">
      <alignment horizontal="center" vertical="center"/>
    </xf>
    <xf numFmtId="1" fontId="15" fillId="4" borderId="16" xfId="0" applyNumberFormat="1" applyFont="1" applyFill="1" applyBorder="1" applyAlignment="1">
      <alignment horizontal="center" vertical="center"/>
    </xf>
    <xf numFmtId="1" fontId="18" fillId="3" borderId="13" xfId="0" applyNumberFormat="1" applyFont="1" applyFill="1" applyBorder="1" applyAlignment="1">
      <alignment horizontal="center" vertical="center"/>
    </xf>
    <xf numFmtId="1" fontId="18" fillId="3" borderId="16" xfId="0" applyNumberFormat="1" applyFont="1" applyFill="1" applyBorder="1" applyAlignment="1">
      <alignment horizontal="center" vertical="center"/>
    </xf>
    <xf numFmtId="1" fontId="0" fillId="0" borderId="16" xfId="0" applyNumberFormat="1" applyBorder="1" applyAlignment="1">
      <alignment horizontal="center" vertical="center"/>
    </xf>
    <xf numFmtId="166" fontId="16" fillId="3" borderId="21" xfId="0" applyNumberFormat="1" applyFont="1" applyFill="1" applyBorder="1" applyAlignment="1">
      <alignment horizontal="center" vertical="center"/>
    </xf>
    <xf numFmtId="1" fontId="16" fillId="3" borderId="22" xfId="0" applyNumberFormat="1" applyFont="1" applyFill="1" applyBorder="1" applyAlignment="1">
      <alignment horizontal="center" vertical="center"/>
    </xf>
    <xf numFmtId="1" fontId="18" fillId="3" borderId="21" xfId="0" applyNumberFormat="1" applyFont="1" applyFill="1" applyBorder="1" applyAlignment="1">
      <alignment horizontal="center" vertical="center"/>
    </xf>
    <xf numFmtId="1" fontId="0" fillId="0" borderId="21" xfId="0" applyNumberFormat="1" applyBorder="1" applyAlignment="1">
      <alignment horizontal="center" vertical="center"/>
    </xf>
    <xf numFmtId="1" fontId="0" fillId="0" borderId="23" xfId="0" applyNumberFormat="1" applyBorder="1" applyAlignment="1">
      <alignment horizontal="center" vertical="center"/>
    </xf>
    <xf numFmtId="1" fontId="10" fillId="5" borderId="4" xfId="0" applyNumberFormat="1" applyFont="1" applyFill="1" applyBorder="1" applyAlignment="1">
      <alignment vertical="center"/>
    </xf>
    <xf numFmtId="1" fontId="10" fillId="5" borderId="4" xfId="0" applyNumberFormat="1" applyFont="1" applyFill="1" applyBorder="1" applyAlignment="1">
      <alignment horizontal="center" vertical="center"/>
    </xf>
    <xf numFmtId="1" fontId="10" fillId="5" borderId="8" xfId="0" applyNumberFormat="1" applyFont="1" applyFill="1" applyBorder="1" applyAlignment="1">
      <alignment horizontal="center" vertical="center"/>
    </xf>
    <xf numFmtId="1" fontId="0" fillId="6" borderId="4" xfId="0" applyNumberFormat="1" applyFill="1" applyBorder="1" applyAlignment="1">
      <alignment horizontal="center" vertical="center"/>
    </xf>
    <xf numFmtId="1" fontId="0" fillId="6" borderId="8" xfId="0" applyNumberFormat="1" applyFill="1" applyBorder="1" applyAlignment="1">
      <alignment horizontal="center" vertical="center"/>
    </xf>
    <xf numFmtId="1" fontId="0" fillId="0" borderId="11" xfId="0" applyNumberFormat="1" applyFill="1" applyBorder="1" applyAlignment="1">
      <alignment horizontal="center" vertical="center"/>
    </xf>
    <xf numFmtId="1" fontId="8" fillId="3" borderId="24" xfId="0" applyNumberFormat="1" applyFont="1" applyFill="1" applyBorder="1" applyAlignment="1">
      <alignment horizontal="center" vertical="center" wrapText="1"/>
    </xf>
    <xf numFmtId="1" fontId="13" fillId="3" borderId="24" xfId="0" applyNumberFormat="1" applyFont="1" applyFill="1" applyBorder="1" applyAlignment="1">
      <alignment horizontal="center" vertical="center"/>
    </xf>
    <xf numFmtId="1" fontId="0" fillId="3" borderId="24" xfId="0" applyNumberFormat="1" applyFill="1" applyBorder="1" applyAlignment="1">
      <alignment horizontal="center" vertical="center"/>
    </xf>
    <xf numFmtId="1" fontId="6" fillId="3" borderId="25" xfId="0" applyNumberFormat="1" applyFont="1" applyFill="1" applyBorder="1" applyAlignment="1">
      <alignment vertical="center" wrapText="1"/>
    </xf>
    <xf numFmtId="1" fontId="2" fillId="3" borderId="25" xfId="0" applyNumberFormat="1" applyFont="1" applyFill="1" applyBorder="1" applyAlignment="1">
      <alignment vertical="center"/>
    </xf>
    <xf numFmtId="1" fontId="0" fillId="3" borderId="25" xfId="0" applyNumberFormat="1" applyFill="1" applyBorder="1" applyAlignment="1">
      <alignment horizontal="center" vertical="center" wrapText="1"/>
    </xf>
    <xf numFmtId="1" fontId="20" fillId="6" borderId="9" xfId="0" applyNumberFormat="1" applyFont="1" applyFill="1" applyBorder="1" applyAlignment="1">
      <alignment horizontal="right" vertical="center"/>
    </xf>
    <xf numFmtId="1" fontId="20" fillId="6" borderId="12" xfId="0" applyNumberFormat="1" applyFont="1" applyFill="1" applyBorder="1" applyAlignment="1">
      <alignment horizontal="right" vertical="center"/>
    </xf>
    <xf numFmtId="1" fontId="20" fillId="6" borderId="15" xfId="0" applyNumberFormat="1" applyFont="1" applyFill="1" applyBorder="1" applyAlignment="1">
      <alignment horizontal="right" vertical="center"/>
    </xf>
    <xf numFmtId="1" fontId="21" fillId="5" borderId="9" xfId="0" applyNumberFormat="1" applyFont="1" applyFill="1" applyBorder="1" applyAlignment="1">
      <alignment horizontal="right" vertical="center"/>
    </xf>
    <xf numFmtId="1" fontId="21" fillId="5" borderId="12" xfId="0" applyNumberFormat="1" applyFont="1" applyFill="1" applyBorder="1" applyAlignment="1">
      <alignment horizontal="right" vertical="center"/>
    </xf>
    <xf numFmtId="1" fontId="21" fillId="5" borderId="15" xfId="0" applyNumberFormat="1" applyFont="1" applyFill="1" applyBorder="1" applyAlignment="1">
      <alignment horizontal="right" vertical="center"/>
    </xf>
    <xf numFmtId="1" fontId="17" fillId="5" borderId="3" xfId="0" applyNumberFormat="1" applyFont="1" applyFill="1" applyBorder="1" applyAlignment="1">
      <alignment horizontal="right" vertical="center"/>
    </xf>
    <xf numFmtId="1" fontId="17" fillId="5" borderId="4" xfId="0" applyNumberFormat="1" applyFont="1" applyFill="1" applyBorder="1" applyAlignment="1">
      <alignment horizontal="center" vertical="center"/>
    </xf>
    <xf numFmtId="1" fontId="19" fillId="6" borderId="3" xfId="0" applyNumberFormat="1" applyFont="1" applyFill="1" applyBorder="1" applyAlignment="1">
      <alignment horizontal="right" vertical="center"/>
    </xf>
    <xf numFmtId="1" fontId="19" fillId="6" borderId="4" xfId="0" applyNumberFormat="1" applyFont="1" applyFill="1" applyBorder="1" applyAlignment="1">
      <alignment horizontal="center" vertical="center"/>
    </xf>
    <xf numFmtId="1" fontId="21" fillId="7" borderId="22" xfId="0" applyNumberFormat="1" applyFont="1" applyFill="1" applyBorder="1" applyAlignment="1">
      <alignment horizontal="right" vertical="center"/>
    </xf>
    <xf numFmtId="1" fontId="21" fillId="7" borderId="26" xfId="0" applyNumberFormat="1" applyFont="1" applyFill="1" applyBorder="1" applyAlignment="1">
      <alignment horizontal="right" vertical="center"/>
    </xf>
    <xf numFmtId="1" fontId="21" fillId="7" borderId="12" xfId="0" applyNumberFormat="1" applyFont="1" applyFill="1" applyBorder="1" applyAlignment="1">
      <alignment horizontal="right" vertical="center"/>
    </xf>
    <xf numFmtId="1" fontId="21" fillId="7" borderId="19" xfId="0" applyNumberFormat="1" applyFont="1" applyFill="1" applyBorder="1" applyAlignment="1">
      <alignment horizontal="right" vertical="center"/>
    </xf>
    <xf numFmtId="1" fontId="21" fillId="7" borderId="15" xfId="0" applyNumberFormat="1" applyFont="1" applyFill="1" applyBorder="1" applyAlignment="1">
      <alignment horizontal="right" vertical="center"/>
    </xf>
    <xf numFmtId="1" fontId="21" fillId="7" borderId="20" xfId="0" applyNumberFormat="1" applyFont="1" applyFill="1" applyBorder="1" applyAlignment="1">
      <alignment horizontal="right" vertical="center"/>
    </xf>
    <xf numFmtId="1" fontId="20" fillId="8" borderId="12" xfId="0" applyNumberFormat="1" applyFont="1" applyFill="1" applyBorder="1" applyAlignment="1">
      <alignment horizontal="right" vertical="center"/>
    </xf>
    <xf numFmtId="1" fontId="20" fillId="8" borderId="15" xfId="0" applyNumberFormat="1" applyFont="1" applyFill="1" applyBorder="1" applyAlignment="1">
      <alignment horizontal="right" vertical="center"/>
    </xf>
    <xf numFmtId="1" fontId="19" fillId="8" borderId="3" xfId="0" applyNumberFormat="1" applyFont="1" applyFill="1" applyBorder="1" applyAlignment="1">
      <alignment horizontal="right" vertical="center"/>
    </xf>
    <xf numFmtId="1" fontId="17" fillId="8" borderId="4" xfId="0" applyNumberFormat="1" applyFont="1" applyFill="1" applyBorder="1" applyAlignment="1">
      <alignment horizontal="center" vertical="center"/>
    </xf>
    <xf numFmtId="1" fontId="0" fillId="8" borderId="4" xfId="0" applyNumberFormat="1" applyFill="1" applyBorder="1" applyAlignment="1">
      <alignment horizontal="center" vertical="center"/>
    </xf>
    <xf numFmtId="1" fontId="0" fillId="8" borderId="8" xfId="0" applyNumberFormat="1" applyFill="1" applyBorder="1" applyAlignment="1">
      <alignment horizontal="center" vertical="center"/>
    </xf>
    <xf numFmtId="1" fontId="4" fillId="6" borderId="10" xfId="0" applyNumberFormat="1" applyFont="1" applyFill="1" applyBorder="1" applyAlignment="1">
      <alignment horizontal="center" vertical="center"/>
    </xf>
    <xf numFmtId="1" fontId="4" fillId="6" borderId="13" xfId="0" applyNumberFormat="1" applyFont="1" applyFill="1" applyBorder="1" applyAlignment="1">
      <alignment horizontal="center" vertical="center"/>
    </xf>
    <xf numFmtId="1" fontId="4" fillId="6" borderId="16" xfId="0" applyNumberFormat="1" applyFont="1" applyFill="1" applyBorder="1" applyAlignment="1">
      <alignment horizontal="center" vertical="center"/>
    </xf>
    <xf numFmtId="1" fontId="1" fillId="5" borderId="10" xfId="0" applyNumberFormat="1" applyFont="1" applyFill="1" applyBorder="1" applyAlignment="1">
      <alignment horizontal="center" vertical="center"/>
    </xf>
    <xf numFmtId="1" fontId="1" fillId="5" borderId="13" xfId="0" applyNumberFormat="1" applyFont="1" applyFill="1" applyBorder="1" applyAlignment="1">
      <alignment horizontal="center" vertical="center"/>
    </xf>
    <xf numFmtId="1" fontId="1" fillId="5" borderId="16" xfId="0" applyNumberFormat="1" applyFont="1" applyFill="1" applyBorder="1" applyAlignment="1">
      <alignment horizontal="center" vertical="center"/>
    </xf>
    <xf numFmtId="1" fontId="1" fillId="8" borderId="13" xfId="0" applyNumberFormat="1" applyFont="1" applyFill="1" applyBorder="1" applyAlignment="1">
      <alignment horizontal="center" vertical="center"/>
    </xf>
    <xf numFmtId="1" fontId="1" fillId="8" borderId="16" xfId="0" applyNumberFormat="1" applyFont="1" applyFill="1" applyBorder="1" applyAlignment="1">
      <alignment horizontal="center" vertical="center"/>
    </xf>
    <xf numFmtId="1" fontId="21" fillId="8" borderId="9" xfId="0" applyNumberFormat="1" applyFont="1" applyFill="1" applyBorder="1" applyAlignment="1">
      <alignment horizontal="right" vertical="center"/>
    </xf>
    <xf numFmtId="1" fontId="21" fillId="8" borderId="12" xfId="0" applyNumberFormat="1" applyFont="1" applyFill="1" applyBorder="1" applyAlignment="1">
      <alignment horizontal="right" vertical="center"/>
    </xf>
    <xf numFmtId="1" fontId="1" fillId="8" borderId="10" xfId="0" applyNumberFormat="1" applyFont="1" applyFill="1" applyBorder="1" applyAlignment="1">
      <alignment horizontal="center" vertical="center"/>
    </xf>
    <xf numFmtId="0" fontId="0" fillId="2" borderId="0" xfId="0" applyFill="1"/>
    <xf numFmtId="1" fontId="18" fillId="3" borderId="1" xfId="0" applyNumberFormat="1" applyFont="1" applyFill="1" applyBorder="1" applyAlignment="1">
      <alignment horizontal="left" vertical="center"/>
    </xf>
    <xf numFmtId="1" fontId="5" fillId="0" borderId="5" xfId="0" applyNumberFormat="1" applyFont="1" applyFill="1" applyBorder="1" applyAlignment="1">
      <alignment horizontal="center" vertical="center" wrapText="1"/>
    </xf>
    <xf numFmtId="1" fontId="7" fillId="3" borderId="5" xfId="0" applyNumberFormat="1" applyFont="1" applyFill="1" applyBorder="1" applyAlignment="1">
      <alignment horizontal="center" vertical="center" wrapText="1"/>
    </xf>
    <xf numFmtId="1" fontId="7" fillId="3" borderId="11" xfId="0" applyNumberFormat="1" applyFont="1" applyFill="1" applyBorder="1" applyAlignment="1">
      <alignment horizontal="center" vertical="center" wrapText="1"/>
    </xf>
    <xf numFmtId="1" fontId="0" fillId="0" borderId="0" xfId="0" applyNumberFormat="1" applyAlignment="1">
      <alignment horizontal="center" vertical="center"/>
    </xf>
    <xf numFmtId="1" fontId="4" fillId="0" borderId="29"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1" fontId="4" fillId="0" borderId="28"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1" fontId="0" fillId="3" borderId="28" xfId="0" applyNumberFormat="1" applyFill="1" applyBorder="1" applyAlignment="1">
      <alignment horizontal="center" vertical="center" wrapText="1"/>
    </xf>
    <xf numFmtId="1" fontId="0" fillId="3" borderId="1" xfId="0" applyNumberFormat="1" applyFill="1" applyBorder="1" applyAlignment="1">
      <alignment horizontal="center" vertical="center" wrapText="1"/>
    </xf>
    <xf numFmtId="1" fontId="0" fillId="3" borderId="2" xfId="0" applyNumberFormat="1" applyFill="1" applyBorder="1" applyAlignment="1">
      <alignment horizontal="center" vertical="center" wrapText="1"/>
    </xf>
    <xf numFmtId="1" fontId="14" fillId="3" borderId="29" xfId="0" applyNumberFormat="1" applyFont="1" applyFill="1" applyBorder="1" applyAlignment="1">
      <alignment horizontal="center" vertical="center"/>
    </xf>
    <xf numFmtId="1" fontId="14" fillId="3" borderId="31" xfId="0" applyNumberFormat="1" applyFont="1" applyFill="1" applyBorder="1" applyAlignment="1">
      <alignment horizontal="center" vertical="center"/>
    </xf>
    <xf numFmtId="1" fontId="14" fillId="3" borderId="30" xfId="0" applyNumberFormat="1" applyFont="1" applyFill="1" applyBorder="1" applyAlignment="1">
      <alignment horizontal="center" vertical="center"/>
    </xf>
    <xf numFmtId="1" fontId="0" fillId="3" borderId="32" xfId="0" applyNumberFormat="1" applyFill="1" applyBorder="1" applyAlignment="1">
      <alignment horizontal="center" vertical="center" wrapText="1"/>
    </xf>
    <xf numFmtId="1" fontId="0" fillId="3" borderId="0" xfId="0" applyNumberFormat="1" applyFill="1" applyBorder="1" applyAlignment="1">
      <alignment horizontal="center" vertical="center" wrapText="1"/>
    </xf>
    <xf numFmtId="1" fontId="0" fillId="3" borderId="33" xfId="0" applyNumberFormat="1" applyFill="1" applyBorder="1" applyAlignment="1">
      <alignment horizontal="center" vertical="center" wrapText="1"/>
    </xf>
    <xf numFmtId="1" fontId="13" fillId="3" borderId="28" xfId="0" applyNumberFormat="1" applyFont="1" applyFill="1" applyBorder="1" applyAlignment="1">
      <alignment horizontal="center" vertical="center" wrapText="1"/>
    </xf>
    <xf numFmtId="1" fontId="13" fillId="3" borderId="2" xfId="0" applyNumberFormat="1" applyFont="1" applyFill="1" applyBorder="1" applyAlignment="1">
      <alignment horizontal="center" vertical="center" wrapText="1"/>
    </xf>
    <xf numFmtId="1" fontId="8" fillId="3" borderId="3" xfId="0" applyNumberFormat="1" applyFont="1" applyFill="1" applyBorder="1" applyAlignment="1">
      <alignment horizontal="right" vertical="center" wrapText="1"/>
    </xf>
    <xf numFmtId="1" fontId="8" fillId="3" borderId="4" xfId="0" applyNumberFormat="1" applyFont="1" applyFill="1" applyBorder="1" applyAlignment="1">
      <alignment horizontal="right" vertical="center" wrapText="1"/>
    </xf>
    <xf numFmtId="1" fontId="8" fillId="3" borderId="8" xfId="0" applyNumberFormat="1" applyFont="1" applyFill="1" applyBorder="1" applyAlignment="1">
      <alignment horizontal="right" vertical="center" wrapText="1"/>
    </xf>
    <xf numFmtId="1" fontId="11" fillId="0" borderId="5" xfId="0" applyNumberFormat="1" applyFont="1" applyFill="1" applyBorder="1" applyAlignment="1">
      <alignment horizontal="center" vertical="center" wrapText="1"/>
    </xf>
    <xf numFmtId="1" fontId="17" fillId="3" borderId="3" xfId="0" applyNumberFormat="1" applyFont="1" applyFill="1" applyBorder="1" applyAlignment="1">
      <alignment horizontal="left" vertical="center" wrapText="1"/>
    </xf>
    <xf numFmtId="1" fontId="17" fillId="3" borderId="4" xfId="0" applyNumberFormat="1" applyFont="1" applyFill="1" applyBorder="1" applyAlignment="1">
      <alignment horizontal="left" vertical="center" wrapText="1"/>
    </xf>
    <xf numFmtId="1" fontId="17" fillId="3" borderId="4" xfId="0" applyNumberFormat="1" applyFont="1" applyFill="1" applyBorder="1" applyAlignment="1">
      <alignment horizontal="right" vertical="center" wrapText="1"/>
    </xf>
    <xf numFmtId="1" fontId="17" fillId="3" borderId="8" xfId="0" applyNumberFormat="1" applyFont="1" applyFill="1" applyBorder="1" applyAlignment="1">
      <alignment horizontal="right" vertical="center" wrapText="1"/>
    </xf>
    <xf numFmtId="1" fontId="2" fillId="0" borderId="24" xfId="0" applyNumberFormat="1" applyFont="1" applyFill="1" applyBorder="1" applyAlignment="1">
      <alignment horizontal="center" vertical="center" wrapText="1"/>
    </xf>
    <xf numFmtId="1" fontId="2" fillId="0" borderId="27" xfId="0" applyNumberFormat="1" applyFont="1" applyFill="1" applyBorder="1" applyAlignment="1">
      <alignment horizontal="center" vertical="center" wrapText="1"/>
    </xf>
    <xf numFmtId="1" fontId="2" fillId="0" borderId="25" xfId="0" applyNumberFormat="1" applyFont="1" applyFill="1" applyBorder="1" applyAlignment="1">
      <alignment horizontal="center" vertical="center" wrapText="1"/>
    </xf>
    <xf numFmtId="1" fontId="19" fillId="0" borderId="5" xfId="0" applyNumberFormat="1" applyFont="1" applyFill="1" applyBorder="1" applyAlignment="1">
      <alignment horizontal="center" vertical="center" wrapText="1"/>
    </xf>
    <xf numFmtId="1" fontId="14" fillId="9" borderId="9" xfId="0" applyNumberFormat="1" applyFont="1" applyFill="1" applyBorder="1" applyAlignment="1">
      <alignment horizontal="left" vertical="center"/>
    </xf>
    <xf numFmtId="1" fontId="14" fillId="9" borderId="18" xfId="0" applyNumberFormat="1" applyFont="1" applyFill="1" applyBorder="1" applyAlignment="1">
      <alignment horizontal="left" vertical="center"/>
    </xf>
    <xf numFmtId="1" fontId="14" fillId="9" borderId="10" xfId="0" applyNumberFormat="1" applyFont="1" applyFill="1" applyBorder="1" applyAlignment="1">
      <alignment horizontal="left" vertical="center"/>
    </xf>
    <xf numFmtId="1" fontId="14" fillId="9" borderId="15" xfId="0" applyNumberFormat="1" applyFont="1" applyFill="1" applyBorder="1" applyAlignment="1">
      <alignment horizontal="left" vertical="center"/>
    </xf>
    <xf numFmtId="1" fontId="14" fillId="9" borderId="20" xfId="0" applyNumberFormat="1" applyFont="1" applyFill="1" applyBorder="1" applyAlignment="1">
      <alignment horizontal="left" vertical="center"/>
    </xf>
    <xf numFmtId="1" fontId="14" fillId="9" borderId="16" xfId="0" applyNumberFormat="1" applyFont="1" applyFill="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171450</xdr:rowOff>
    </xdr:from>
    <xdr:to>
      <xdr:col>2</xdr:col>
      <xdr:colOff>209550</xdr:colOff>
      <xdr:row>9</xdr:row>
      <xdr:rowOff>152400</xdr:rowOff>
    </xdr:to>
    <xdr:pic>
      <xdr:nvPicPr>
        <xdr:cNvPr id="1040" name="Image 1" descr="logo_CA_Rhone_Alpes_RVB.jpg">
          <a:extLst>
            <a:ext uri="{FF2B5EF4-FFF2-40B4-BE49-F238E27FC236}">
              <a16:creationId xmlns:a16="http://schemas.microsoft.com/office/drawing/2014/main" id="{6B4B0079-E5C9-416B-BF3A-6BC0D8B512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171450"/>
          <a:ext cx="1485900"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19050</xdr:colOff>
      <xdr:row>1</xdr:row>
      <xdr:rowOff>19050</xdr:rowOff>
    </xdr:from>
    <xdr:to>
      <xdr:col>14</xdr:col>
      <xdr:colOff>9525</xdr:colOff>
      <xdr:row>37</xdr:row>
      <xdr:rowOff>152400</xdr:rowOff>
    </xdr:to>
    <xdr:sp macro="" textlink="">
      <xdr:nvSpPr>
        <xdr:cNvPr id="1029" name="ZoneTexte 2">
          <a:extLst>
            <a:ext uri="{FF2B5EF4-FFF2-40B4-BE49-F238E27FC236}">
              <a16:creationId xmlns:a16="http://schemas.microsoft.com/office/drawing/2014/main" id="{121583F3-BD15-40B4-BB21-7616327E680E}"/>
            </a:ext>
          </a:extLst>
        </xdr:cNvPr>
        <xdr:cNvSpPr txBox="1">
          <a:spLocks noChangeArrowheads="1"/>
        </xdr:cNvSpPr>
      </xdr:nvSpPr>
      <xdr:spPr bwMode="auto">
        <a:xfrm>
          <a:off x="2305050" y="209550"/>
          <a:ext cx="8372475" cy="6991350"/>
        </a:xfrm>
        <a:prstGeom prst="rect">
          <a:avLst/>
        </a:prstGeom>
        <a:solidFill>
          <a:srgbClr val="FFFFFF"/>
        </a:solidFill>
        <a:ln w="9525">
          <a:solidFill>
            <a:srgbClr val="BCBCBC"/>
          </a:solidFill>
          <a:miter lim="800000"/>
          <a:headEnd/>
          <a:tailEnd/>
        </a:ln>
      </xdr:spPr>
      <xdr:txBody>
        <a:bodyPr vertOverflow="clip" wrap="square" lIns="36576" tIns="22860" rIns="0" bIns="0" anchor="t" upright="1"/>
        <a:lstStyle/>
        <a:p>
          <a:pPr algn="l" rtl="0">
            <a:defRPr sz="1000"/>
          </a:pPr>
          <a:r>
            <a:rPr lang="fr-FR" sz="1000" b="1" i="0" u="sng" strike="noStrike" baseline="0">
              <a:solidFill>
                <a:srgbClr val="000000"/>
              </a:solidFill>
              <a:latin typeface="Verdana"/>
              <a:ea typeface="Verdana"/>
              <a:cs typeface="Verdana"/>
            </a:rPr>
            <a:t>P</a:t>
          </a:r>
          <a:r>
            <a:rPr lang="fr-FR" sz="1000" b="1" i="0" u="none" strike="noStrike" baseline="0">
              <a:solidFill>
                <a:srgbClr val="000000"/>
              </a:solidFill>
              <a:latin typeface="Verdana"/>
              <a:ea typeface="Verdana"/>
              <a:cs typeface="Verdana"/>
            </a:rPr>
            <a:t>révisionnel de volumes</a:t>
          </a:r>
          <a:endParaRPr lang="fr-FR" sz="900" b="0" i="0" u="none" strike="noStrike" baseline="0">
            <a:solidFill>
              <a:srgbClr val="000000"/>
            </a:solidFill>
            <a:latin typeface="Verdana"/>
            <a:ea typeface="Verdana"/>
            <a:cs typeface="Verdana"/>
          </a:endParaRPr>
        </a:p>
        <a:p>
          <a:pPr algn="l" rtl="0">
            <a:defRPr sz="1000"/>
          </a:pPr>
          <a:endParaRPr lang="fr-FR" sz="900" b="0" i="0" u="none" strike="noStrike" baseline="0">
            <a:solidFill>
              <a:srgbClr val="000000"/>
            </a:solidFill>
            <a:latin typeface="Verdana"/>
            <a:ea typeface="Verdana"/>
            <a:cs typeface="Verdana"/>
          </a:endParaRPr>
        </a:p>
        <a:p>
          <a:pPr algn="l" rtl="0">
            <a:defRPr sz="1000"/>
          </a:pPr>
          <a:r>
            <a:rPr lang="fr-FR" sz="900" b="0" i="0" u="none" strike="noStrike" baseline="0">
              <a:solidFill>
                <a:srgbClr val="000000"/>
              </a:solidFill>
              <a:latin typeface="Verdana"/>
              <a:ea typeface="Verdana"/>
              <a:cs typeface="Verdana"/>
            </a:rPr>
            <a:t>Ce fichier permet d'estimer les quantités consommées par une cuisine pour une sélection de produits.</a:t>
          </a:r>
        </a:p>
        <a:p>
          <a:pPr algn="l" rtl="0">
            <a:defRPr sz="1000"/>
          </a:pPr>
          <a:r>
            <a:rPr lang="fr-FR" sz="900" b="0" i="0" u="none" strike="noStrike" baseline="0">
              <a:solidFill>
                <a:srgbClr val="000000"/>
              </a:solidFill>
              <a:latin typeface="Verdana"/>
              <a:ea typeface="Verdana"/>
              <a:cs typeface="Verdana"/>
            </a:rPr>
            <a:t>Il faut pour cela renseigner :</a:t>
          </a:r>
        </a:p>
        <a:p>
          <a:pPr algn="l" rtl="0">
            <a:defRPr sz="1000"/>
          </a:pPr>
          <a:r>
            <a:rPr lang="fr-FR" sz="900" b="0" i="0" u="none" strike="noStrike" baseline="0">
              <a:solidFill>
                <a:srgbClr val="000000"/>
              </a:solidFill>
              <a:latin typeface="Verdana"/>
              <a:ea typeface="Verdana"/>
              <a:cs typeface="Verdana"/>
            </a:rPr>
            <a:t>- </a:t>
          </a:r>
          <a:r>
            <a:rPr lang="fr-FR" sz="900" b="1" i="0" u="none" strike="noStrike" baseline="0">
              <a:solidFill>
                <a:srgbClr val="000000"/>
              </a:solidFill>
              <a:latin typeface="Verdana"/>
              <a:ea typeface="Verdana"/>
              <a:cs typeface="Verdana"/>
            </a:rPr>
            <a:t>le nombre de service par an</a:t>
          </a:r>
          <a:r>
            <a:rPr lang="fr-FR" sz="900" b="0" i="0" u="none" strike="noStrike" baseline="0">
              <a:solidFill>
                <a:srgbClr val="000000"/>
              </a:solidFill>
              <a:latin typeface="Verdana"/>
              <a:ea typeface="Verdana"/>
              <a:cs typeface="Verdana"/>
            </a:rPr>
            <a:t> (exemples :  140 pour une école, 365 pour un établissement de santé, ...)</a:t>
          </a:r>
        </a:p>
        <a:p>
          <a:pPr algn="l" rtl="0">
            <a:defRPr sz="1000"/>
          </a:pPr>
          <a:r>
            <a:rPr lang="fr-FR" sz="900" b="0" i="0" u="none" strike="noStrike" baseline="0">
              <a:solidFill>
                <a:srgbClr val="000000"/>
              </a:solidFill>
              <a:latin typeface="Verdana"/>
              <a:ea typeface="Verdana"/>
              <a:cs typeface="Verdana"/>
            </a:rPr>
            <a:t>-</a:t>
          </a:r>
          <a:r>
            <a:rPr lang="fr-FR" sz="900" b="1" i="0" u="none" strike="noStrike" baseline="0">
              <a:solidFill>
                <a:srgbClr val="000000"/>
              </a:solidFill>
              <a:latin typeface="Verdana"/>
              <a:ea typeface="Verdana"/>
              <a:cs typeface="Verdana"/>
            </a:rPr>
            <a:t> le nombre de repas par service et par type de convive</a:t>
          </a:r>
          <a:endParaRPr lang="fr-FR" sz="900" b="0" i="0" u="none" strike="noStrike" baseline="0">
            <a:solidFill>
              <a:srgbClr val="000000"/>
            </a:solidFill>
            <a:latin typeface="Verdana"/>
            <a:ea typeface="Verdana"/>
            <a:cs typeface="Verdana"/>
          </a:endParaRPr>
        </a:p>
        <a:p>
          <a:pPr algn="l" rtl="0">
            <a:defRPr sz="1000"/>
          </a:pPr>
          <a:endParaRPr lang="fr-FR" sz="900" b="0" i="0" u="none" strike="noStrike" baseline="0">
            <a:solidFill>
              <a:srgbClr val="000000"/>
            </a:solidFill>
            <a:latin typeface="Verdana"/>
            <a:ea typeface="Verdana"/>
            <a:cs typeface="Verdana"/>
          </a:endParaRPr>
        </a:p>
        <a:p>
          <a:pPr algn="l" rtl="0">
            <a:defRPr sz="1000"/>
          </a:pPr>
          <a:r>
            <a:rPr lang="fr-FR" sz="900" b="0" i="0" u="none" strike="noStrike" baseline="0">
              <a:solidFill>
                <a:srgbClr val="000000"/>
              </a:solidFill>
              <a:latin typeface="Verdana"/>
              <a:ea typeface="Verdana"/>
              <a:cs typeface="Verdana"/>
            </a:rPr>
            <a:t>Les fréquences ont été estimées à partir des recommandations du GEMRCN pour les enfants de plus de 3 ans et les adultes, et de fréquences constatées  dans la restauration scolaire essentiellement. Elles sont très variables, selon les convives et les choix de l'équipe de cuisine. Il est donc nécessaire de les adapter à chaque structure.</a:t>
          </a:r>
        </a:p>
        <a:p>
          <a:pPr algn="l" rtl="0">
            <a:defRPr sz="1000"/>
          </a:pPr>
          <a:endParaRPr lang="fr-FR" sz="900" b="0" i="0" u="none" strike="noStrike" baseline="0">
            <a:solidFill>
              <a:srgbClr val="000000"/>
            </a:solidFill>
            <a:latin typeface="Verdana"/>
            <a:ea typeface="Verdana"/>
            <a:cs typeface="Verdana"/>
          </a:endParaRPr>
        </a:p>
        <a:p>
          <a:pPr algn="l" rtl="0">
            <a:defRPr sz="1000"/>
          </a:pPr>
          <a:r>
            <a:rPr lang="fr-FR" sz="900" b="0" i="0" u="none" strike="noStrike" baseline="0">
              <a:solidFill>
                <a:srgbClr val="000000"/>
              </a:solidFill>
              <a:latin typeface="Verdana"/>
              <a:ea typeface="Verdana"/>
              <a:cs typeface="Verdana"/>
            </a:rPr>
            <a:t>Certains produits sont mentionnés uniquement pour montrer leur place actuelle dans les menus scolaires, mais le volume qu'ils représentent n'est pas connu.</a:t>
          </a:r>
        </a:p>
        <a:p>
          <a:pPr algn="l" rtl="0">
            <a:defRPr sz="1000"/>
          </a:pPr>
          <a:endParaRPr lang="fr-FR" sz="900" b="0" i="0" u="none" strike="noStrike" baseline="0">
            <a:solidFill>
              <a:srgbClr val="000000"/>
            </a:solidFill>
            <a:latin typeface="Verdana"/>
            <a:ea typeface="Verdana"/>
            <a:cs typeface="Verdana"/>
          </a:endParaRPr>
        </a:p>
        <a:p>
          <a:pPr algn="l" rtl="0">
            <a:defRPr sz="1000"/>
          </a:pPr>
          <a:r>
            <a:rPr lang="fr-FR" sz="900" b="0" i="0" u="none" strike="noStrike" baseline="0">
              <a:solidFill>
                <a:srgbClr val="000000"/>
              </a:solidFill>
              <a:latin typeface="Verdana"/>
              <a:ea typeface="Verdana"/>
              <a:cs typeface="Verdana"/>
            </a:rPr>
            <a:t> Le produit indiqué et son grammage correspondent au produit servi. 2 précautions à prendre :</a:t>
          </a:r>
        </a:p>
        <a:p>
          <a:pPr algn="l" rtl="0">
            <a:defRPr sz="1000"/>
          </a:pPr>
          <a:r>
            <a:rPr lang="fr-FR" sz="900" b="0" i="0" u="none" strike="noStrike" baseline="0">
              <a:solidFill>
                <a:srgbClr val="000000"/>
              </a:solidFill>
              <a:latin typeface="Verdana"/>
              <a:ea typeface="Verdana"/>
              <a:cs typeface="Verdana"/>
            </a:rPr>
            <a:t>- se renseigner pour savoir si le produit est acheté frais ou non (exemple :  la carotte peut être achetée surgelée, auquel cas le volume de carotte ne correspond pas au volume de carottes fraiches consommées)</a:t>
          </a:r>
        </a:p>
        <a:p>
          <a:pPr algn="l" rtl="0">
            <a:defRPr sz="1000"/>
          </a:pPr>
          <a:r>
            <a:rPr lang="fr-FR" sz="900" b="0" i="0" u="none" strike="noStrike" baseline="0">
              <a:solidFill>
                <a:srgbClr val="000000"/>
              </a:solidFill>
              <a:latin typeface="Verdana"/>
              <a:ea typeface="Verdana"/>
              <a:cs typeface="Verdana"/>
            </a:rPr>
            <a:t>- il faut tenir compte </a:t>
          </a:r>
          <a:r>
            <a:rPr lang="fr-FR" sz="900" b="1" i="0" u="none" strike="noStrike" baseline="0">
              <a:solidFill>
                <a:srgbClr val="000000"/>
              </a:solidFill>
              <a:latin typeface="Verdana"/>
              <a:ea typeface="Verdana"/>
              <a:cs typeface="Verdana"/>
            </a:rPr>
            <a:t>des pertes lors de la préparation et de la cuisson</a:t>
          </a:r>
          <a:r>
            <a:rPr lang="fr-FR" sz="900" b="0" i="0" u="none" strike="noStrike" baseline="0">
              <a:solidFill>
                <a:srgbClr val="000000"/>
              </a:solidFill>
              <a:latin typeface="Verdana"/>
              <a:ea typeface="Verdana"/>
              <a:cs typeface="Verdana"/>
            </a:rPr>
            <a:t> en majorant la quantité globale de 5-10 % (donnée à valider avec la structure)</a:t>
          </a:r>
        </a:p>
        <a:p>
          <a:pPr algn="l" rtl="0">
            <a:defRPr sz="1000"/>
          </a:pPr>
          <a:endParaRPr lang="fr-FR" sz="900" b="0" i="0" u="none" strike="noStrike" baseline="0">
            <a:solidFill>
              <a:srgbClr val="000000"/>
            </a:solidFill>
            <a:latin typeface="Verdana"/>
            <a:ea typeface="Verdana"/>
            <a:cs typeface="Verdana"/>
          </a:endParaRPr>
        </a:p>
        <a:p>
          <a:pPr algn="l" rtl="0">
            <a:defRPr sz="1000"/>
          </a:pPr>
          <a:r>
            <a:rPr lang="fr-FR" sz="900" b="0" i="0" u="none" strike="noStrike" baseline="0">
              <a:solidFill>
                <a:srgbClr val="000000"/>
              </a:solidFill>
              <a:latin typeface="Verdana"/>
              <a:ea typeface="Verdana"/>
              <a:cs typeface="Verdana"/>
            </a:rPr>
            <a:t>Les recommandations du GEMRCN mentionnent parfois simplement un grammage minimal, et parfois un grammage minimal et un grammage maximal. Pour construire ce modèle, lorsqu'aucun grammage maximal n'est précisé, nous avons repris le grammage minimal.</a:t>
          </a:r>
        </a:p>
        <a:p>
          <a:pPr algn="l" rtl="0">
            <a:defRPr sz="1000"/>
          </a:pPr>
          <a:endParaRPr lang="fr-FR" sz="900" b="0" i="0" u="none" strike="noStrike" baseline="0">
            <a:solidFill>
              <a:srgbClr val="000000"/>
            </a:solidFill>
            <a:latin typeface="Verdana"/>
            <a:ea typeface="Verdana"/>
            <a:cs typeface="Verdana"/>
          </a:endParaRPr>
        </a:p>
        <a:p>
          <a:pPr algn="l" rtl="0">
            <a:defRPr sz="1000"/>
          </a:pPr>
          <a:r>
            <a:rPr lang="fr-FR" sz="900" b="0" i="0" u="none" strike="noStrike" baseline="0">
              <a:solidFill>
                <a:srgbClr val="000000"/>
              </a:solidFill>
              <a:latin typeface="Verdana"/>
              <a:ea typeface="Verdana"/>
              <a:cs typeface="Verdana"/>
            </a:rPr>
            <a:t>Lorsque la ligne "total" apparait, elle indique le nombre de repas réalisé avec les produits pris en compte. Exemple : pour les plats protidiques, le total s'élève à 19. Les produits considérés représentent donc 19 repas sur 20 : la majorité des produits pouvant être proposés a donc été prise en compte.</a:t>
          </a:r>
        </a:p>
        <a:p>
          <a:pPr algn="l" rtl="0">
            <a:defRPr sz="1000"/>
          </a:pPr>
          <a:endParaRPr lang="fr-FR" sz="900" b="0" i="0" u="none" strike="noStrike" baseline="0">
            <a:solidFill>
              <a:srgbClr val="000000"/>
            </a:solidFill>
            <a:latin typeface="Verdana"/>
            <a:ea typeface="Verdana"/>
            <a:cs typeface="Verdana"/>
          </a:endParaRPr>
        </a:p>
        <a:p>
          <a:pPr algn="l" rtl="0">
            <a:defRPr sz="1000"/>
          </a:pPr>
          <a:r>
            <a:rPr lang="fr-FR" sz="900" b="0" i="0" u="none" strike="noStrike" baseline="0">
              <a:solidFill>
                <a:srgbClr val="000000"/>
              </a:solidFill>
              <a:latin typeface="Verdana"/>
              <a:ea typeface="Verdana"/>
              <a:cs typeface="Verdana"/>
            </a:rPr>
            <a:t>Pour la carotte et la pomme de terre, qui sont deux produits pouvant être servis en entrée ou en accompagnement, un total est effectué pour donner la quantité annuelle.</a:t>
          </a:r>
        </a:p>
        <a:p>
          <a:pPr algn="l" rtl="0">
            <a:defRPr sz="1000"/>
          </a:pPr>
          <a:endParaRPr lang="fr-FR" sz="900" b="0" i="0" u="none" strike="noStrike" baseline="0">
            <a:solidFill>
              <a:srgbClr val="000000"/>
            </a:solidFill>
            <a:latin typeface="Verdana"/>
            <a:ea typeface="Verdana"/>
            <a:cs typeface="Verdana"/>
          </a:endParaRPr>
        </a:p>
        <a:p>
          <a:pPr algn="l" rtl="0">
            <a:defRPr sz="1000"/>
          </a:pPr>
          <a:r>
            <a:rPr lang="fr-FR" sz="900" b="0" i="0" u="none" strike="noStrike" baseline="0">
              <a:solidFill>
                <a:srgbClr val="000000"/>
              </a:solidFill>
              <a:latin typeface="Verdana"/>
              <a:ea typeface="Verdana"/>
              <a:cs typeface="Verdana"/>
            </a:rPr>
            <a:t>Pour les fruits et les produits laitiers, la quantité est donnée en kilogrammes mais le nombre d'unités consommées est facile à calculer.</a:t>
          </a:r>
        </a:p>
        <a:p>
          <a:pPr algn="l" rtl="0">
            <a:defRPr sz="1000"/>
          </a:pPr>
          <a:endParaRPr lang="fr-FR" sz="900" b="0" i="0" u="none" strike="noStrike" baseline="0">
            <a:solidFill>
              <a:srgbClr val="000000"/>
            </a:solidFill>
            <a:latin typeface="Verdana"/>
            <a:ea typeface="Verdana"/>
            <a:cs typeface="Verdana"/>
          </a:endParaRPr>
        </a:p>
        <a:p>
          <a:pPr algn="l" rtl="0">
            <a:defRPr sz="1000"/>
          </a:pPr>
          <a:r>
            <a:rPr lang="fr-FR" sz="900" b="0" i="0" u="none" strike="noStrike" baseline="0">
              <a:solidFill>
                <a:srgbClr val="000000"/>
              </a:solidFill>
              <a:latin typeface="Verdana"/>
              <a:ea typeface="Verdana"/>
              <a:cs typeface="Verdana"/>
            </a:rPr>
            <a:t>Remarque. Sous l'intutilé "Viande hachée", on entend viande hachée hors steak haché. C'est par exemple la viande entrant dans la composition de plats comme les lasagnes, la bolognaise... Reste à vérifier que ces plats ne sont pas achetés surgelés.</a:t>
          </a:r>
        </a:p>
        <a:p>
          <a:pPr algn="l" rtl="0">
            <a:defRPr sz="1000"/>
          </a:pPr>
          <a:endParaRPr lang="fr-FR" sz="900" b="0" i="0" u="none" strike="noStrike" baseline="0">
            <a:solidFill>
              <a:srgbClr val="000000"/>
            </a:solidFill>
            <a:latin typeface="Verdana"/>
            <a:ea typeface="Verdana"/>
            <a:cs typeface="Verdana"/>
          </a:endParaRPr>
        </a:p>
        <a:p>
          <a:pPr algn="l" rtl="0">
            <a:defRPr sz="1000"/>
          </a:pPr>
          <a:r>
            <a:rPr lang="fr-FR" sz="900" b="0" i="0" u="none" strike="noStrike" baseline="0">
              <a:solidFill>
                <a:srgbClr val="000000"/>
              </a:solidFill>
              <a:latin typeface="Verdana"/>
              <a:ea typeface="Verdana"/>
              <a:cs typeface="Verdana"/>
            </a:rPr>
            <a:t>Un part de produit frais n'est pas prise en compte dans ce modèle : c'est par exemple le cas des salades et tomates servant à la décoration, ou encore des produits entrant dans la composition de plats, par exemple la courgette lorsque la ratatouille est élaborée à partir de produits frais.</a:t>
          </a:r>
        </a:p>
        <a:p>
          <a:pPr algn="l" rtl="0">
            <a:defRPr sz="1000"/>
          </a:pPr>
          <a:endParaRPr lang="fr-FR" sz="900" b="0" i="0" u="none" strike="noStrike" baseline="0">
            <a:solidFill>
              <a:srgbClr val="000000"/>
            </a:solidFill>
            <a:latin typeface="Verdana"/>
            <a:ea typeface="Verdana"/>
            <a:cs typeface="Verdana"/>
          </a:endParaRPr>
        </a:p>
        <a:p>
          <a:pPr algn="l" rtl="0">
            <a:defRPr sz="1000"/>
          </a:pPr>
          <a:r>
            <a:rPr lang="fr-FR" sz="900" b="0" i="0" u="none" strike="noStrike" baseline="0">
              <a:solidFill>
                <a:srgbClr val="000000"/>
              </a:solidFill>
              <a:latin typeface="Verdana"/>
              <a:ea typeface="Verdana"/>
              <a:cs typeface="Verdana"/>
            </a:rPr>
            <a:t>Pour les fromages, les fromages dits "riches en calcium" sont ceux contenant au moins 150 mg de calcium par portion, les autres doivent contenir au moins 100 mg de calcium par portion.</a:t>
          </a:r>
        </a:p>
        <a:p>
          <a:pPr algn="l" rtl="0">
            <a:defRPr sz="1000"/>
          </a:pPr>
          <a:endParaRPr lang="fr-FR" sz="900" b="0" i="0" u="none" strike="noStrike" baseline="0">
            <a:solidFill>
              <a:srgbClr val="000000"/>
            </a:solidFill>
            <a:latin typeface="Verdana"/>
            <a:ea typeface="Verdana"/>
            <a:cs typeface="Verdana"/>
          </a:endParaRPr>
        </a:p>
        <a:p>
          <a:pPr algn="l" rtl="0">
            <a:defRPr sz="1000"/>
          </a:pPr>
          <a:r>
            <a:rPr lang="fr-FR" sz="900" b="0" i="0" u="none" strike="noStrike" baseline="0">
              <a:solidFill>
                <a:srgbClr val="000000"/>
              </a:solidFill>
              <a:latin typeface="Verdana"/>
              <a:ea typeface="Verdana"/>
              <a:cs typeface="Verdana"/>
            </a:rPr>
            <a:t>Les grands principes de fréquence (sur 20 repas) :</a:t>
          </a:r>
        </a:p>
        <a:p>
          <a:pPr algn="l" rtl="0">
            <a:defRPr sz="1000"/>
          </a:pPr>
          <a:r>
            <a:rPr lang="fr-FR" sz="900" b="0" i="0" u="none" strike="noStrike" baseline="0">
              <a:solidFill>
                <a:srgbClr val="000000"/>
              </a:solidFill>
              <a:latin typeface="Verdana"/>
              <a:ea typeface="Verdana"/>
              <a:cs typeface="Verdana"/>
            </a:rPr>
            <a:t>Entrée à base de légumes ou de fruits : 10 minimum</a:t>
          </a:r>
        </a:p>
        <a:p>
          <a:pPr algn="l" rtl="0">
            <a:defRPr sz="1000"/>
          </a:pPr>
          <a:r>
            <a:rPr lang="fr-FR" sz="900" b="0" i="0" u="none" strike="noStrike" baseline="0">
              <a:solidFill>
                <a:srgbClr val="000000"/>
              </a:solidFill>
              <a:latin typeface="Verdana"/>
              <a:ea typeface="Verdana"/>
              <a:cs typeface="Verdana"/>
            </a:rPr>
            <a:t>Accompagnement : 10 légumes  autres que secs / 10 féculents ou légumes secs</a:t>
          </a:r>
        </a:p>
        <a:p>
          <a:pPr algn="l" rtl="0">
            <a:defRPr sz="1000"/>
          </a:pPr>
          <a:r>
            <a:rPr lang="fr-FR" sz="900" b="0" i="0" u="none" strike="noStrike" baseline="0">
              <a:solidFill>
                <a:srgbClr val="000000"/>
              </a:solidFill>
              <a:latin typeface="Verdana"/>
              <a:ea typeface="Verdana"/>
              <a:cs typeface="Verdana"/>
            </a:rPr>
            <a:t>Dessert : minimum 8 fruits crus</a:t>
          </a:r>
        </a:p>
      </xdr:txBody>
    </xdr:sp>
    <xdr:clientData/>
  </xdr:twoCellAnchor>
  <xdr:twoCellAnchor>
    <xdr:from>
      <xdr:col>0</xdr:col>
      <xdr:colOff>142875</xdr:colOff>
      <xdr:row>12</xdr:row>
      <xdr:rowOff>142875</xdr:rowOff>
    </xdr:from>
    <xdr:to>
      <xdr:col>2</xdr:col>
      <xdr:colOff>504824</xdr:colOff>
      <xdr:row>20</xdr:row>
      <xdr:rowOff>161925</xdr:rowOff>
    </xdr:to>
    <xdr:sp macro="" textlink="">
      <xdr:nvSpPr>
        <xdr:cNvPr id="4" name="ZoneTexte 3">
          <a:extLst>
            <a:ext uri="{FF2B5EF4-FFF2-40B4-BE49-F238E27FC236}">
              <a16:creationId xmlns:a16="http://schemas.microsoft.com/office/drawing/2014/main" id="{473EA4F5-5F83-4E7C-896E-0C73E9A90BD5}"/>
            </a:ext>
          </a:extLst>
        </xdr:cNvPr>
        <xdr:cNvSpPr txBox="1"/>
      </xdr:nvSpPr>
      <xdr:spPr>
        <a:xfrm>
          <a:off x="142875" y="2428875"/>
          <a:ext cx="1885949" cy="154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800">
              <a:latin typeface="Verdana" pitchFamily="34" charset="0"/>
              <a:ea typeface="Verdana" pitchFamily="34" charset="0"/>
              <a:cs typeface="Verdana" pitchFamily="34" charset="0"/>
            </a:rPr>
            <a:t>Modèle</a:t>
          </a:r>
          <a:r>
            <a:rPr lang="fr-FR" sz="800" baseline="0">
              <a:latin typeface="Verdana" pitchFamily="34" charset="0"/>
              <a:ea typeface="Verdana" pitchFamily="34" charset="0"/>
              <a:cs typeface="Verdana" pitchFamily="34" charset="0"/>
            </a:rPr>
            <a:t> réalisé dans le cadre d'une étude menée par Adèle Bizieux  sur l'approvisionnement local de la restauration collective.</a:t>
          </a:r>
        </a:p>
        <a:p>
          <a:endParaRPr lang="fr-FR" sz="800" baseline="0">
            <a:latin typeface="Verdana" pitchFamily="34" charset="0"/>
            <a:ea typeface="Verdana" pitchFamily="34" charset="0"/>
            <a:cs typeface="Verdana" pitchFamily="34" charset="0"/>
          </a:endParaRPr>
        </a:p>
        <a:p>
          <a:pPr>
            <a:lnSpc>
              <a:spcPts val="900"/>
            </a:lnSpc>
          </a:pPr>
          <a:r>
            <a:rPr lang="fr-FR" sz="800" baseline="0">
              <a:latin typeface="Verdana" pitchFamily="34" charset="0"/>
              <a:ea typeface="Verdana" pitchFamily="34" charset="0"/>
              <a:cs typeface="Verdana" pitchFamily="34" charset="0"/>
            </a:rPr>
            <a:t>Contact :</a:t>
          </a:r>
        </a:p>
        <a:p>
          <a:r>
            <a:rPr lang="fr-FR" sz="800" baseline="0">
              <a:latin typeface="Verdana" pitchFamily="34" charset="0"/>
              <a:ea typeface="Verdana" pitchFamily="34" charset="0"/>
              <a:cs typeface="Verdana" pitchFamily="34" charset="0"/>
            </a:rPr>
            <a:t>Laurent Joyet,</a:t>
          </a:r>
        </a:p>
        <a:p>
          <a:r>
            <a:rPr lang="fr-FR" sz="800" baseline="0">
              <a:latin typeface="Verdana" pitchFamily="34" charset="0"/>
              <a:ea typeface="Verdana" pitchFamily="34" charset="0"/>
              <a:cs typeface="Verdana" pitchFamily="34" charset="0"/>
            </a:rPr>
            <a:t>Chambre régionale d'Agriculture Rhône-Alpes</a:t>
          </a:r>
        </a:p>
        <a:p>
          <a:pPr>
            <a:lnSpc>
              <a:spcPts val="900"/>
            </a:lnSpc>
          </a:pPr>
          <a:r>
            <a:rPr lang="fr-FR" sz="800" baseline="0">
              <a:latin typeface="Verdana" pitchFamily="34" charset="0"/>
              <a:ea typeface="Verdana" pitchFamily="34" charset="0"/>
              <a:cs typeface="Verdana" pitchFamily="34" charset="0"/>
            </a:rPr>
            <a:t>lj@rhone-alpes.chambagri.fr</a:t>
          </a:r>
          <a:endParaRPr lang="fr-FR" sz="800">
            <a:latin typeface="Verdana" pitchFamily="34" charset="0"/>
            <a:ea typeface="Verdana" pitchFamily="34" charset="0"/>
            <a:cs typeface="Verdana"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zoomScaleNormal="100" workbookViewId="0">
      <selection activeCell="C41" sqref="C41"/>
    </sheetView>
  </sheetViews>
  <sheetFormatPr baseColWidth="10" defaultRowHeight="15" x14ac:dyDescent="0.25"/>
  <cols>
    <col min="1" max="14" width="11.42578125" style="98"/>
    <col min="15" max="15" width="4" style="98" customWidth="1"/>
    <col min="16" max="16384" width="11.42578125" style="98"/>
  </cols>
  <sheetData/>
  <sheetProtection sheet="1" objects="1" scenarios="1"/>
  <phoneticPr fontId="12" type="noConversion"/>
  <printOptions horizontalCentered="1"/>
  <pageMargins left="0.19685039370078741" right="0.19685039370078741" top="0.59055118110236227" bottom="0.59055118110236227" header="0.19685039370078741" footer="0.31496062992125984"/>
  <pageSetup paperSize="9" scale="87"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2"/>
  <sheetViews>
    <sheetView zoomScaleNormal="100" workbookViewId="0">
      <pane xSplit="3" ySplit="8" topLeftCell="D9" activePane="bottomRight" state="frozen"/>
      <selection pane="topRight" activeCell="D1" sqref="D1"/>
      <selection pane="bottomLeft" activeCell="A8" sqref="A8"/>
      <selection pane="bottomRight" activeCell="I5" sqref="I5"/>
    </sheetView>
  </sheetViews>
  <sheetFormatPr baseColWidth="10" defaultRowHeight="15" x14ac:dyDescent="0.25"/>
  <cols>
    <col min="1" max="1" width="26" style="1" customWidth="1"/>
    <col min="2" max="2" width="11.28515625" style="1" customWidth="1"/>
    <col min="3" max="3" width="12.7109375" style="1" customWidth="1"/>
    <col min="4" max="4" width="12" style="1" customWidth="1"/>
    <col min="5" max="5" width="7" style="1" customWidth="1"/>
    <col min="6" max="6" width="7.85546875" style="1" customWidth="1"/>
    <col min="7" max="7" width="6.28515625" style="1" customWidth="1"/>
    <col min="8" max="8" width="7.28515625" style="1" customWidth="1"/>
    <col min="9" max="9" width="8.85546875" style="1" customWidth="1"/>
    <col min="10" max="10" width="10" style="7" customWidth="1"/>
    <col min="11" max="11" width="9" style="7" customWidth="1"/>
    <col min="12" max="12" width="9.5703125" style="7" customWidth="1"/>
    <col min="13" max="14" width="9.7109375" style="1" customWidth="1"/>
    <col min="15" max="15" width="9.85546875" style="1" customWidth="1"/>
    <col min="16" max="18" width="11.42578125" style="1"/>
    <col min="19" max="19" width="11.85546875" style="1" customWidth="1"/>
    <col min="20" max="22" width="11.42578125" style="1" hidden="1" customWidth="1"/>
    <col min="23" max="23" width="0" style="1" hidden="1" customWidth="1"/>
    <col min="24" max="24" width="3.85546875" style="1" customWidth="1"/>
    <col min="25" max="26" width="11.42578125" style="1"/>
    <col min="27" max="27" width="9.85546875" style="1" customWidth="1"/>
    <col min="28" max="16384" width="11.42578125" style="1"/>
  </cols>
  <sheetData>
    <row r="1" spans="1:28" ht="37.5" customHeight="1" x14ac:dyDescent="0.25">
      <c r="A1" s="59" t="s">
        <v>70</v>
      </c>
      <c r="B1" s="60">
        <v>140</v>
      </c>
      <c r="C1" s="61"/>
      <c r="D1" s="101" t="s">
        <v>0</v>
      </c>
      <c r="E1" s="101"/>
      <c r="F1" s="101" t="s">
        <v>1</v>
      </c>
      <c r="G1" s="101"/>
      <c r="H1" s="101" t="s">
        <v>2</v>
      </c>
      <c r="I1" s="101"/>
      <c r="J1" s="101" t="s">
        <v>3</v>
      </c>
      <c r="K1" s="101"/>
      <c r="L1" s="101" t="s">
        <v>4</v>
      </c>
      <c r="M1" s="101"/>
      <c r="N1" s="101" t="s">
        <v>5</v>
      </c>
      <c r="O1" s="101"/>
      <c r="P1" s="111" t="s">
        <v>107</v>
      </c>
      <c r="Q1" s="112"/>
      <c r="R1" s="112"/>
      <c r="S1" s="113"/>
    </row>
    <row r="2" spans="1:28" s="2" customFormat="1" ht="9.75" customHeight="1" x14ac:dyDescent="0.25">
      <c r="A2" s="62"/>
      <c r="B2" s="63"/>
      <c r="C2" s="64"/>
      <c r="D2" s="102"/>
      <c r="E2" s="102"/>
      <c r="F2" s="102"/>
      <c r="G2" s="102"/>
      <c r="H2" s="102"/>
      <c r="I2" s="102"/>
      <c r="J2" s="102"/>
      <c r="K2" s="102"/>
      <c r="L2" s="102"/>
      <c r="M2" s="102"/>
      <c r="N2" s="102"/>
      <c r="O2" s="102"/>
      <c r="P2" s="114" t="s">
        <v>108</v>
      </c>
      <c r="Q2" s="115"/>
      <c r="R2" s="115"/>
      <c r="S2" s="116"/>
      <c r="T2" s="2" t="s">
        <v>6</v>
      </c>
      <c r="U2" s="2" t="s">
        <v>7</v>
      </c>
      <c r="V2" s="2" t="s">
        <v>8</v>
      </c>
      <c r="X2" s="8"/>
      <c r="Y2" s="8"/>
      <c r="Z2" s="8"/>
      <c r="AA2" s="8"/>
      <c r="AB2" s="8"/>
    </row>
    <row r="3" spans="1:28" s="2" customFormat="1" ht="30" customHeight="1" x14ac:dyDescent="0.25">
      <c r="A3" s="119" t="s">
        <v>62</v>
      </c>
      <c r="B3" s="120"/>
      <c r="C3" s="121"/>
      <c r="D3" s="117"/>
      <c r="E3" s="118"/>
      <c r="F3" s="117"/>
      <c r="G3" s="118"/>
      <c r="H3" s="117">
        <v>200</v>
      </c>
      <c r="I3" s="118"/>
      <c r="J3" s="117"/>
      <c r="K3" s="118"/>
      <c r="L3" s="117"/>
      <c r="M3" s="118"/>
      <c r="N3" s="117"/>
      <c r="O3" s="118"/>
      <c r="P3" s="108"/>
      <c r="Q3" s="109"/>
      <c r="R3" s="109"/>
      <c r="S3" s="110"/>
      <c r="T3" s="2">
        <v>3500</v>
      </c>
      <c r="V3" s="2">
        <v>580</v>
      </c>
    </row>
    <row r="4" spans="1:28" s="5" customFormat="1" ht="11.25" customHeight="1" x14ac:dyDescent="0.25">
      <c r="A4" s="15"/>
      <c r="B4" s="15"/>
      <c r="C4" s="15"/>
      <c r="D4" s="9"/>
      <c r="E4" s="9"/>
      <c r="F4" s="9"/>
      <c r="G4" s="9"/>
      <c r="H4" s="9"/>
      <c r="I4" s="9"/>
      <c r="J4" s="9"/>
      <c r="K4" s="9"/>
      <c r="L4" s="9"/>
      <c r="M4" s="9"/>
      <c r="N4" s="9"/>
      <c r="O4" s="9"/>
      <c r="P4" s="6"/>
      <c r="Q4" s="6"/>
      <c r="R4" s="6"/>
      <c r="S4" s="6"/>
    </row>
    <row r="5" spans="1:28" s="6" customFormat="1" ht="12" customHeight="1" x14ac:dyDescent="0.25">
      <c r="A5" s="10"/>
      <c r="B5" s="99" t="s">
        <v>69</v>
      </c>
      <c r="C5" s="16"/>
      <c r="D5" s="9"/>
      <c r="E5" s="9"/>
      <c r="F5" s="9"/>
      <c r="G5" s="9"/>
      <c r="H5" s="9"/>
      <c r="I5" s="9"/>
      <c r="J5" s="9"/>
      <c r="K5" s="9"/>
      <c r="L5" s="9"/>
      <c r="M5" s="9"/>
      <c r="N5" s="9"/>
      <c r="O5" s="9"/>
    </row>
    <row r="6" spans="1:28" s="4" customFormat="1" ht="24.75" customHeight="1" x14ac:dyDescent="0.25">
      <c r="A6" s="127" t="s">
        <v>65</v>
      </c>
      <c r="B6" s="101" t="s">
        <v>63</v>
      </c>
      <c r="C6" s="122" t="s">
        <v>64</v>
      </c>
      <c r="D6" s="130" t="s">
        <v>66</v>
      </c>
      <c r="E6" s="130"/>
      <c r="F6" s="130"/>
      <c r="G6" s="130"/>
      <c r="H6" s="130"/>
      <c r="I6" s="130"/>
      <c r="J6" s="130"/>
      <c r="K6" s="130"/>
      <c r="L6" s="130"/>
      <c r="M6" s="130"/>
      <c r="N6" s="130"/>
      <c r="O6" s="130"/>
      <c r="P6" s="104" t="s">
        <v>68</v>
      </c>
      <c r="Q6" s="105"/>
      <c r="R6" s="104" t="s">
        <v>67</v>
      </c>
      <c r="S6" s="105"/>
    </row>
    <row r="7" spans="1:28" s="4" customFormat="1" ht="39" customHeight="1" x14ac:dyDescent="0.25">
      <c r="A7" s="128"/>
      <c r="B7" s="101"/>
      <c r="C7" s="122"/>
      <c r="D7" s="100" t="s">
        <v>0</v>
      </c>
      <c r="E7" s="100"/>
      <c r="F7" s="100" t="s">
        <v>1</v>
      </c>
      <c r="G7" s="100"/>
      <c r="H7" s="100" t="s">
        <v>2</v>
      </c>
      <c r="I7" s="100"/>
      <c r="J7" s="100" t="s">
        <v>3</v>
      </c>
      <c r="K7" s="100"/>
      <c r="L7" s="100" t="s">
        <v>4</v>
      </c>
      <c r="M7" s="100"/>
      <c r="N7" s="100" t="s">
        <v>5</v>
      </c>
      <c r="O7" s="100"/>
      <c r="P7" s="106"/>
      <c r="Q7" s="107"/>
      <c r="R7" s="106"/>
      <c r="S7" s="107"/>
    </row>
    <row r="8" spans="1:28" s="2" customFormat="1" ht="16.5" customHeight="1" x14ac:dyDescent="0.25">
      <c r="A8" s="129"/>
      <c r="B8" s="101"/>
      <c r="C8" s="122"/>
      <c r="D8" s="20" t="s">
        <v>9</v>
      </c>
      <c r="E8" s="21" t="s">
        <v>10</v>
      </c>
      <c r="F8" s="18" t="s">
        <v>9</v>
      </c>
      <c r="G8" s="19" t="s">
        <v>10</v>
      </c>
      <c r="H8" s="18" t="s">
        <v>9</v>
      </c>
      <c r="I8" s="19" t="s">
        <v>10</v>
      </c>
      <c r="J8" s="18" t="s">
        <v>9</v>
      </c>
      <c r="K8" s="19" t="s">
        <v>10</v>
      </c>
      <c r="L8" s="18" t="s">
        <v>9</v>
      </c>
      <c r="M8" s="19" t="s">
        <v>10</v>
      </c>
      <c r="N8" s="18" t="s">
        <v>9</v>
      </c>
      <c r="O8" s="19" t="s">
        <v>10</v>
      </c>
      <c r="P8" s="17" t="s">
        <v>9</v>
      </c>
      <c r="Q8" s="17" t="s">
        <v>10</v>
      </c>
      <c r="R8" s="17" t="s">
        <v>9</v>
      </c>
      <c r="S8" s="17" t="s">
        <v>10</v>
      </c>
    </row>
    <row r="9" spans="1:28" s="2" customFormat="1" ht="18" customHeight="1" x14ac:dyDescent="0.25">
      <c r="A9" s="123" t="s">
        <v>109</v>
      </c>
      <c r="B9" s="124"/>
      <c r="C9" s="124"/>
      <c r="D9" s="124"/>
      <c r="E9" s="124"/>
      <c r="F9" s="124"/>
      <c r="G9" s="124"/>
      <c r="H9" s="124"/>
      <c r="I9" s="124"/>
      <c r="J9" s="125" t="s">
        <v>106</v>
      </c>
      <c r="K9" s="125"/>
      <c r="L9" s="125"/>
      <c r="M9" s="125"/>
      <c r="N9" s="125"/>
      <c r="O9" s="125"/>
      <c r="P9" s="125"/>
      <c r="Q9" s="125"/>
      <c r="R9" s="125"/>
      <c r="S9" s="126"/>
    </row>
    <row r="10" spans="1:28" ht="18.75" x14ac:dyDescent="0.25">
      <c r="A10" s="65" t="s">
        <v>11</v>
      </c>
      <c r="B10" s="38">
        <v>1</v>
      </c>
      <c r="C10" s="87">
        <f>B10*$B$1/20</f>
        <v>7</v>
      </c>
      <c r="D10" s="22">
        <v>20</v>
      </c>
      <c r="E10" s="23">
        <f>D10</f>
        <v>20</v>
      </c>
      <c r="F10" s="22">
        <v>50</v>
      </c>
      <c r="G10" s="23">
        <f>F10</f>
        <v>50</v>
      </c>
      <c r="H10" s="22">
        <v>70</v>
      </c>
      <c r="I10" s="23">
        <f t="shared" ref="I10:I21" si="0">H10</f>
        <v>70</v>
      </c>
      <c r="J10" s="22">
        <v>100</v>
      </c>
      <c r="K10" s="23">
        <v>100</v>
      </c>
      <c r="L10" s="22">
        <v>100</v>
      </c>
      <c r="M10" s="23">
        <f t="shared" ref="M10:M21" si="1">L10</f>
        <v>100</v>
      </c>
      <c r="N10" s="22">
        <v>70</v>
      </c>
      <c r="O10" s="23">
        <f t="shared" ref="O10:O21" si="2">N10</f>
        <v>70</v>
      </c>
      <c r="P10" s="24">
        <f>(D$3*D10+F$3*F10+H$3*H10+J$3*J10+L10*L$3+N10*N$3)/1000</f>
        <v>14</v>
      </c>
      <c r="Q10" s="24">
        <f>(D$3*E10+F$3*G10+H$3*I10+J$3*K10+L$3*M10+N$3*O10)/1000</f>
        <v>14</v>
      </c>
      <c r="R10" s="24">
        <f>P10*$B10*$B$1/20</f>
        <v>98</v>
      </c>
      <c r="S10" s="24">
        <f>Q10*$B10*$B$1/20</f>
        <v>98</v>
      </c>
      <c r="T10" s="1">
        <v>1300</v>
      </c>
      <c r="U10" s="1">
        <f>(R10-T10)/R10*100</f>
        <v>-1226.5306122448981</v>
      </c>
      <c r="W10" s="1">
        <f>(R10-V10)/R10*100</f>
        <v>100</v>
      </c>
    </row>
    <row r="11" spans="1:28" ht="18.75" x14ac:dyDescent="0.25">
      <c r="A11" s="66" t="s">
        <v>12</v>
      </c>
      <c r="B11" s="40">
        <v>1.5</v>
      </c>
      <c r="C11" s="88">
        <f t="shared" ref="C11:C32" si="3">B11*$B$1/20</f>
        <v>10.5</v>
      </c>
      <c r="D11" s="25">
        <v>20</v>
      </c>
      <c r="E11" s="26">
        <f t="shared" ref="E11:G21" si="4">D11</f>
        <v>20</v>
      </c>
      <c r="F11" s="25">
        <v>50</v>
      </c>
      <c r="G11" s="26">
        <f t="shared" si="4"/>
        <v>50</v>
      </c>
      <c r="H11" s="25">
        <v>70</v>
      </c>
      <c r="I11" s="26">
        <f t="shared" si="0"/>
        <v>70</v>
      </c>
      <c r="J11" s="25">
        <v>100</v>
      </c>
      <c r="K11" s="26">
        <v>120</v>
      </c>
      <c r="L11" s="25">
        <v>100</v>
      </c>
      <c r="M11" s="26">
        <f t="shared" si="1"/>
        <v>100</v>
      </c>
      <c r="N11" s="25">
        <v>70</v>
      </c>
      <c r="O11" s="26">
        <f t="shared" si="2"/>
        <v>70</v>
      </c>
      <c r="P11" s="27">
        <f t="shared" ref="P11:P74" si="5">(D$3*D11+F$3*F11+H$3*H11+J$3*J11+L11*L$3+N11*N$3)/1000</f>
        <v>14</v>
      </c>
      <c r="Q11" s="27">
        <f t="shared" ref="Q11:Q74" si="6">(D$3*E11+F$3*G11+H$3*I11+J$3*K11+L$3*M11+N$3*O11)/1000</f>
        <v>14</v>
      </c>
      <c r="R11" s="27">
        <f t="shared" ref="R11:S26" si="7">P11*$B11*$B$1/20</f>
        <v>147</v>
      </c>
      <c r="S11" s="27">
        <f t="shared" si="7"/>
        <v>147</v>
      </c>
      <c r="T11" s="1">
        <v>2500</v>
      </c>
      <c r="U11" s="1">
        <f>(R11-T11)/R11*100</f>
        <v>-1600.6802721088434</v>
      </c>
      <c r="V11" s="1">
        <v>255</v>
      </c>
      <c r="W11" s="1">
        <f t="shared" ref="W11:W74" si="8">(R11-V11)/R11*100</f>
        <v>-73.469387755102048</v>
      </c>
    </row>
    <row r="12" spans="1:28" ht="18.75" x14ac:dyDescent="0.25">
      <c r="A12" s="66" t="s">
        <v>92</v>
      </c>
      <c r="B12" s="40">
        <v>0.5</v>
      </c>
      <c r="C12" s="88">
        <f t="shared" si="3"/>
        <v>3.5</v>
      </c>
      <c r="D12" s="25">
        <v>20</v>
      </c>
      <c r="E12" s="26">
        <f t="shared" si="4"/>
        <v>20</v>
      </c>
      <c r="F12" s="25">
        <v>50</v>
      </c>
      <c r="G12" s="26">
        <f t="shared" si="4"/>
        <v>50</v>
      </c>
      <c r="H12" s="25">
        <v>70</v>
      </c>
      <c r="I12" s="26">
        <f t="shared" si="0"/>
        <v>70</v>
      </c>
      <c r="J12" s="25">
        <v>100</v>
      </c>
      <c r="K12" s="26">
        <v>120</v>
      </c>
      <c r="L12" s="25">
        <v>100</v>
      </c>
      <c r="M12" s="26">
        <f t="shared" si="1"/>
        <v>100</v>
      </c>
      <c r="N12" s="25">
        <v>70</v>
      </c>
      <c r="O12" s="26">
        <f t="shared" si="2"/>
        <v>70</v>
      </c>
      <c r="P12" s="27">
        <f t="shared" si="5"/>
        <v>14</v>
      </c>
      <c r="Q12" s="27">
        <f t="shared" si="6"/>
        <v>14</v>
      </c>
      <c r="R12" s="27">
        <f t="shared" si="7"/>
        <v>49</v>
      </c>
      <c r="S12" s="27">
        <f t="shared" si="7"/>
        <v>49</v>
      </c>
      <c r="W12" s="1">
        <f t="shared" si="8"/>
        <v>100</v>
      </c>
    </row>
    <row r="13" spans="1:28" ht="18.75" x14ac:dyDescent="0.25">
      <c r="A13" s="66" t="s">
        <v>93</v>
      </c>
      <c r="B13" s="40">
        <v>1</v>
      </c>
      <c r="C13" s="88">
        <f t="shared" si="3"/>
        <v>7</v>
      </c>
      <c r="D13" s="25">
        <v>20</v>
      </c>
      <c r="E13" s="26">
        <f t="shared" si="4"/>
        <v>20</v>
      </c>
      <c r="F13" s="25">
        <v>40</v>
      </c>
      <c r="G13" s="26">
        <f t="shared" si="4"/>
        <v>40</v>
      </c>
      <c r="H13" s="25">
        <v>60</v>
      </c>
      <c r="I13" s="26">
        <f t="shared" si="0"/>
        <v>60</v>
      </c>
      <c r="J13" s="25">
        <v>80</v>
      </c>
      <c r="K13" s="26">
        <v>100</v>
      </c>
      <c r="L13" s="25">
        <v>80</v>
      </c>
      <c r="M13" s="26">
        <f t="shared" si="1"/>
        <v>80</v>
      </c>
      <c r="N13" s="25">
        <v>60</v>
      </c>
      <c r="O13" s="26">
        <f t="shared" si="2"/>
        <v>60</v>
      </c>
      <c r="P13" s="27">
        <f t="shared" si="5"/>
        <v>12</v>
      </c>
      <c r="Q13" s="27">
        <f t="shared" si="6"/>
        <v>12</v>
      </c>
      <c r="R13" s="27">
        <f t="shared" si="7"/>
        <v>84</v>
      </c>
      <c r="S13" s="27">
        <f t="shared" si="7"/>
        <v>84</v>
      </c>
      <c r="T13" s="1">
        <v>1000</v>
      </c>
      <c r="U13" s="1">
        <f>(R13-T13)/R13*100</f>
        <v>-1090.4761904761906</v>
      </c>
      <c r="W13" s="1">
        <f t="shared" si="8"/>
        <v>100</v>
      </c>
    </row>
    <row r="14" spans="1:28" ht="18.75" x14ac:dyDescent="0.25">
      <c r="A14" s="66" t="s">
        <v>13</v>
      </c>
      <c r="B14" s="40">
        <v>1</v>
      </c>
      <c r="C14" s="88">
        <f t="shared" si="3"/>
        <v>7</v>
      </c>
      <c r="D14" s="25">
        <v>20</v>
      </c>
      <c r="E14" s="26">
        <f t="shared" si="4"/>
        <v>20</v>
      </c>
      <c r="F14" s="25">
        <v>50</v>
      </c>
      <c r="G14" s="26">
        <f t="shared" si="4"/>
        <v>50</v>
      </c>
      <c r="H14" s="25">
        <v>70</v>
      </c>
      <c r="I14" s="26">
        <f t="shared" si="0"/>
        <v>70</v>
      </c>
      <c r="J14" s="25">
        <v>80</v>
      </c>
      <c r="K14" s="26">
        <v>100</v>
      </c>
      <c r="L14" s="25">
        <v>100</v>
      </c>
      <c r="M14" s="26">
        <f t="shared" si="1"/>
        <v>100</v>
      </c>
      <c r="N14" s="25">
        <v>70</v>
      </c>
      <c r="O14" s="26">
        <f t="shared" si="2"/>
        <v>70</v>
      </c>
      <c r="P14" s="27">
        <f t="shared" si="5"/>
        <v>14</v>
      </c>
      <c r="Q14" s="27">
        <f t="shared" si="6"/>
        <v>14</v>
      </c>
      <c r="R14" s="27">
        <f t="shared" si="7"/>
        <v>98</v>
      </c>
      <c r="S14" s="27">
        <f t="shared" si="7"/>
        <v>98</v>
      </c>
      <c r="W14" s="1">
        <f t="shared" si="8"/>
        <v>100</v>
      </c>
    </row>
    <row r="15" spans="1:28" ht="18.75" x14ac:dyDescent="0.25">
      <c r="A15" s="66" t="s">
        <v>77</v>
      </c>
      <c r="B15" s="40">
        <v>0.5</v>
      </c>
      <c r="C15" s="88">
        <f t="shared" si="3"/>
        <v>3.5</v>
      </c>
      <c r="D15" s="25">
        <v>20</v>
      </c>
      <c r="E15" s="26">
        <f t="shared" si="4"/>
        <v>20</v>
      </c>
      <c r="F15" s="25">
        <v>50</v>
      </c>
      <c r="G15" s="26">
        <f t="shared" si="4"/>
        <v>50</v>
      </c>
      <c r="H15" s="25">
        <v>70</v>
      </c>
      <c r="I15" s="26">
        <f t="shared" si="0"/>
        <v>70</v>
      </c>
      <c r="J15" s="25">
        <v>100</v>
      </c>
      <c r="K15" s="26">
        <v>120</v>
      </c>
      <c r="L15" s="25">
        <v>100</v>
      </c>
      <c r="M15" s="26">
        <f t="shared" si="1"/>
        <v>100</v>
      </c>
      <c r="N15" s="25">
        <v>70</v>
      </c>
      <c r="O15" s="26">
        <f t="shared" si="2"/>
        <v>70</v>
      </c>
      <c r="P15" s="27">
        <f t="shared" si="5"/>
        <v>14</v>
      </c>
      <c r="Q15" s="27">
        <f t="shared" si="6"/>
        <v>14</v>
      </c>
      <c r="R15" s="27">
        <f t="shared" si="7"/>
        <v>49</v>
      </c>
      <c r="S15" s="27">
        <f t="shared" si="7"/>
        <v>49</v>
      </c>
      <c r="W15" s="1">
        <f t="shared" si="8"/>
        <v>100</v>
      </c>
    </row>
    <row r="16" spans="1:28" ht="18.75" x14ac:dyDescent="0.25">
      <c r="A16" s="66" t="s">
        <v>78</v>
      </c>
      <c r="B16" s="40">
        <v>0.5</v>
      </c>
      <c r="C16" s="88">
        <f t="shared" si="3"/>
        <v>3.5</v>
      </c>
      <c r="D16" s="25">
        <v>20</v>
      </c>
      <c r="E16" s="26">
        <f t="shared" si="4"/>
        <v>20</v>
      </c>
      <c r="F16" s="25">
        <v>40</v>
      </c>
      <c r="G16" s="26">
        <f t="shared" si="4"/>
        <v>40</v>
      </c>
      <c r="H16" s="25">
        <v>60</v>
      </c>
      <c r="I16" s="26">
        <f t="shared" si="0"/>
        <v>60</v>
      </c>
      <c r="J16" s="25">
        <v>80</v>
      </c>
      <c r="K16" s="26">
        <v>100</v>
      </c>
      <c r="L16" s="25">
        <v>100</v>
      </c>
      <c r="M16" s="26">
        <f t="shared" si="1"/>
        <v>100</v>
      </c>
      <c r="N16" s="25">
        <v>70</v>
      </c>
      <c r="O16" s="26">
        <f t="shared" si="2"/>
        <v>70</v>
      </c>
      <c r="P16" s="27">
        <f t="shared" si="5"/>
        <v>12</v>
      </c>
      <c r="Q16" s="27">
        <f t="shared" si="6"/>
        <v>12</v>
      </c>
      <c r="R16" s="27">
        <f t="shared" si="7"/>
        <v>42</v>
      </c>
      <c r="S16" s="27">
        <f t="shared" si="7"/>
        <v>42</v>
      </c>
      <c r="W16" s="1">
        <f t="shared" si="8"/>
        <v>100</v>
      </c>
    </row>
    <row r="17" spans="1:23" ht="18.75" x14ac:dyDescent="0.25">
      <c r="A17" s="66" t="s">
        <v>14</v>
      </c>
      <c r="B17" s="40">
        <v>1</v>
      </c>
      <c r="C17" s="88">
        <f t="shared" si="3"/>
        <v>7</v>
      </c>
      <c r="D17" s="25">
        <v>20</v>
      </c>
      <c r="E17" s="26">
        <f t="shared" si="4"/>
        <v>20</v>
      </c>
      <c r="F17" s="25">
        <v>50</v>
      </c>
      <c r="G17" s="26">
        <f t="shared" si="4"/>
        <v>50</v>
      </c>
      <c r="H17" s="25">
        <v>70</v>
      </c>
      <c r="I17" s="26">
        <f t="shared" si="0"/>
        <v>70</v>
      </c>
      <c r="J17" s="25">
        <v>100</v>
      </c>
      <c r="K17" s="26">
        <v>120</v>
      </c>
      <c r="L17" s="25">
        <v>100</v>
      </c>
      <c r="M17" s="26">
        <f t="shared" si="1"/>
        <v>100</v>
      </c>
      <c r="N17" s="25">
        <v>70</v>
      </c>
      <c r="O17" s="26">
        <f t="shared" si="2"/>
        <v>70</v>
      </c>
      <c r="P17" s="27">
        <f t="shared" si="5"/>
        <v>14</v>
      </c>
      <c r="Q17" s="27">
        <f t="shared" si="6"/>
        <v>14</v>
      </c>
      <c r="R17" s="27">
        <f t="shared" si="7"/>
        <v>98</v>
      </c>
      <c r="S17" s="27">
        <f t="shared" si="7"/>
        <v>98</v>
      </c>
      <c r="W17" s="1">
        <f t="shared" si="8"/>
        <v>100</v>
      </c>
    </row>
    <row r="18" spans="1:23" ht="18.75" x14ac:dyDescent="0.25">
      <c r="A18" s="66" t="s">
        <v>79</v>
      </c>
      <c r="B18" s="40">
        <v>1.2</v>
      </c>
      <c r="C18" s="88">
        <f t="shared" si="3"/>
        <v>8.4</v>
      </c>
      <c r="D18" s="25">
        <v>30</v>
      </c>
      <c r="E18" s="26">
        <f>D18</f>
        <v>30</v>
      </c>
      <c r="F18" s="25">
        <v>100</v>
      </c>
      <c r="G18" s="26">
        <f>F18</f>
        <v>100</v>
      </c>
      <c r="H18" s="25">
        <v>140</v>
      </c>
      <c r="I18" s="26">
        <f t="shared" si="0"/>
        <v>140</v>
      </c>
      <c r="J18" s="25">
        <v>140</v>
      </c>
      <c r="K18" s="26">
        <v>180</v>
      </c>
      <c r="L18" s="25">
        <v>140</v>
      </c>
      <c r="M18" s="26">
        <f t="shared" si="1"/>
        <v>140</v>
      </c>
      <c r="N18" s="25">
        <v>100</v>
      </c>
      <c r="O18" s="26">
        <f t="shared" si="2"/>
        <v>100</v>
      </c>
      <c r="P18" s="27">
        <f t="shared" si="5"/>
        <v>28</v>
      </c>
      <c r="Q18" s="27">
        <f t="shared" si="6"/>
        <v>28</v>
      </c>
      <c r="R18" s="27">
        <f>P18*$B18*$B$1/20</f>
        <v>235.2</v>
      </c>
      <c r="S18" s="27">
        <f t="shared" si="7"/>
        <v>235.2</v>
      </c>
      <c r="T18" s="1">
        <v>5100</v>
      </c>
      <c r="U18" s="1">
        <f>(R18-T18)/R18*100</f>
        <v>-2068.3673469387754</v>
      </c>
      <c r="V18" s="1">
        <v>620</v>
      </c>
      <c r="W18" s="1">
        <f t="shared" si="8"/>
        <v>-163.60544217687075</v>
      </c>
    </row>
    <row r="19" spans="1:23" ht="18.75" x14ac:dyDescent="0.25">
      <c r="A19" s="66" t="s">
        <v>80</v>
      </c>
      <c r="B19" s="40">
        <v>1</v>
      </c>
      <c r="C19" s="88">
        <f t="shared" si="3"/>
        <v>7</v>
      </c>
      <c r="D19" s="25">
        <v>20</v>
      </c>
      <c r="E19" s="26">
        <f t="shared" si="4"/>
        <v>20</v>
      </c>
      <c r="F19" s="25">
        <v>40</v>
      </c>
      <c r="G19" s="26">
        <f t="shared" si="4"/>
        <v>40</v>
      </c>
      <c r="H19" s="25">
        <v>60</v>
      </c>
      <c r="I19" s="26">
        <f t="shared" si="0"/>
        <v>60</v>
      </c>
      <c r="J19" s="25">
        <v>80</v>
      </c>
      <c r="K19" s="26">
        <v>100</v>
      </c>
      <c r="L19" s="25">
        <v>80</v>
      </c>
      <c r="M19" s="26">
        <f t="shared" si="1"/>
        <v>80</v>
      </c>
      <c r="N19" s="25">
        <v>60</v>
      </c>
      <c r="O19" s="26">
        <f t="shared" si="2"/>
        <v>60</v>
      </c>
      <c r="P19" s="27">
        <f t="shared" si="5"/>
        <v>12</v>
      </c>
      <c r="Q19" s="27">
        <f t="shared" si="6"/>
        <v>12</v>
      </c>
      <c r="R19" s="27">
        <f t="shared" si="7"/>
        <v>84</v>
      </c>
      <c r="S19" s="27">
        <f t="shared" si="7"/>
        <v>84</v>
      </c>
      <c r="W19" s="1">
        <f t="shared" si="8"/>
        <v>100</v>
      </c>
    </row>
    <row r="20" spans="1:23" ht="18.75" x14ac:dyDescent="0.25">
      <c r="A20" s="66" t="s">
        <v>81</v>
      </c>
      <c r="B20" s="40">
        <v>0.5</v>
      </c>
      <c r="C20" s="88">
        <f t="shared" si="3"/>
        <v>3.5</v>
      </c>
      <c r="D20" s="25">
        <v>20</v>
      </c>
      <c r="E20" s="26">
        <f t="shared" si="4"/>
        <v>20</v>
      </c>
      <c r="F20" s="25">
        <v>40</v>
      </c>
      <c r="G20" s="26">
        <f t="shared" si="4"/>
        <v>40</v>
      </c>
      <c r="H20" s="25">
        <v>60</v>
      </c>
      <c r="I20" s="26">
        <f t="shared" si="0"/>
        <v>60</v>
      </c>
      <c r="J20" s="25">
        <v>80</v>
      </c>
      <c r="K20" s="26">
        <v>100</v>
      </c>
      <c r="L20" s="25">
        <v>80</v>
      </c>
      <c r="M20" s="26">
        <f t="shared" si="1"/>
        <v>80</v>
      </c>
      <c r="N20" s="25">
        <v>60</v>
      </c>
      <c r="O20" s="26">
        <f t="shared" si="2"/>
        <v>60</v>
      </c>
      <c r="P20" s="27">
        <f t="shared" si="5"/>
        <v>12</v>
      </c>
      <c r="Q20" s="27">
        <f t="shared" si="6"/>
        <v>12</v>
      </c>
      <c r="R20" s="27">
        <f t="shared" si="7"/>
        <v>42</v>
      </c>
      <c r="S20" s="27">
        <f t="shared" si="7"/>
        <v>42</v>
      </c>
      <c r="T20" s="1">
        <v>1000</v>
      </c>
      <c r="U20" s="1">
        <f>(R20-T20)/R20*100</f>
        <v>-2280.9523809523812</v>
      </c>
      <c r="W20" s="1">
        <f t="shared" si="8"/>
        <v>100</v>
      </c>
    </row>
    <row r="21" spans="1:23" ht="18.75" x14ac:dyDescent="0.25">
      <c r="A21" s="66" t="s">
        <v>82</v>
      </c>
      <c r="B21" s="40">
        <v>0.5</v>
      </c>
      <c r="C21" s="88">
        <f t="shared" si="3"/>
        <v>3.5</v>
      </c>
      <c r="D21" s="25">
        <v>20</v>
      </c>
      <c r="E21" s="26">
        <f t="shared" si="4"/>
        <v>20</v>
      </c>
      <c r="F21" s="25">
        <v>50</v>
      </c>
      <c r="G21" s="26">
        <f t="shared" si="4"/>
        <v>50</v>
      </c>
      <c r="H21" s="25">
        <v>70</v>
      </c>
      <c r="I21" s="26">
        <f t="shared" si="0"/>
        <v>70</v>
      </c>
      <c r="J21" s="25">
        <v>100</v>
      </c>
      <c r="K21" s="26">
        <v>120</v>
      </c>
      <c r="L21" s="25">
        <v>100</v>
      </c>
      <c r="M21" s="26">
        <f t="shared" si="1"/>
        <v>100</v>
      </c>
      <c r="N21" s="25">
        <v>70</v>
      </c>
      <c r="O21" s="26">
        <f t="shared" si="2"/>
        <v>70</v>
      </c>
      <c r="P21" s="27">
        <f t="shared" si="5"/>
        <v>14</v>
      </c>
      <c r="Q21" s="27">
        <f t="shared" si="6"/>
        <v>14</v>
      </c>
      <c r="R21" s="27">
        <f t="shared" si="7"/>
        <v>49</v>
      </c>
      <c r="S21" s="27">
        <f t="shared" si="7"/>
        <v>49</v>
      </c>
      <c r="T21" s="1">
        <v>900</v>
      </c>
      <c r="U21" s="1">
        <f>(R21-T21)/R21*100</f>
        <v>-1736.7346938775513</v>
      </c>
      <c r="W21" s="1">
        <f t="shared" si="8"/>
        <v>100</v>
      </c>
    </row>
    <row r="22" spans="1:23" ht="18.75" x14ac:dyDescent="0.25">
      <c r="A22" s="66" t="s">
        <v>15</v>
      </c>
      <c r="B22" s="40">
        <v>0.5</v>
      </c>
      <c r="C22" s="88">
        <f t="shared" si="3"/>
        <v>3.5</v>
      </c>
      <c r="D22" s="25"/>
      <c r="E22" s="28"/>
      <c r="F22" s="25"/>
      <c r="G22" s="28"/>
      <c r="H22" s="25"/>
      <c r="I22" s="28"/>
      <c r="J22" s="25"/>
      <c r="K22" s="28"/>
      <c r="L22" s="25"/>
      <c r="M22" s="28"/>
      <c r="N22" s="25"/>
      <c r="O22" s="28"/>
      <c r="P22" s="27">
        <f t="shared" si="5"/>
        <v>0</v>
      </c>
      <c r="Q22" s="27">
        <f t="shared" si="6"/>
        <v>0</v>
      </c>
      <c r="R22" s="29"/>
      <c r="S22" s="29"/>
    </row>
    <row r="23" spans="1:23" ht="18.75" x14ac:dyDescent="0.25">
      <c r="A23" s="66" t="s">
        <v>16</v>
      </c>
      <c r="B23" s="40">
        <v>0.3</v>
      </c>
      <c r="C23" s="88">
        <f t="shared" si="3"/>
        <v>2.1</v>
      </c>
      <c r="D23" s="25"/>
      <c r="E23" s="28"/>
      <c r="F23" s="25"/>
      <c r="G23" s="28"/>
      <c r="H23" s="25"/>
      <c r="I23" s="28"/>
      <c r="J23" s="25"/>
      <c r="K23" s="28"/>
      <c r="L23" s="25"/>
      <c r="M23" s="28"/>
      <c r="N23" s="25"/>
      <c r="O23" s="28"/>
      <c r="P23" s="27">
        <f t="shared" si="5"/>
        <v>0</v>
      </c>
      <c r="Q23" s="27">
        <f t="shared" si="6"/>
        <v>0</v>
      </c>
      <c r="R23" s="29"/>
      <c r="S23" s="29"/>
      <c r="T23" s="3"/>
      <c r="U23" s="3"/>
      <c r="V23" s="3"/>
    </row>
    <row r="24" spans="1:23" ht="18.75" x14ac:dyDescent="0.25">
      <c r="A24" s="66" t="s">
        <v>83</v>
      </c>
      <c r="B24" s="40">
        <v>0.3</v>
      </c>
      <c r="C24" s="88">
        <f t="shared" si="3"/>
        <v>2.1</v>
      </c>
      <c r="D24" s="25">
        <v>20</v>
      </c>
      <c r="E24" s="30">
        <f>D24</f>
        <v>20</v>
      </c>
      <c r="F24" s="25">
        <v>40</v>
      </c>
      <c r="G24" s="30">
        <f>F24</f>
        <v>40</v>
      </c>
      <c r="H24" s="25">
        <v>60</v>
      </c>
      <c r="I24" s="30">
        <f>H24</f>
        <v>60</v>
      </c>
      <c r="J24" s="25">
        <v>80</v>
      </c>
      <c r="K24" s="30">
        <v>100</v>
      </c>
      <c r="L24" s="25">
        <v>100</v>
      </c>
      <c r="M24" s="30">
        <f>L24</f>
        <v>100</v>
      </c>
      <c r="N24" s="25">
        <v>70</v>
      </c>
      <c r="O24" s="30">
        <f>N24</f>
        <v>70</v>
      </c>
      <c r="P24" s="27">
        <f t="shared" si="5"/>
        <v>12</v>
      </c>
      <c r="Q24" s="27">
        <f t="shared" si="6"/>
        <v>12</v>
      </c>
      <c r="R24" s="31">
        <f t="shared" si="7"/>
        <v>25.199999999999996</v>
      </c>
      <c r="S24" s="31">
        <f t="shared" si="7"/>
        <v>25.199999999999996</v>
      </c>
      <c r="T24" s="3">
        <v>400</v>
      </c>
      <c r="U24" s="3">
        <f>(R24-T24)/R24*100</f>
        <v>-1487.3015873015875</v>
      </c>
      <c r="V24" s="3"/>
      <c r="W24" s="1">
        <f t="shared" si="8"/>
        <v>100</v>
      </c>
    </row>
    <row r="25" spans="1:23" ht="18.75" x14ac:dyDescent="0.25">
      <c r="A25" s="66" t="s">
        <v>84</v>
      </c>
      <c r="B25" s="40">
        <v>0.3</v>
      </c>
      <c r="C25" s="88">
        <f t="shared" si="3"/>
        <v>2.1</v>
      </c>
      <c r="D25" s="25">
        <v>20</v>
      </c>
      <c r="E25" s="30">
        <f>D25</f>
        <v>20</v>
      </c>
      <c r="F25" s="25">
        <v>50</v>
      </c>
      <c r="G25" s="30">
        <f>F25</f>
        <v>50</v>
      </c>
      <c r="H25" s="25">
        <v>70</v>
      </c>
      <c r="I25" s="30">
        <f>H25</f>
        <v>70</v>
      </c>
      <c r="J25" s="25">
        <v>100</v>
      </c>
      <c r="K25" s="30">
        <v>120</v>
      </c>
      <c r="L25" s="25">
        <v>100</v>
      </c>
      <c r="M25" s="30">
        <f>L25</f>
        <v>100</v>
      </c>
      <c r="N25" s="25">
        <v>70</v>
      </c>
      <c r="O25" s="30">
        <f>N25</f>
        <v>70</v>
      </c>
      <c r="P25" s="27">
        <f t="shared" si="5"/>
        <v>14</v>
      </c>
      <c r="Q25" s="27">
        <f t="shared" si="6"/>
        <v>14</v>
      </c>
      <c r="R25" s="31">
        <f t="shared" si="7"/>
        <v>29.4</v>
      </c>
      <c r="S25" s="31">
        <f t="shared" si="7"/>
        <v>29.4</v>
      </c>
      <c r="T25" s="3"/>
      <c r="U25" s="3"/>
      <c r="V25" s="3"/>
      <c r="W25" s="1">
        <f t="shared" si="8"/>
        <v>100</v>
      </c>
    </row>
    <row r="26" spans="1:23" ht="18.75" x14ac:dyDescent="0.25">
      <c r="A26" s="66" t="s">
        <v>85</v>
      </c>
      <c r="B26" s="40">
        <v>0.2</v>
      </c>
      <c r="C26" s="88">
        <f t="shared" si="3"/>
        <v>1.4</v>
      </c>
      <c r="D26" s="25">
        <v>0</v>
      </c>
      <c r="E26" s="30">
        <f>D26</f>
        <v>0</v>
      </c>
      <c r="F26" s="25">
        <v>0</v>
      </c>
      <c r="G26" s="30">
        <f>F26</f>
        <v>0</v>
      </c>
      <c r="H26" s="25">
        <v>80</v>
      </c>
      <c r="I26" s="30">
        <f>H26</f>
        <v>80</v>
      </c>
      <c r="J26" s="25">
        <v>100</v>
      </c>
      <c r="K26" s="30">
        <v>120</v>
      </c>
      <c r="L26" s="25">
        <v>100</v>
      </c>
      <c r="M26" s="30">
        <f>L26</f>
        <v>100</v>
      </c>
      <c r="N26" s="25">
        <v>70</v>
      </c>
      <c r="O26" s="30">
        <f>N26</f>
        <v>70</v>
      </c>
      <c r="P26" s="27">
        <f t="shared" si="5"/>
        <v>16</v>
      </c>
      <c r="Q26" s="27">
        <f t="shared" si="6"/>
        <v>16</v>
      </c>
      <c r="R26" s="31">
        <f t="shared" si="7"/>
        <v>22.4</v>
      </c>
      <c r="S26" s="31">
        <f t="shared" si="7"/>
        <v>22.4</v>
      </c>
      <c r="T26" s="3"/>
      <c r="U26" s="3"/>
      <c r="V26" s="3"/>
      <c r="W26" s="1">
        <f t="shared" si="8"/>
        <v>100</v>
      </c>
    </row>
    <row r="27" spans="1:23" ht="18.75" x14ac:dyDescent="0.25">
      <c r="A27" s="66" t="s">
        <v>17</v>
      </c>
      <c r="B27" s="40">
        <v>0.3</v>
      </c>
      <c r="C27" s="88">
        <f t="shared" si="3"/>
        <v>2.1</v>
      </c>
      <c r="D27" s="25"/>
      <c r="E27" s="30"/>
      <c r="F27" s="25"/>
      <c r="G27" s="30"/>
      <c r="H27" s="25"/>
      <c r="I27" s="30"/>
      <c r="J27" s="25"/>
      <c r="K27" s="30"/>
      <c r="L27" s="25"/>
      <c r="M27" s="30"/>
      <c r="N27" s="25"/>
      <c r="O27" s="30"/>
      <c r="P27" s="27">
        <f t="shared" si="5"/>
        <v>0</v>
      </c>
      <c r="Q27" s="27">
        <f t="shared" si="6"/>
        <v>0</v>
      </c>
      <c r="R27" s="31"/>
      <c r="S27" s="31"/>
      <c r="T27" s="3"/>
      <c r="U27" s="3"/>
      <c r="V27" s="3"/>
    </row>
    <row r="28" spans="1:23" ht="18.75" x14ac:dyDescent="0.25">
      <c r="A28" s="66" t="s">
        <v>18</v>
      </c>
      <c r="B28" s="40">
        <v>0.3</v>
      </c>
      <c r="C28" s="88">
        <f t="shared" si="3"/>
        <v>2.1</v>
      </c>
      <c r="D28" s="25">
        <v>20</v>
      </c>
      <c r="E28" s="30">
        <f>D28</f>
        <v>20</v>
      </c>
      <c r="F28" s="25">
        <v>50</v>
      </c>
      <c r="G28" s="30">
        <f>F28</f>
        <v>50</v>
      </c>
      <c r="H28" s="25">
        <v>100</v>
      </c>
      <c r="I28" s="30">
        <f>H28</f>
        <v>100</v>
      </c>
      <c r="J28" s="25">
        <v>100</v>
      </c>
      <c r="K28" s="30">
        <v>150</v>
      </c>
      <c r="L28" s="25">
        <v>100</v>
      </c>
      <c r="M28" s="30">
        <f>L28</f>
        <v>100</v>
      </c>
      <c r="N28" s="25">
        <v>75</v>
      </c>
      <c r="O28" s="30">
        <f>N28</f>
        <v>75</v>
      </c>
      <c r="P28" s="27">
        <f t="shared" si="5"/>
        <v>20</v>
      </c>
      <c r="Q28" s="27">
        <f t="shared" si="6"/>
        <v>20</v>
      </c>
      <c r="R28" s="31">
        <f t="shared" ref="R28:S75" si="9">P28*$B28*$B$1/20</f>
        <v>42</v>
      </c>
      <c r="S28" s="31">
        <f t="shared" si="9"/>
        <v>42</v>
      </c>
      <c r="T28" s="3"/>
      <c r="U28" s="3"/>
      <c r="V28" s="3"/>
      <c r="W28" s="1">
        <f t="shared" si="8"/>
        <v>100</v>
      </c>
    </row>
    <row r="29" spans="1:23" ht="18.75" x14ac:dyDescent="0.25">
      <c r="A29" s="66" t="s">
        <v>19</v>
      </c>
      <c r="B29" s="40">
        <v>0.3</v>
      </c>
      <c r="C29" s="88">
        <f t="shared" si="3"/>
        <v>2.1</v>
      </c>
      <c r="D29" s="25"/>
      <c r="E29" s="30"/>
      <c r="F29" s="25"/>
      <c r="G29" s="30"/>
      <c r="H29" s="25"/>
      <c r="I29" s="30"/>
      <c r="J29" s="25"/>
      <c r="K29" s="30"/>
      <c r="L29" s="25"/>
      <c r="M29" s="30"/>
      <c r="N29" s="25"/>
      <c r="O29" s="30"/>
      <c r="P29" s="27">
        <f t="shared" si="5"/>
        <v>0</v>
      </c>
      <c r="Q29" s="27">
        <f t="shared" si="6"/>
        <v>0</v>
      </c>
      <c r="R29" s="31"/>
      <c r="S29" s="31"/>
      <c r="T29" s="3"/>
      <c r="U29" s="3"/>
      <c r="V29" s="3"/>
    </row>
    <row r="30" spans="1:23" ht="18.75" x14ac:dyDescent="0.25">
      <c r="A30" s="66" t="s">
        <v>20</v>
      </c>
      <c r="B30" s="40">
        <v>0.4</v>
      </c>
      <c r="C30" s="88">
        <f t="shared" si="3"/>
        <v>2.8</v>
      </c>
      <c r="D30" s="25"/>
      <c r="E30" s="30"/>
      <c r="F30" s="25"/>
      <c r="G30" s="30"/>
      <c r="H30" s="25"/>
      <c r="I30" s="30"/>
      <c r="J30" s="25"/>
      <c r="K30" s="30"/>
      <c r="L30" s="25"/>
      <c r="M30" s="30"/>
      <c r="N30" s="25"/>
      <c r="O30" s="30"/>
      <c r="P30" s="27">
        <f t="shared" si="5"/>
        <v>0</v>
      </c>
      <c r="Q30" s="27">
        <f t="shared" si="6"/>
        <v>0</v>
      </c>
      <c r="R30" s="31"/>
      <c r="S30" s="31"/>
      <c r="T30" s="3"/>
      <c r="U30" s="3"/>
      <c r="V30" s="3"/>
    </row>
    <row r="31" spans="1:23" ht="18.75" x14ac:dyDescent="0.25">
      <c r="A31" s="66" t="s">
        <v>21</v>
      </c>
      <c r="B31" s="40">
        <v>0.8</v>
      </c>
      <c r="C31" s="88">
        <f t="shared" si="3"/>
        <v>5.6</v>
      </c>
      <c r="D31" s="25">
        <v>0.5</v>
      </c>
      <c r="E31" s="30">
        <f>D31</f>
        <v>0.5</v>
      </c>
      <c r="F31" s="25">
        <v>1</v>
      </c>
      <c r="G31" s="30">
        <f>F31</f>
        <v>1</v>
      </c>
      <c r="H31" s="25">
        <v>2</v>
      </c>
      <c r="I31" s="30">
        <f>H31</f>
        <v>2</v>
      </c>
      <c r="J31" s="25">
        <v>2</v>
      </c>
      <c r="K31" s="30">
        <v>3</v>
      </c>
      <c r="L31" s="25">
        <v>2</v>
      </c>
      <c r="M31" s="30">
        <f>L31</f>
        <v>2</v>
      </c>
      <c r="N31" s="25">
        <v>1.5</v>
      </c>
      <c r="O31" s="30">
        <f>N31</f>
        <v>1.5</v>
      </c>
      <c r="P31" s="27">
        <f t="shared" si="5"/>
        <v>0.4</v>
      </c>
      <c r="Q31" s="27">
        <f t="shared" si="6"/>
        <v>0.4</v>
      </c>
      <c r="R31" s="31">
        <f t="shared" si="9"/>
        <v>2.2400000000000007</v>
      </c>
      <c r="S31" s="31">
        <f t="shared" si="9"/>
        <v>2.2400000000000007</v>
      </c>
      <c r="T31" s="3"/>
      <c r="U31" s="3"/>
      <c r="V31" s="3"/>
      <c r="W31" s="1">
        <f t="shared" si="8"/>
        <v>100</v>
      </c>
    </row>
    <row r="32" spans="1:23" ht="18.75" x14ac:dyDescent="0.25">
      <c r="A32" s="67" t="s">
        <v>86</v>
      </c>
      <c r="B32" s="43">
        <v>5</v>
      </c>
      <c r="C32" s="89">
        <f t="shared" si="3"/>
        <v>35</v>
      </c>
      <c r="D32" s="32">
        <v>20</v>
      </c>
      <c r="E32" s="33">
        <f>D32</f>
        <v>20</v>
      </c>
      <c r="F32" s="32">
        <v>50</v>
      </c>
      <c r="G32" s="33">
        <f>F32</f>
        <v>50</v>
      </c>
      <c r="H32" s="32">
        <v>70</v>
      </c>
      <c r="I32" s="33">
        <f>H32</f>
        <v>70</v>
      </c>
      <c r="J32" s="32">
        <v>100</v>
      </c>
      <c r="K32" s="33">
        <v>120</v>
      </c>
      <c r="L32" s="32">
        <v>100</v>
      </c>
      <c r="M32" s="33">
        <f>L32</f>
        <v>100</v>
      </c>
      <c r="N32" s="32">
        <v>70</v>
      </c>
      <c r="O32" s="33">
        <f>N32</f>
        <v>70</v>
      </c>
      <c r="P32" s="34">
        <f t="shared" si="5"/>
        <v>14</v>
      </c>
      <c r="Q32" s="34">
        <f t="shared" si="6"/>
        <v>14</v>
      </c>
      <c r="R32" s="35">
        <f t="shared" si="9"/>
        <v>490</v>
      </c>
      <c r="S32" s="35">
        <f t="shared" si="9"/>
        <v>490</v>
      </c>
      <c r="T32" s="3"/>
      <c r="U32" s="3"/>
      <c r="V32" s="3"/>
      <c r="W32" s="1">
        <f t="shared" si="8"/>
        <v>100</v>
      </c>
    </row>
    <row r="33" spans="1:23" ht="21" x14ac:dyDescent="0.25">
      <c r="A33" s="73" t="s">
        <v>22</v>
      </c>
      <c r="B33" s="74">
        <f>SUM(B10:B32)</f>
        <v>18.900000000000006</v>
      </c>
      <c r="C33" s="74"/>
      <c r="D33" s="56"/>
      <c r="E33" s="56"/>
      <c r="F33" s="56"/>
      <c r="G33" s="56"/>
      <c r="H33" s="56"/>
      <c r="I33" s="56"/>
      <c r="J33" s="56"/>
      <c r="K33" s="56"/>
      <c r="L33" s="56"/>
      <c r="M33" s="56"/>
      <c r="N33" s="56"/>
      <c r="O33" s="56"/>
      <c r="P33" s="56"/>
      <c r="Q33" s="56"/>
      <c r="R33" s="56"/>
      <c r="S33" s="57"/>
      <c r="T33" s="3"/>
      <c r="U33" s="3"/>
      <c r="V33" s="3"/>
    </row>
    <row r="34" spans="1:23" s="2" customFormat="1" ht="18" customHeight="1" x14ac:dyDescent="0.25">
      <c r="A34" s="123" t="s">
        <v>110</v>
      </c>
      <c r="B34" s="124"/>
      <c r="C34" s="124"/>
      <c r="D34" s="124"/>
      <c r="E34" s="124"/>
      <c r="F34" s="124"/>
      <c r="G34" s="124"/>
      <c r="H34" s="124"/>
      <c r="I34" s="124"/>
      <c r="J34" s="125" t="s">
        <v>72</v>
      </c>
      <c r="K34" s="125"/>
      <c r="L34" s="125"/>
      <c r="M34" s="125"/>
      <c r="N34" s="125"/>
      <c r="O34" s="125"/>
      <c r="P34" s="125"/>
      <c r="Q34" s="125"/>
      <c r="R34" s="125"/>
      <c r="S34" s="126" t="s">
        <v>72</v>
      </c>
    </row>
    <row r="35" spans="1:23" ht="18.75" x14ac:dyDescent="0.25">
      <c r="A35" s="68" t="s">
        <v>39</v>
      </c>
      <c r="B35" s="38">
        <v>1.2</v>
      </c>
      <c r="C35" s="90">
        <f>B35*$B$1/20</f>
        <v>8.4</v>
      </c>
      <c r="D35" s="22">
        <v>120</v>
      </c>
      <c r="E35" s="23">
        <f>D35</f>
        <v>120</v>
      </c>
      <c r="F35" s="22">
        <v>100</v>
      </c>
      <c r="G35" s="23">
        <f>F35</f>
        <v>100</v>
      </c>
      <c r="H35" s="22">
        <v>100</v>
      </c>
      <c r="I35" s="23">
        <f t="shared" ref="I35:I61" si="10">H35</f>
        <v>100</v>
      </c>
      <c r="J35" s="22">
        <v>150</v>
      </c>
      <c r="K35" s="23">
        <f t="shared" ref="K35:K50" si="11">J35</f>
        <v>150</v>
      </c>
      <c r="L35" s="22">
        <v>150</v>
      </c>
      <c r="M35" s="23">
        <f>L35</f>
        <v>150</v>
      </c>
      <c r="N35" s="22">
        <v>150</v>
      </c>
      <c r="O35" s="23">
        <f t="shared" ref="O35:O60" si="12">N35</f>
        <v>150</v>
      </c>
      <c r="P35" s="24">
        <f t="shared" si="5"/>
        <v>20</v>
      </c>
      <c r="Q35" s="24">
        <f t="shared" si="6"/>
        <v>20</v>
      </c>
      <c r="R35" s="58">
        <f t="shared" si="9"/>
        <v>168</v>
      </c>
      <c r="S35" s="58"/>
      <c r="T35" s="3">
        <v>1500</v>
      </c>
      <c r="U35" s="3">
        <f>(R35-T35)/R35*100</f>
        <v>-792.85714285714289</v>
      </c>
      <c r="V35" s="3"/>
      <c r="W35" s="1">
        <f t="shared" si="8"/>
        <v>100</v>
      </c>
    </row>
    <row r="36" spans="1:23" ht="18.75" x14ac:dyDescent="0.25">
      <c r="A36" s="69" t="s">
        <v>23</v>
      </c>
      <c r="B36" s="40">
        <v>0.2</v>
      </c>
      <c r="C36" s="91">
        <f t="shared" ref="C36:C61" si="13">B36*$B$1/20</f>
        <v>1.4</v>
      </c>
      <c r="D36" s="25">
        <v>120</v>
      </c>
      <c r="E36" s="26">
        <f t="shared" ref="E36:G61" si="14">D36</f>
        <v>120</v>
      </c>
      <c r="F36" s="25">
        <v>100</v>
      </c>
      <c r="G36" s="26">
        <f t="shared" si="14"/>
        <v>100</v>
      </c>
      <c r="H36" s="25">
        <v>100</v>
      </c>
      <c r="I36" s="26">
        <f t="shared" si="10"/>
        <v>100</v>
      </c>
      <c r="J36" s="25">
        <v>150</v>
      </c>
      <c r="K36" s="26">
        <f t="shared" si="11"/>
        <v>150</v>
      </c>
      <c r="L36" s="25">
        <v>150</v>
      </c>
      <c r="M36" s="26">
        <f t="shared" ref="M36:M61" si="15">L36</f>
        <v>150</v>
      </c>
      <c r="N36" s="25">
        <v>150</v>
      </c>
      <c r="O36" s="26">
        <f t="shared" si="12"/>
        <v>150</v>
      </c>
      <c r="P36" s="27">
        <f t="shared" si="5"/>
        <v>20</v>
      </c>
      <c r="Q36" s="27">
        <f t="shared" si="6"/>
        <v>20</v>
      </c>
      <c r="R36" s="31">
        <f t="shared" si="9"/>
        <v>28</v>
      </c>
      <c r="S36" s="31"/>
      <c r="T36" s="3"/>
      <c r="U36" s="3"/>
      <c r="V36" s="3"/>
      <c r="W36" s="1">
        <f t="shared" si="8"/>
        <v>100</v>
      </c>
    </row>
    <row r="37" spans="1:23" ht="18.75" x14ac:dyDescent="0.25">
      <c r="A37" s="69" t="s">
        <v>24</v>
      </c>
      <c r="B37" s="40">
        <v>0.3</v>
      </c>
      <c r="C37" s="91">
        <f t="shared" si="13"/>
        <v>2.1</v>
      </c>
      <c r="D37" s="25">
        <v>120</v>
      </c>
      <c r="E37" s="26">
        <f t="shared" si="14"/>
        <v>120</v>
      </c>
      <c r="F37" s="25">
        <v>100</v>
      </c>
      <c r="G37" s="26">
        <f t="shared" si="14"/>
        <v>100</v>
      </c>
      <c r="H37" s="25">
        <v>100</v>
      </c>
      <c r="I37" s="26">
        <f t="shared" si="10"/>
        <v>100</v>
      </c>
      <c r="J37" s="25">
        <v>150</v>
      </c>
      <c r="K37" s="26">
        <f t="shared" si="11"/>
        <v>150</v>
      </c>
      <c r="L37" s="25">
        <v>150</v>
      </c>
      <c r="M37" s="26">
        <f t="shared" si="15"/>
        <v>150</v>
      </c>
      <c r="N37" s="25">
        <v>150</v>
      </c>
      <c r="O37" s="26">
        <f t="shared" si="12"/>
        <v>150</v>
      </c>
      <c r="P37" s="27">
        <f t="shared" si="5"/>
        <v>20</v>
      </c>
      <c r="Q37" s="27">
        <f t="shared" si="6"/>
        <v>20</v>
      </c>
      <c r="R37" s="27">
        <f t="shared" si="9"/>
        <v>42</v>
      </c>
      <c r="S37" s="27"/>
      <c r="W37" s="1">
        <f t="shared" si="8"/>
        <v>100</v>
      </c>
    </row>
    <row r="38" spans="1:23" ht="18.75" x14ac:dyDescent="0.25">
      <c r="A38" s="69" t="s">
        <v>87</v>
      </c>
      <c r="B38" s="40">
        <v>0.5</v>
      </c>
      <c r="C38" s="91">
        <f t="shared" si="13"/>
        <v>3.5</v>
      </c>
      <c r="D38" s="25">
        <v>120</v>
      </c>
      <c r="E38" s="26">
        <f t="shared" si="14"/>
        <v>120</v>
      </c>
      <c r="F38" s="25">
        <v>100</v>
      </c>
      <c r="G38" s="26">
        <f t="shared" si="14"/>
        <v>100</v>
      </c>
      <c r="H38" s="25">
        <v>100</v>
      </c>
      <c r="I38" s="26">
        <f t="shared" si="10"/>
        <v>100</v>
      </c>
      <c r="J38" s="25">
        <v>150</v>
      </c>
      <c r="K38" s="26">
        <f t="shared" si="11"/>
        <v>150</v>
      </c>
      <c r="L38" s="25">
        <v>150</v>
      </c>
      <c r="M38" s="26">
        <f t="shared" si="15"/>
        <v>150</v>
      </c>
      <c r="N38" s="25">
        <v>150</v>
      </c>
      <c r="O38" s="26">
        <f t="shared" si="12"/>
        <v>150</v>
      </c>
      <c r="P38" s="27">
        <f t="shared" si="5"/>
        <v>20</v>
      </c>
      <c r="Q38" s="27">
        <f t="shared" si="6"/>
        <v>20</v>
      </c>
      <c r="R38" s="27">
        <f t="shared" si="9"/>
        <v>70</v>
      </c>
      <c r="S38" s="27"/>
      <c r="W38" s="1">
        <f t="shared" si="8"/>
        <v>100</v>
      </c>
    </row>
    <row r="39" spans="1:23" ht="18.75" x14ac:dyDescent="0.25">
      <c r="A39" s="69" t="s">
        <v>25</v>
      </c>
      <c r="B39" s="40">
        <v>0.3</v>
      </c>
      <c r="C39" s="91">
        <f t="shared" si="13"/>
        <v>2.1</v>
      </c>
      <c r="D39" s="25">
        <v>120</v>
      </c>
      <c r="E39" s="26">
        <f t="shared" si="14"/>
        <v>120</v>
      </c>
      <c r="F39" s="25">
        <v>100</v>
      </c>
      <c r="G39" s="26">
        <f t="shared" si="14"/>
        <v>100</v>
      </c>
      <c r="H39" s="25">
        <v>100</v>
      </c>
      <c r="I39" s="26">
        <f t="shared" si="10"/>
        <v>100</v>
      </c>
      <c r="J39" s="25">
        <v>150</v>
      </c>
      <c r="K39" s="26">
        <f t="shared" si="11"/>
        <v>150</v>
      </c>
      <c r="L39" s="25">
        <v>150</v>
      </c>
      <c r="M39" s="26">
        <f t="shared" si="15"/>
        <v>150</v>
      </c>
      <c r="N39" s="25">
        <v>150</v>
      </c>
      <c r="O39" s="26">
        <f t="shared" si="12"/>
        <v>150</v>
      </c>
      <c r="P39" s="27">
        <f t="shared" si="5"/>
        <v>20</v>
      </c>
      <c r="Q39" s="27">
        <f t="shared" si="6"/>
        <v>20</v>
      </c>
      <c r="R39" s="27">
        <f t="shared" si="9"/>
        <v>42</v>
      </c>
      <c r="S39" s="27"/>
      <c r="W39" s="1">
        <f t="shared" si="8"/>
        <v>100</v>
      </c>
    </row>
    <row r="40" spans="1:23" ht="18.75" x14ac:dyDescent="0.25">
      <c r="A40" s="69" t="s">
        <v>26</v>
      </c>
      <c r="B40" s="40">
        <v>1.2</v>
      </c>
      <c r="C40" s="91">
        <f t="shared" si="13"/>
        <v>8.4</v>
      </c>
      <c r="D40" s="25">
        <v>120</v>
      </c>
      <c r="E40" s="26">
        <f t="shared" si="14"/>
        <v>120</v>
      </c>
      <c r="F40" s="25">
        <v>100</v>
      </c>
      <c r="G40" s="26">
        <f t="shared" si="14"/>
        <v>100</v>
      </c>
      <c r="H40" s="25">
        <v>100</v>
      </c>
      <c r="I40" s="26">
        <f t="shared" si="10"/>
        <v>100</v>
      </c>
      <c r="J40" s="25">
        <v>150</v>
      </c>
      <c r="K40" s="26">
        <f t="shared" si="11"/>
        <v>150</v>
      </c>
      <c r="L40" s="25">
        <v>150</v>
      </c>
      <c r="M40" s="26">
        <f t="shared" si="15"/>
        <v>150</v>
      </c>
      <c r="N40" s="25">
        <v>150</v>
      </c>
      <c r="O40" s="26">
        <f t="shared" si="12"/>
        <v>150</v>
      </c>
      <c r="P40" s="27">
        <f t="shared" si="5"/>
        <v>20</v>
      </c>
      <c r="Q40" s="27">
        <f t="shared" si="6"/>
        <v>20</v>
      </c>
      <c r="R40" s="27">
        <f t="shared" si="9"/>
        <v>168</v>
      </c>
      <c r="S40" s="27"/>
      <c r="V40" s="1">
        <v>563</v>
      </c>
      <c r="W40" s="1">
        <f t="shared" si="8"/>
        <v>-235.11904761904762</v>
      </c>
    </row>
    <row r="41" spans="1:23" ht="18.75" x14ac:dyDescent="0.25">
      <c r="A41" s="69" t="s">
        <v>27</v>
      </c>
      <c r="B41" s="40">
        <v>0.3</v>
      </c>
      <c r="C41" s="91">
        <f t="shared" si="13"/>
        <v>2.1</v>
      </c>
      <c r="D41" s="25">
        <v>120</v>
      </c>
      <c r="E41" s="26">
        <f t="shared" si="14"/>
        <v>120</v>
      </c>
      <c r="F41" s="25">
        <v>100</v>
      </c>
      <c r="G41" s="26">
        <f t="shared" si="14"/>
        <v>100</v>
      </c>
      <c r="H41" s="25">
        <v>100</v>
      </c>
      <c r="I41" s="26">
        <f t="shared" si="10"/>
        <v>100</v>
      </c>
      <c r="J41" s="25">
        <v>150</v>
      </c>
      <c r="K41" s="26">
        <f t="shared" si="11"/>
        <v>150</v>
      </c>
      <c r="L41" s="25">
        <v>150</v>
      </c>
      <c r="M41" s="26">
        <f t="shared" si="15"/>
        <v>150</v>
      </c>
      <c r="N41" s="25">
        <v>150</v>
      </c>
      <c r="O41" s="26">
        <f t="shared" si="12"/>
        <v>150</v>
      </c>
      <c r="P41" s="27">
        <f t="shared" si="5"/>
        <v>20</v>
      </c>
      <c r="Q41" s="27">
        <f t="shared" si="6"/>
        <v>20</v>
      </c>
      <c r="R41" s="27">
        <f t="shared" si="9"/>
        <v>42</v>
      </c>
      <c r="S41" s="27"/>
      <c r="W41" s="1">
        <f t="shared" si="8"/>
        <v>100</v>
      </c>
    </row>
    <row r="42" spans="1:23" ht="18.75" x14ac:dyDescent="0.25">
      <c r="A42" s="69" t="s">
        <v>28</v>
      </c>
      <c r="B42" s="40">
        <v>0.7</v>
      </c>
      <c r="C42" s="91">
        <f t="shared" si="13"/>
        <v>4.9000000000000004</v>
      </c>
      <c r="D42" s="25">
        <v>120</v>
      </c>
      <c r="E42" s="26">
        <f t="shared" si="14"/>
        <v>120</v>
      </c>
      <c r="F42" s="25">
        <v>100</v>
      </c>
      <c r="G42" s="26">
        <f t="shared" si="14"/>
        <v>100</v>
      </c>
      <c r="H42" s="25">
        <v>100</v>
      </c>
      <c r="I42" s="26">
        <f t="shared" si="10"/>
        <v>100</v>
      </c>
      <c r="J42" s="25">
        <v>150</v>
      </c>
      <c r="K42" s="26">
        <f t="shared" si="11"/>
        <v>150</v>
      </c>
      <c r="L42" s="25">
        <v>150</v>
      </c>
      <c r="M42" s="26">
        <f t="shared" si="15"/>
        <v>150</v>
      </c>
      <c r="N42" s="25">
        <v>150</v>
      </c>
      <c r="O42" s="26">
        <f t="shared" si="12"/>
        <v>150</v>
      </c>
      <c r="P42" s="27">
        <f t="shared" si="5"/>
        <v>20</v>
      </c>
      <c r="Q42" s="27">
        <f t="shared" si="6"/>
        <v>20</v>
      </c>
      <c r="R42" s="27">
        <f t="shared" si="9"/>
        <v>98</v>
      </c>
      <c r="S42" s="27"/>
      <c r="T42" s="1">
        <v>2200</v>
      </c>
      <c r="U42" s="1">
        <f>(R42-T42)/R42*100</f>
        <v>-2144.8979591836737</v>
      </c>
      <c r="W42" s="1">
        <f t="shared" si="8"/>
        <v>100</v>
      </c>
    </row>
    <row r="43" spans="1:23" ht="18.75" x14ac:dyDescent="0.25">
      <c r="A43" s="69" t="s">
        <v>29</v>
      </c>
      <c r="B43" s="40">
        <v>1.5</v>
      </c>
      <c r="C43" s="91">
        <f t="shared" si="13"/>
        <v>10.5</v>
      </c>
      <c r="D43" s="25">
        <v>120</v>
      </c>
      <c r="E43" s="26">
        <f t="shared" si="14"/>
        <v>120</v>
      </c>
      <c r="F43" s="25">
        <v>100</v>
      </c>
      <c r="G43" s="26">
        <f t="shared" si="14"/>
        <v>100</v>
      </c>
      <c r="H43" s="25">
        <v>100</v>
      </c>
      <c r="I43" s="26">
        <f t="shared" si="10"/>
        <v>100</v>
      </c>
      <c r="J43" s="25">
        <v>150</v>
      </c>
      <c r="K43" s="26">
        <f t="shared" si="11"/>
        <v>150</v>
      </c>
      <c r="L43" s="25">
        <v>150</v>
      </c>
      <c r="M43" s="26">
        <f t="shared" si="15"/>
        <v>150</v>
      </c>
      <c r="N43" s="25">
        <v>150</v>
      </c>
      <c r="O43" s="26">
        <f t="shared" si="12"/>
        <v>150</v>
      </c>
      <c r="P43" s="27">
        <f t="shared" si="5"/>
        <v>20</v>
      </c>
      <c r="Q43" s="27">
        <f t="shared" si="6"/>
        <v>20</v>
      </c>
      <c r="R43" s="27">
        <f t="shared" si="9"/>
        <v>210</v>
      </c>
      <c r="S43" s="27"/>
      <c r="W43" s="1">
        <f t="shared" si="8"/>
        <v>100</v>
      </c>
    </row>
    <row r="44" spans="1:23" ht="18.75" x14ac:dyDescent="0.25">
      <c r="A44" s="69" t="s">
        <v>30</v>
      </c>
      <c r="B44" s="40">
        <v>0.2</v>
      </c>
      <c r="C44" s="91">
        <f t="shared" si="13"/>
        <v>1.4</v>
      </c>
      <c r="D44" s="25">
        <v>120</v>
      </c>
      <c r="E44" s="26">
        <f t="shared" si="14"/>
        <v>120</v>
      </c>
      <c r="F44" s="25">
        <v>100</v>
      </c>
      <c r="G44" s="26">
        <f t="shared" si="14"/>
        <v>100</v>
      </c>
      <c r="H44" s="25">
        <v>100</v>
      </c>
      <c r="I44" s="26">
        <f t="shared" si="10"/>
        <v>100</v>
      </c>
      <c r="J44" s="25">
        <v>150</v>
      </c>
      <c r="K44" s="26">
        <f t="shared" si="11"/>
        <v>150</v>
      </c>
      <c r="L44" s="25">
        <v>150</v>
      </c>
      <c r="M44" s="26">
        <f t="shared" si="15"/>
        <v>150</v>
      </c>
      <c r="N44" s="25">
        <v>150</v>
      </c>
      <c r="O44" s="26">
        <f t="shared" si="12"/>
        <v>150</v>
      </c>
      <c r="P44" s="27">
        <f t="shared" si="5"/>
        <v>20</v>
      </c>
      <c r="Q44" s="27">
        <f t="shared" si="6"/>
        <v>20</v>
      </c>
      <c r="R44" s="27">
        <f t="shared" si="9"/>
        <v>28</v>
      </c>
      <c r="S44" s="27"/>
      <c r="W44" s="1">
        <f t="shared" si="8"/>
        <v>100</v>
      </c>
    </row>
    <row r="45" spans="1:23" ht="18.75" x14ac:dyDescent="0.25">
      <c r="A45" s="69" t="s">
        <v>31</v>
      </c>
      <c r="B45" s="40">
        <v>0.2</v>
      </c>
      <c r="C45" s="91">
        <f t="shared" si="13"/>
        <v>1.4</v>
      </c>
      <c r="D45" s="25">
        <v>120</v>
      </c>
      <c r="E45" s="26">
        <f t="shared" si="14"/>
        <v>120</v>
      </c>
      <c r="F45" s="25">
        <v>100</v>
      </c>
      <c r="G45" s="26">
        <f t="shared" si="14"/>
        <v>100</v>
      </c>
      <c r="H45" s="25">
        <v>100</v>
      </c>
      <c r="I45" s="26">
        <f t="shared" si="10"/>
        <v>100</v>
      </c>
      <c r="J45" s="25">
        <v>150</v>
      </c>
      <c r="K45" s="26">
        <f t="shared" si="11"/>
        <v>150</v>
      </c>
      <c r="L45" s="25">
        <v>150</v>
      </c>
      <c r="M45" s="26">
        <f t="shared" si="15"/>
        <v>150</v>
      </c>
      <c r="N45" s="25">
        <v>150</v>
      </c>
      <c r="O45" s="26">
        <f t="shared" si="12"/>
        <v>150</v>
      </c>
      <c r="P45" s="27">
        <f t="shared" si="5"/>
        <v>20</v>
      </c>
      <c r="Q45" s="27">
        <f t="shared" si="6"/>
        <v>20</v>
      </c>
      <c r="R45" s="27">
        <f t="shared" si="9"/>
        <v>28</v>
      </c>
      <c r="S45" s="27"/>
      <c r="W45" s="1">
        <f t="shared" si="8"/>
        <v>100</v>
      </c>
    </row>
    <row r="46" spans="1:23" ht="18.75" x14ac:dyDescent="0.25">
      <c r="A46" s="69" t="s">
        <v>32</v>
      </c>
      <c r="B46" s="40">
        <v>0.2</v>
      </c>
      <c r="C46" s="91">
        <f t="shared" si="13"/>
        <v>1.4</v>
      </c>
      <c r="D46" s="25">
        <v>120</v>
      </c>
      <c r="E46" s="26">
        <f t="shared" si="14"/>
        <v>120</v>
      </c>
      <c r="F46" s="25">
        <v>100</v>
      </c>
      <c r="G46" s="26">
        <f t="shared" si="14"/>
        <v>100</v>
      </c>
      <c r="H46" s="25">
        <v>100</v>
      </c>
      <c r="I46" s="26">
        <f t="shared" si="10"/>
        <v>100</v>
      </c>
      <c r="J46" s="25">
        <v>150</v>
      </c>
      <c r="K46" s="26">
        <f t="shared" si="11"/>
        <v>150</v>
      </c>
      <c r="L46" s="25">
        <v>150</v>
      </c>
      <c r="M46" s="26">
        <f t="shared" si="15"/>
        <v>150</v>
      </c>
      <c r="N46" s="25">
        <v>150</v>
      </c>
      <c r="O46" s="26">
        <f t="shared" si="12"/>
        <v>150</v>
      </c>
      <c r="P46" s="27">
        <f t="shared" si="5"/>
        <v>20</v>
      </c>
      <c r="Q46" s="27">
        <f t="shared" si="6"/>
        <v>20</v>
      </c>
      <c r="R46" s="27">
        <f t="shared" si="9"/>
        <v>28</v>
      </c>
      <c r="S46" s="27"/>
      <c r="W46" s="1">
        <f t="shared" si="8"/>
        <v>100</v>
      </c>
    </row>
    <row r="47" spans="1:23" ht="18.75" x14ac:dyDescent="0.25">
      <c r="A47" s="69" t="s">
        <v>33</v>
      </c>
      <c r="B47" s="40">
        <v>1</v>
      </c>
      <c r="C47" s="91">
        <f t="shared" si="13"/>
        <v>7</v>
      </c>
      <c r="D47" s="25">
        <v>120</v>
      </c>
      <c r="E47" s="26">
        <f t="shared" si="14"/>
        <v>120</v>
      </c>
      <c r="F47" s="25">
        <v>100</v>
      </c>
      <c r="G47" s="26">
        <f t="shared" si="14"/>
        <v>100</v>
      </c>
      <c r="H47" s="25">
        <v>100</v>
      </c>
      <c r="I47" s="26">
        <f t="shared" si="10"/>
        <v>100</v>
      </c>
      <c r="J47" s="25">
        <v>150</v>
      </c>
      <c r="K47" s="26">
        <f t="shared" si="11"/>
        <v>150</v>
      </c>
      <c r="L47" s="25">
        <v>150</v>
      </c>
      <c r="M47" s="26">
        <f t="shared" si="15"/>
        <v>150</v>
      </c>
      <c r="N47" s="25">
        <v>150</v>
      </c>
      <c r="O47" s="26">
        <f t="shared" si="12"/>
        <v>150</v>
      </c>
      <c r="P47" s="27">
        <f t="shared" si="5"/>
        <v>20</v>
      </c>
      <c r="Q47" s="27">
        <f t="shared" si="6"/>
        <v>20</v>
      </c>
      <c r="R47" s="27">
        <f t="shared" si="9"/>
        <v>140</v>
      </c>
      <c r="S47" s="27"/>
      <c r="W47" s="1">
        <f t="shared" si="8"/>
        <v>100</v>
      </c>
    </row>
    <row r="48" spans="1:23" ht="18.75" x14ac:dyDescent="0.25">
      <c r="A48" s="69" t="s">
        <v>94</v>
      </c>
      <c r="B48" s="40">
        <v>0.3</v>
      </c>
      <c r="C48" s="91">
        <f t="shared" si="13"/>
        <v>2.1</v>
      </c>
      <c r="D48" s="25">
        <v>120</v>
      </c>
      <c r="E48" s="26">
        <f t="shared" si="14"/>
        <v>120</v>
      </c>
      <c r="F48" s="25">
        <v>100</v>
      </c>
      <c r="G48" s="26">
        <f t="shared" si="14"/>
        <v>100</v>
      </c>
      <c r="H48" s="25">
        <v>100</v>
      </c>
      <c r="I48" s="26">
        <f t="shared" si="10"/>
        <v>100</v>
      </c>
      <c r="J48" s="25">
        <v>150</v>
      </c>
      <c r="K48" s="26">
        <f t="shared" si="11"/>
        <v>150</v>
      </c>
      <c r="L48" s="25">
        <v>150</v>
      </c>
      <c r="M48" s="26">
        <f t="shared" si="15"/>
        <v>150</v>
      </c>
      <c r="N48" s="25">
        <v>150</v>
      </c>
      <c r="O48" s="26">
        <f t="shared" si="12"/>
        <v>150</v>
      </c>
      <c r="P48" s="27">
        <f t="shared" si="5"/>
        <v>20</v>
      </c>
      <c r="Q48" s="27">
        <f t="shared" si="6"/>
        <v>20</v>
      </c>
      <c r="R48" s="27">
        <f t="shared" si="9"/>
        <v>42</v>
      </c>
      <c r="S48" s="27"/>
      <c r="W48" s="1">
        <f t="shared" si="8"/>
        <v>100</v>
      </c>
    </row>
    <row r="49" spans="1:23" ht="18.75" x14ac:dyDescent="0.25">
      <c r="A49" s="69" t="s">
        <v>76</v>
      </c>
      <c r="B49" s="40">
        <v>0.8</v>
      </c>
      <c r="C49" s="91">
        <f t="shared" si="13"/>
        <v>5.6</v>
      </c>
      <c r="D49" s="25">
        <v>120</v>
      </c>
      <c r="E49" s="26">
        <f t="shared" si="14"/>
        <v>120</v>
      </c>
      <c r="F49" s="25">
        <v>100</v>
      </c>
      <c r="G49" s="26">
        <f t="shared" si="14"/>
        <v>100</v>
      </c>
      <c r="H49" s="25">
        <v>100</v>
      </c>
      <c r="I49" s="26">
        <f t="shared" si="10"/>
        <v>100</v>
      </c>
      <c r="J49" s="25">
        <v>150</v>
      </c>
      <c r="K49" s="26">
        <f t="shared" si="11"/>
        <v>150</v>
      </c>
      <c r="L49" s="25">
        <v>150</v>
      </c>
      <c r="M49" s="26">
        <f t="shared" si="15"/>
        <v>150</v>
      </c>
      <c r="N49" s="25">
        <v>150</v>
      </c>
      <c r="O49" s="26">
        <f t="shared" si="12"/>
        <v>150</v>
      </c>
      <c r="P49" s="27">
        <f t="shared" si="5"/>
        <v>20</v>
      </c>
      <c r="Q49" s="27">
        <f t="shared" si="6"/>
        <v>20</v>
      </c>
      <c r="R49" s="27">
        <f t="shared" si="9"/>
        <v>112</v>
      </c>
      <c r="S49" s="27"/>
      <c r="W49" s="1">
        <f t="shared" si="8"/>
        <v>100</v>
      </c>
    </row>
    <row r="50" spans="1:23" ht="18.75" x14ac:dyDescent="0.25">
      <c r="A50" s="69" t="s">
        <v>88</v>
      </c>
      <c r="B50" s="40">
        <v>0.3</v>
      </c>
      <c r="C50" s="91">
        <f t="shared" si="13"/>
        <v>2.1</v>
      </c>
      <c r="D50" s="25">
        <v>120</v>
      </c>
      <c r="E50" s="26">
        <f t="shared" si="14"/>
        <v>120</v>
      </c>
      <c r="F50" s="25">
        <v>100</v>
      </c>
      <c r="G50" s="26">
        <f t="shared" si="14"/>
        <v>100</v>
      </c>
      <c r="H50" s="25">
        <v>100</v>
      </c>
      <c r="I50" s="26">
        <f t="shared" si="10"/>
        <v>100</v>
      </c>
      <c r="J50" s="25">
        <v>150</v>
      </c>
      <c r="K50" s="26">
        <f t="shared" si="11"/>
        <v>150</v>
      </c>
      <c r="L50" s="25">
        <v>150</v>
      </c>
      <c r="M50" s="26">
        <f t="shared" si="15"/>
        <v>150</v>
      </c>
      <c r="N50" s="25">
        <v>150</v>
      </c>
      <c r="O50" s="26">
        <f t="shared" si="12"/>
        <v>150</v>
      </c>
      <c r="P50" s="27">
        <f t="shared" si="5"/>
        <v>20</v>
      </c>
      <c r="Q50" s="27">
        <f t="shared" si="6"/>
        <v>20</v>
      </c>
      <c r="R50" s="27">
        <f t="shared" si="9"/>
        <v>42</v>
      </c>
      <c r="S50" s="27"/>
      <c r="W50" s="1">
        <f t="shared" si="8"/>
        <v>100</v>
      </c>
    </row>
    <row r="51" spans="1:23" ht="18.75" x14ac:dyDescent="0.25">
      <c r="A51" s="69" t="s">
        <v>34</v>
      </c>
      <c r="B51" s="40">
        <v>0.3</v>
      </c>
      <c r="C51" s="91">
        <f t="shared" si="13"/>
        <v>2.1</v>
      </c>
      <c r="D51" s="25">
        <v>120</v>
      </c>
      <c r="E51" s="26">
        <f t="shared" si="14"/>
        <v>120</v>
      </c>
      <c r="F51" s="25">
        <v>100</v>
      </c>
      <c r="G51" s="26">
        <f t="shared" si="14"/>
        <v>100</v>
      </c>
      <c r="H51" s="25">
        <v>100</v>
      </c>
      <c r="I51" s="26">
        <f t="shared" si="10"/>
        <v>100</v>
      </c>
      <c r="J51" s="25">
        <v>150</v>
      </c>
      <c r="K51" s="26">
        <f>J51</f>
        <v>150</v>
      </c>
      <c r="L51" s="25">
        <v>150</v>
      </c>
      <c r="M51" s="26">
        <f t="shared" si="15"/>
        <v>150</v>
      </c>
      <c r="N51" s="25">
        <v>150</v>
      </c>
      <c r="O51" s="26">
        <f t="shared" si="12"/>
        <v>150</v>
      </c>
      <c r="P51" s="27">
        <f t="shared" si="5"/>
        <v>20</v>
      </c>
      <c r="Q51" s="27">
        <f t="shared" si="6"/>
        <v>20</v>
      </c>
      <c r="R51" s="27">
        <f t="shared" si="9"/>
        <v>42</v>
      </c>
      <c r="S51" s="27"/>
      <c r="W51" s="1">
        <f t="shared" si="8"/>
        <v>100</v>
      </c>
    </row>
    <row r="52" spans="1:23" ht="18.75" x14ac:dyDescent="0.25">
      <c r="A52" s="69" t="s">
        <v>95</v>
      </c>
      <c r="B52" s="40">
        <v>1</v>
      </c>
      <c r="C52" s="91">
        <f t="shared" si="13"/>
        <v>7</v>
      </c>
      <c r="D52" s="25">
        <v>120</v>
      </c>
      <c r="E52" s="26">
        <f t="shared" si="14"/>
        <v>120</v>
      </c>
      <c r="F52" s="25">
        <v>120</v>
      </c>
      <c r="G52" s="26">
        <f t="shared" si="14"/>
        <v>120</v>
      </c>
      <c r="H52" s="25">
        <v>170</v>
      </c>
      <c r="I52" s="26">
        <f t="shared" si="10"/>
        <v>170</v>
      </c>
      <c r="J52" s="25">
        <v>200</v>
      </c>
      <c r="K52" s="26">
        <v>250</v>
      </c>
      <c r="L52" s="25">
        <v>200</v>
      </c>
      <c r="M52" s="26">
        <f t="shared" si="15"/>
        <v>200</v>
      </c>
      <c r="N52" s="25">
        <v>200</v>
      </c>
      <c r="O52" s="26">
        <f t="shared" si="12"/>
        <v>200</v>
      </c>
      <c r="P52" s="27">
        <f t="shared" si="5"/>
        <v>34</v>
      </c>
      <c r="Q52" s="27">
        <f t="shared" si="6"/>
        <v>34</v>
      </c>
      <c r="R52" s="27">
        <f t="shared" si="9"/>
        <v>238</v>
      </c>
      <c r="S52" s="27">
        <f t="shared" si="9"/>
        <v>238</v>
      </c>
      <c r="W52" s="1">
        <f t="shared" si="8"/>
        <v>100</v>
      </c>
    </row>
    <row r="53" spans="1:23" ht="18.75" x14ac:dyDescent="0.25">
      <c r="A53" s="69" t="s">
        <v>96</v>
      </c>
      <c r="B53" s="40">
        <v>1.5</v>
      </c>
      <c r="C53" s="91">
        <f t="shared" si="13"/>
        <v>10.5</v>
      </c>
      <c r="D53" s="25">
        <v>120</v>
      </c>
      <c r="E53" s="26">
        <f t="shared" si="14"/>
        <v>120</v>
      </c>
      <c r="F53" s="25">
        <v>120</v>
      </c>
      <c r="G53" s="26">
        <f t="shared" si="14"/>
        <v>120</v>
      </c>
      <c r="H53" s="25">
        <v>170</v>
      </c>
      <c r="I53" s="26">
        <f t="shared" si="10"/>
        <v>170</v>
      </c>
      <c r="J53" s="25">
        <v>200</v>
      </c>
      <c r="K53" s="26">
        <v>250</v>
      </c>
      <c r="L53" s="25">
        <v>200</v>
      </c>
      <c r="M53" s="26">
        <f t="shared" si="15"/>
        <v>200</v>
      </c>
      <c r="N53" s="25">
        <v>200</v>
      </c>
      <c r="O53" s="26">
        <f t="shared" si="12"/>
        <v>200</v>
      </c>
      <c r="P53" s="27">
        <f t="shared" si="5"/>
        <v>34</v>
      </c>
      <c r="Q53" s="27">
        <f t="shared" si="6"/>
        <v>34</v>
      </c>
      <c r="R53" s="27">
        <f t="shared" si="9"/>
        <v>357</v>
      </c>
      <c r="S53" s="27">
        <f t="shared" si="9"/>
        <v>357</v>
      </c>
      <c r="W53" s="1">
        <f t="shared" si="8"/>
        <v>100</v>
      </c>
    </row>
    <row r="54" spans="1:23" ht="18.75" x14ac:dyDescent="0.25">
      <c r="A54" s="69" t="s">
        <v>99</v>
      </c>
      <c r="B54" s="40">
        <v>0.3</v>
      </c>
      <c r="C54" s="91">
        <f t="shared" si="13"/>
        <v>2.1</v>
      </c>
      <c r="D54" s="25">
        <v>120</v>
      </c>
      <c r="E54" s="26">
        <f t="shared" si="14"/>
        <v>120</v>
      </c>
      <c r="F54" s="25">
        <v>120</v>
      </c>
      <c r="G54" s="26">
        <f t="shared" si="14"/>
        <v>120</v>
      </c>
      <c r="H54" s="25">
        <v>170</v>
      </c>
      <c r="I54" s="26">
        <f t="shared" si="10"/>
        <v>170</v>
      </c>
      <c r="J54" s="25">
        <v>200</v>
      </c>
      <c r="K54" s="26">
        <v>250</v>
      </c>
      <c r="L54" s="25">
        <v>200</v>
      </c>
      <c r="M54" s="26">
        <f t="shared" si="15"/>
        <v>200</v>
      </c>
      <c r="N54" s="25">
        <v>200</v>
      </c>
      <c r="O54" s="26">
        <f t="shared" si="12"/>
        <v>200</v>
      </c>
      <c r="P54" s="27">
        <f t="shared" si="5"/>
        <v>34</v>
      </c>
      <c r="Q54" s="27">
        <f t="shared" si="6"/>
        <v>34</v>
      </c>
      <c r="R54" s="27">
        <f t="shared" si="9"/>
        <v>71.400000000000006</v>
      </c>
      <c r="S54" s="27">
        <f t="shared" si="9"/>
        <v>71.400000000000006</v>
      </c>
      <c r="T54" s="103"/>
      <c r="W54" s="1">
        <f t="shared" si="8"/>
        <v>100</v>
      </c>
    </row>
    <row r="55" spans="1:23" ht="18.75" x14ac:dyDescent="0.25">
      <c r="A55" s="69" t="s">
        <v>98</v>
      </c>
      <c r="B55" s="40">
        <v>0.5</v>
      </c>
      <c r="C55" s="91">
        <f t="shared" si="13"/>
        <v>3.5</v>
      </c>
      <c r="D55" s="25">
        <v>120</v>
      </c>
      <c r="E55" s="26">
        <f t="shared" si="14"/>
        <v>120</v>
      </c>
      <c r="F55" s="25">
        <v>120</v>
      </c>
      <c r="G55" s="26">
        <f t="shared" si="14"/>
        <v>120</v>
      </c>
      <c r="H55" s="25">
        <v>170</v>
      </c>
      <c r="I55" s="26">
        <f t="shared" si="10"/>
        <v>170</v>
      </c>
      <c r="J55" s="25">
        <v>200</v>
      </c>
      <c r="K55" s="26">
        <v>250</v>
      </c>
      <c r="L55" s="25">
        <v>200</v>
      </c>
      <c r="M55" s="26">
        <f t="shared" si="15"/>
        <v>200</v>
      </c>
      <c r="N55" s="25">
        <v>200</v>
      </c>
      <c r="O55" s="26">
        <f t="shared" si="12"/>
        <v>200</v>
      </c>
      <c r="P55" s="27">
        <f t="shared" si="5"/>
        <v>34</v>
      </c>
      <c r="Q55" s="27">
        <f t="shared" si="6"/>
        <v>34</v>
      </c>
      <c r="R55" s="27">
        <f t="shared" si="9"/>
        <v>119</v>
      </c>
      <c r="S55" s="27">
        <f t="shared" si="9"/>
        <v>119</v>
      </c>
      <c r="T55" s="103"/>
      <c r="W55" s="1">
        <f t="shared" si="8"/>
        <v>100</v>
      </c>
    </row>
    <row r="56" spans="1:23" ht="18.75" x14ac:dyDescent="0.25">
      <c r="A56" s="69" t="s">
        <v>97</v>
      </c>
      <c r="B56" s="40">
        <v>1</v>
      </c>
      <c r="C56" s="91">
        <f t="shared" si="13"/>
        <v>7</v>
      </c>
      <c r="D56" s="25">
        <v>120</v>
      </c>
      <c r="E56" s="26">
        <f t="shared" si="14"/>
        <v>120</v>
      </c>
      <c r="F56" s="25">
        <v>120</v>
      </c>
      <c r="G56" s="26">
        <f t="shared" si="14"/>
        <v>120</v>
      </c>
      <c r="H56" s="25">
        <v>170</v>
      </c>
      <c r="I56" s="26">
        <f t="shared" si="10"/>
        <v>170</v>
      </c>
      <c r="J56" s="25">
        <v>200</v>
      </c>
      <c r="K56" s="26">
        <v>250</v>
      </c>
      <c r="L56" s="25">
        <v>200</v>
      </c>
      <c r="M56" s="26">
        <f t="shared" si="15"/>
        <v>200</v>
      </c>
      <c r="N56" s="25">
        <v>200</v>
      </c>
      <c r="O56" s="26">
        <f t="shared" si="12"/>
        <v>200</v>
      </c>
      <c r="P56" s="27">
        <f t="shared" si="5"/>
        <v>34</v>
      </c>
      <c r="Q56" s="27">
        <f t="shared" si="6"/>
        <v>34</v>
      </c>
      <c r="R56" s="27">
        <f t="shared" si="9"/>
        <v>238</v>
      </c>
      <c r="S56" s="27">
        <f t="shared" si="9"/>
        <v>238</v>
      </c>
      <c r="T56" s="103"/>
      <c r="W56" s="1">
        <f t="shared" si="8"/>
        <v>100</v>
      </c>
    </row>
    <row r="57" spans="1:23" ht="18.75" x14ac:dyDescent="0.25">
      <c r="A57" s="69" t="s">
        <v>89</v>
      </c>
      <c r="B57" s="40">
        <v>0.7</v>
      </c>
      <c r="C57" s="91">
        <f t="shared" si="13"/>
        <v>4.9000000000000004</v>
      </c>
      <c r="D57" s="25">
        <v>150</v>
      </c>
      <c r="E57" s="26">
        <f t="shared" si="14"/>
        <v>150</v>
      </c>
      <c r="F57" s="25">
        <v>150</v>
      </c>
      <c r="G57" s="26">
        <f t="shared" si="14"/>
        <v>150</v>
      </c>
      <c r="H57" s="25">
        <v>150</v>
      </c>
      <c r="I57" s="26">
        <f t="shared" si="10"/>
        <v>150</v>
      </c>
      <c r="J57" s="25">
        <v>250</v>
      </c>
      <c r="K57" s="26"/>
      <c r="L57" s="25">
        <v>230</v>
      </c>
      <c r="M57" s="26">
        <f t="shared" si="15"/>
        <v>230</v>
      </c>
      <c r="N57" s="25">
        <v>230</v>
      </c>
      <c r="O57" s="26">
        <f t="shared" si="12"/>
        <v>230</v>
      </c>
      <c r="P57" s="27">
        <f t="shared" si="5"/>
        <v>30</v>
      </c>
      <c r="Q57" s="27">
        <f t="shared" si="6"/>
        <v>30</v>
      </c>
      <c r="R57" s="27">
        <f t="shared" si="9"/>
        <v>147</v>
      </c>
      <c r="S57" s="27">
        <f t="shared" si="9"/>
        <v>147</v>
      </c>
      <c r="W57" s="1">
        <f t="shared" si="8"/>
        <v>100</v>
      </c>
    </row>
    <row r="58" spans="1:23" ht="18.75" x14ac:dyDescent="0.25">
      <c r="A58" s="69" t="s">
        <v>35</v>
      </c>
      <c r="B58" s="40">
        <v>1.7</v>
      </c>
      <c r="C58" s="91">
        <f t="shared" si="13"/>
        <v>11.9</v>
      </c>
      <c r="D58" s="25">
        <v>120</v>
      </c>
      <c r="E58" s="26">
        <f t="shared" si="14"/>
        <v>120</v>
      </c>
      <c r="F58" s="25">
        <v>120</v>
      </c>
      <c r="G58" s="26">
        <f t="shared" si="14"/>
        <v>120</v>
      </c>
      <c r="H58" s="25">
        <v>170</v>
      </c>
      <c r="I58" s="26">
        <f t="shared" si="10"/>
        <v>170</v>
      </c>
      <c r="J58" s="25">
        <v>200</v>
      </c>
      <c r="K58" s="26">
        <v>250</v>
      </c>
      <c r="L58" s="25">
        <v>200</v>
      </c>
      <c r="M58" s="26">
        <f t="shared" si="15"/>
        <v>200</v>
      </c>
      <c r="N58" s="25">
        <v>200</v>
      </c>
      <c r="O58" s="26">
        <f t="shared" si="12"/>
        <v>200</v>
      </c>
      <c r="P58" s="27">
        <f t="shared" si="5"/>
        <v>34</v>
      </c>
      <c r="Q58" s="27">
        <f t="shared" si="6"/>
        <v>34</v>
      </c>
      <c r="R58" s="27">
        <f t="shared" si="9"/>
        <v>404.6</v>
      </c>
      <c r="S58" s="27">
        <f t="shared" si="9"/>
        <v>404.6</v>
      </c>
      <c r="W58" s="1">
        <f t="shared" si="8"/>
        <v>100</v>
      </c>
    </row>
    <row r="59" spans="1:23" ht="18.75" x14ac:dyDescent="0.25">
      <c r="A59" s="69" t="s">
        <v>36</v>
      </c>
      <c r="B59" s="40">
        <v>0.7</v>
      </c>
      <c r="C59" s="91">
        <f t="shared" si="13"/>
        <v>4.9000000000000004</v>
      </c>
      <c r="D59" s="25">
        <v>120</v>
      </c>
      <c r="E59" s="26">
        <f t="shared" si="14"/>
        <v>120</v>
      </c>
      <c r="F59" s="25">
        <v>120</v>
      </c>
      <c r="G59" s="26">
        <f t="shared" si="14"/>
        <v>120</v>
      </c>
      <c r="H59" s="25">
        <v>170</v>
      </c>
      <c r="I59" s="26">
        <f t="shared" si="10"/>
        <v>170</v>
      </c>
      <c r="J59" s="25">
        <v>200</v>
      </c>
      <c r="K59" s="26">
        <v>250</v>
      </c>
      <c r="L59" s="25">
        <v>200</v>
      </c>
      <c r="M59" s="26">
        <f t="shared" si="15"/>
        <v>200</v>
      </c>
      <c r="N59" s="25">
        <v>200</v>
      </c>
      <c r="O59" s="26">
        <f t="shared" si="12"/>
        <v>200</v>
      </c>
      <c r="P59" s="27">
        <f t="shared" si="5"/>
        <v>34</v>
      </c>
      <c r="Q59" s="27">
        <f t="shared" si="6"/>
        <v>34</v>
      </c>
      <c r="R59" s="27">
        <f t="shared" si="9"/>
        <v>166.59999999999997</v>
      </c>
      <c r="S59" s="27">
        <f t="shared" si="9"/>
        <v>166.59999999999997</v>
      </c>
      <c r="W59" s="1">
        <f t="shared" si="8"/>
        <v>100</v>
      </c>
    </row>
    <row r="60" spans="1:23" ht="18.75" x14ac:dyDescent="0.25">
      <c r="A60" s="69" t="s">
        <v>37</v>
      </c>
      <c r="B60" s="40">
        <v>0.3</v>
      </c>
      <c r="C60" s="91">
        <f t="shared" si="13"/>
        <v>2.1</v>
      </c>
      <c r="D60" s="25">
        <v>120</v>
      </c>
      <c r="E60" s="26">
        <f t="shared" si="14"/>
        <v>120</v>
      </c>
      <c r="F60" s="25">
        <v>120</v>
      </c>
      <c r="G60" s="26">
        <f t="shared" si="14"/>
        <v>120</v>
      </c>
      <c r="H60" s="25">
        <v>170</v>
      </c>
      <c r="I60" s="26">
        <f t="shared" si="10"/>
        <v>170</v>
      </c>
      <c r="J60" s="25">
        <v>200</v>
      </c>
      <c r="K60" s="26">
        <v>250</v>
      </c>
      <c r="L60" s="25">
        <v>200</v>
      </c>
      <c r="M60" s="26">
        <f t="shared" si="15"/>
        <v>200</v>
      </c>
      <c r="N60" s="25">
        <v>200</v>
      </c>
      <c r="O60" s="26">
        <f t="shared" si="12"/>
        <v>200</v>
      </c>
      <c r="P60" s="27">
        <f t="shared" si="5"/>
        <v>34</v>
      </c>
      <c r="Q60" s="27">
        <f t="shared" si="6"/>
        <v>34</v>
      </c>
      <c r="R60" s="27">
        <f t="shared" si="9"/>
        <v>71.400000000000006</v>
      </c>
      <c r="S60" s="27">
        <f t="shared" si="9"/>
        <v>71.400000000000006</v>
      </c>
      <c r="W60" s="1">
        <f t="shared" si="8"/>
        <v>100</v>
      </c>
    </row>
    <row r="61" spans="1:23" ht="18.75" x14ac:dyDescent="0.25">
      <c r="A61" s="70" t="s">
        <v>38</v>
      </c>
      <c r="B61" s="43">
        <v>0.3</v>
      </c>
      <c r="C61" s="92">
        <f t="shared" si="13"/>
        <v>2.1</v>
      </c>
      <c r="D61" s="32">
        <v>120</v>
      </c>
      <c r="E61" s="47">
        <f t="shared" si="14"/>
        <v>120</v>
      </c>
      <c r="F61" s="32">
        <v>120</v>
      </c>
      <c r="G61" s="47">
        <f t="shared" si="14"/>
        <v>120</v>
      </c>
      <c r="H61" s="32">
        <v>170</v>
      </c>
      <c r="I61" s="47">
        <f t="shared" si="10"/>
        <v>170</v>
      </c>
      <c r="J61" s="32">
        <v>200</v>
      </c>
      <c r="K61" s="47">
        <v>250</v>
      </c>
      <c r="L61" s="32">
        <v>200</v>
      </c>
      <c r="M61" s="47">
        <f t="shared" si="15"/>
        <v>200</v>
      </c>
      <c r="N61" s="32">
        <v>200</v>
      </c>
      <c r="O61" s="47">
        <f>N61</f>
        <v>200</v>
      </c>
      <c r="P61" s="34">
        <f t="shared" si="5"/>
        <v>34</v>
      </c>
      <c r="Q61" s="34">
        <f t="shared" si="6"/>
        <v>34</v>
      </c>
      <c r="R61" s="34">
        <f t="shared" si="9"/>
        <v>71.400000000000006</v>
      </c>
      <c r="S61" s="34">
        <f t="shared" si="9"/>
        <v>71.400000000000006</v>
      </c>
      <c r="W61" s="1">
        <f t="shared" si="8"/>
        <v>100</v>
      </c>
    </row>
    <row r="62" spans="1:23" ht="21" x14ac:dyDescent="0.25">
      <c r="A62" s="71" t="s">
        <v>22</v>
      </c>
      <c r="B62" s="72">
        <f>SUM(B35:B61)</f>
        <v>17.500000000000004</v>
      </c>
      <c r="C62" s="72"/>
      <c r="D62" s="53"/>
      <c r="E62" s="53"/>
      <c r="F62" s="53"/>
      <c r="G62" s="53"/>
      <c r="H62" s="53"/>
      <c r="I62" s="53"/>
      <c r="J62" s="54"/>
      <c r="K62" s="54"/>
      <c r="L62" s="54"/>
      <c r="M62" s="54"/>
      <c r="N62" s="54"/>
      <c r="O62" s="54"/>
      <c r="P62" s="54"/>
      <c r="Q62" s="54"/>
      <c r="R62" s="54"/>
      <c r="S62" s="55"/>
    </row>
    <row r="63" spans="1:23" s="2" customFormat="1" ht="18" customHeight="1" x14ac:dyDescent="0.25">
      <c r="A63" s="123" t="s">
        <v>111</v>
      </c>
      <c r="B63" s="124"/>
      <c r="C63" s="124"/>
      <c r="D63" s="124"/>
      <c r="E63" s="124"/>
      <c r="F63" s="124"/>
      <c r="G63" s="124"/>
      <c r="H63" s="124"/>
      <c r="I63" s="124"/>
      <c r="J63" s="125" t="s">
        <v>73</v>
      </c>
      <c r="K63" s="125"/>
      <c r="L63" s="125"/>
      <c r="M63" s="125"/>
      <c r="N63" s="125"/>
      <c r="O63" s="125"/>
      <c r="P63" s="125"/>
      <c r="Q63" s="125"/>
      <c r="R63" s="125"/>
      <c r="S63" s="126"/>
    </row>
    <row r="64" spans="1:23" ht="18.75" x14ac:dyDescent="0.25">
      <c r="A64" s="95" t="s">
        <v>39</v>
      </c>
      <c r="B64" s="38">
        <v>1.1000000000000001</v>
      </c>
      <c r="C64" s="97">
        <f t="shared" ref="C64:C75" si="16">B64*$B$1/20</f>
        <v>7.7</v>
      </c>
      <c r="D64" s="22">
        <v>40</v>
      </c>
      <c r="E64" s="23">
        <f>D64</f>
        <v>40</v>
      </c>
      <c r="F64" s="22">
        <v>50</v>
      </c>
      <c r="G64" s="23">
        <f>F64</f>
        <v>50</v>
      </c>
      <c r="H64" s="22">
        <v>70</v>
      </c>
      <c r="I64" s="23">
        <f t="shared" ref="I64:I75" si="17">H64</f>
        <v>70</v>
      </c>
      <c r="J64" s="22">
        <v>90</v>
      </c>
      <c r="K64" s="23">
        <v>120</v>
      </c>
      <c r="L64" s="22">
        <v>70</v>
      </c>
      <c r="M64" s="23">
        <f t="shared" ref="M64:M75" si="18">L64</f>
        <v>70</v>
      </c>
      <c r="N64" s="22">
        <v>70</v>
      </c>
      <c r="O64" s="23">
        <f t="shared" ref="O64:O75" si="19">N64</f>
        <v>70</v>
      </c>
      <c r="P64" s="24">
        <f t="shared" si="5"/>
        <v>14</v>
      </c>
      <c r="Q64" s="24">
        <f t="shared" si="6"/>
        <v>14</v>
      </c>
      <c r="R64" s="24">
        <f t="shared" si="9"/>
        <v>107.80000000000003</v>
      </c>
      <c r="S64" s="24">
        <f t="shared" si="9"/>
        <v>107.80000000000003</v>
      </c>
      <c r="T64" s="1">
        <v>1500</v>
      </c>
      <c r="U64" s="1">
        <f>(R64-T64)/R64*100</f>
        <v>-1291.4656771799625</v>
      </c>
      <c r="W64" s="1">
        <f t="shared" si="8"/>
        <v>100</v>
      </c>
    </row>
    <row r="65" spans="1:23" ht="18.75" x14ac:dyDescent="0.25">
      <c r="A65" s="96" t="s">
        <v>90</v>
      </c>
      <c r="B65" s="40">
        <v>0.5</v>
      </c>
      <c r="C65" s="93">
        <f t="shared" si="16"/>
        <v>3.5</v>
      </c>
      <c r="D65" s="25">
        <v>40</v>
      </c>
      <c r="E65" s="26">
        <f t="shared" ref="E65:G74" si="20">D65</f>
        <v>40</v>
      </c>
      <c r="F65" s="25">
        <v>50</v>
      </c>
      <c r="G65" s="26">
        <f t="shared" si="20"/>
        <v>50</v>
      </c>
      <c r="H65" s="25">
        <v>70</v>
      </c>
      <c r="I65" s="26">
        <f t="shared" si="17"/>
        <v>70</v>
      </c>
      <c r="J65" s="25">
        <v>90</v>
      </c>
      <c r="K65" s="26">
        <v>120</v>
      </c>
      <c r="L65" s="25">
        <v>70</v>
      </c>
      <c r="M65" s="26">
        <f t="shared" si="18"/>
        <v>70</v>
      </c>
      <c r="N65" s="25">
        <v>70</v>
      </c>
      <c r="O65" s="26">
        <f t="shared" si="19"/>
        <v>70</v>
      </c>
      <c r="P65" s="27">
        <f t="shared" si="5"/>
        <v>14</v>
      </c>
      <c r="Q65" s="27">
        <f t="shared" si="6"/>
        <v>14</v>
      </c>
      <c r="R65" s="27">
        <f t="shared" si="9"/>
        <v>49</v>
      </c>
      <c r="S65" s="27">
        <f t="shared" si="9"/>
        <v>49</v>
      </c>
      <c r="W65" s="1">
        <f t="shared" si="8"/>
        <v>100</v>
      </c>
    </row>
    <row r="66" spans="1:23" ht="18.75" x14ac:dyDescent="0.25">
      <c r="A66" s="81" t="s">
        <v>24</v>
      </c>
      <c r="B66" s="40">
        <v>0.5</v>
      </c>
      <c r="C66" s="93">
        <f t="shared" si="16"/>
        <v>3.5</v>
      </c>
      <c r="D66" s="25">
        <v>30</v>
      </c>
      <c r="E66" s="26">
        <f t="shared" si="20"/>
        <v>30</v>
      </c>
      <c r="F66" s="25">
        <v>40</v>
      </c>
      <c r="G66" s="26">
        <f t="shared" si="20"/>
        <v>40</v>
      </c>
      <c r="H66" s="25">
        <v>60</v>
      </c>
      <c r="I66" s="26">
        <f t="shared" si="17"/>
        <v>60</v>
      </c>
      <c r="J66" s="25">
        <v>80</v>
      </c>
      <c r="K66" s="26">
        <v>100</v>
      </c>
      <c r="L66" s="25">
        <v>80</v>
      </c>
      <c r="M66" s="26">
        <f t="shared" si="18"/>
        <v>80</v>
      </c>
      <c r="N66" s="25">
        <v>80</v>
      </c>
      <c r="O66" s="26">
        <f t="shared" si="19"/>
        <v>80</v>
      </c>
      <c r="P66" s="27">
        <f t="shared" si="5"/>
        <v>12</v>
      </c>
      <c r="Q66" s="27">
        <f t="shared" si="6"/>
        <v>12</v>
      </c>
      <c r="R66" s="27">
        <f t="shared" si="9"/>
        <v>42</v>
      </c>
      <c r="S66" s="27">
        <f t="shared" si="9"/>
        <v>42</v>
      </c>
      <c r="W66" s="1">
        <f t="shared" si="8"/>
        <v>100</v>
      </c>
    </row>
    <row r="67" spans="1:23" ht="18.75" x14ac:dyDescent="0.25">
      <c r="A67" s="81" t="s">
        <v>40</v>
      </c>
      <c r="B67" s="40">
        <v>0.5</v>
      </c>
      <c r="C67" s="93">
        <f t="shared" si="16"/>
        <v>3.5</v>
      </c>
      <c r="D67" s="25">
        <v>40</v>
      </c>
      <c r="E67" s="26">
        <f t="shared" si="20"/>
        <v>40</v>
      </c>
      <c r="F67" s="25">
        <v>60</v>
      </c>
      <c r="G67" s="26">
        <f t="shared" si="20"/>
        <v>60</v>
      </c>
      <c r="H67" s="25">
        <v>80</v>
      </c>
      <c r="I67" s="26">
        <f t="shared" si="17"/>
        <v>80</v>
      </c>
      <c r="J67" s="25">
        <v>90</v>
      </c>
      <c r="K67" s="26">
        <v>100</v>
      </c>
      <c r="L67" s="25">
        <v>90</v>
      </c>
      <c r="M67" s="26">
        <f t="shared" si="18"/>
        <v>90</v>
      </c>
      <c r="N67" s="25">
        <v>90</v>
      </c>
      <c r="O67" s="26">
        <f t="shared" si="19"/>
        <v>90</v>
      </c>
      <c r="P67" s="27">
        <f t="shared" si="5"/>
        <v>16</v>
      </c>
      <c r="Q67" s="27">
        <f t="shared" si="6"/>
        <v>16</v>
      </c>
      <c r="R67" s="27">
        <f t="shared" si="9"/>
        <v>56</v>
      </c>
      <c r="S67" s="27">
        <f t="shared" si="9"/>
        <v>56</v>
      </c>
      <c r="T67" s="1">
        <f>1400*0.4</f>
        <v>560</v>
      </c>
      <c r="U67" s="1">
        <f>(R67-T67)/R67*100</f>
        <v>-900</v>
      </c>
      <c r="V67" s="1">
        <f>122*0.4</f>
        <v>48.800000000000004</v>
      </c>
      <c r="W67" s="1">
        <f t="shared" si="8"/>
        <v>12.857142857142851</v>
      </c>
    </row>
    <row r="68" spans="1:23" ht="18.75" x14ac:dyDescent="0.25">
      <c r="A68" s="81" t="s">
        <v>27</v>
      </c>
      <c r="B68" s="40">
        <v>0.5</v>
      </c>
      <c r="C68" s="93">
        <f t="shared" si="16"/>
        <v>3.5</v>
      </c>
      <c r="D68" s="25">
        <v>20</v>
      </c>
      <c r="E68" s="26">
        <f t="shared" si="20"/>
        <v>20</v>
      </c>
      <c r="F68" s="25">
        <v>20</v>
      </c>
      <c r="G68" s="26">
        <f t="shared" si="20"/>
        <v>20</v>
      </c>
      <c r="H68" s="25">
        <v>30</v>
      </c>
      <c r="I68" s="26">
        <f t="shared" si="17"/>
        <v>30</v>
      </c>
      <c r="J68" s="25">
        <v>80</v>
      </c>
      <c r="K68" s="26">
        <v>100</v>
      </c>
      <c r="L68" s="25">
        <v>80</v>
      </c>
      <c r="M68" s="26">
        <f t="shared" si="18"/>
        <v>80</v>
      </c>
      <c r="N68" s="25">
        <v>80</v>
      </c>
      <c r="O68" s="26">
        <f t="shared" si="19"/>
        <v>80</v>
      </c>
      <c r="P68" s="27">
        <f t="shared" si="5"/>
        <v>6</v>
      </c>
      <c r="Q68" s="27">
        <f t="shared" si="6"/>
        <v>6</v>
      </c>
      <c r="R68" s="27">
        <f t="shared" si="9"/>
        <v>21</v>
      </c>
      <c r="S68" s="27">
        <f t="shared" si="9"/>
        <v>21</v>
      </c>
      <c r="T68" s="1">
        <v>1200</v>
      </c>
      <c r="U68" s="1">
        <f>(R68-T68)/R68*100</f>
        <v>-5614.2857142857147</v>
      </c>
      <c r="V68" s="1">
        <v>115</v>
      </c>
      <c r="W68" s="1">
        <f t="shared" si="8"/>
        <v>-447.61904761904765</v>
      </c>
    </row>
    <row r="69" spans="1:23" ht="18.75" x14ac:dyDescent="0.25">
      <c r="A69" s="81" t="s">
        <v>41</v>
      </c>
      <c r="B69" s="40">
        <v>0.5</v>
      </c>
      <c r="C69" s="93">
        <f t="shared" si="16"/>
        <v>3.5</v>
      </c>
      <c r="D69" s="25">
        <v>80</v>
      </c>
      <c r="E69" s="26">
        <f t="shared" si="20"/>
        <v>80</v>
      </c>
      <c r="F69" s="25">
        <v>120</v>
      </c>
      <c r="G69" s="26">
        <f t="shared" si="20"/>
        <v>120</v>
      </c>
      <c r="H69" s="25">
        <v>150</v>
      </c>
      <c r="I69" s="26">
        <f t="shared" si="17"/>
        <v>150</v>
      </c>
      <c r="J69" s="25">
        <v>150</v>
      </c>
      <c r="K69" s="26">
        <v>200</v>
      </c>
      <c r="L69" s="25">
        <v>150</v>
      </c>
      <c r="M69" s="26">
        <f t="shared" si="18"/>
        <v>150</v>
      </c>
      <c r="N69" s="25">
        <v>150</v>
      </c>
      <c r="O69" s="26">
        <f t="shared" si="19"/>
        <v>150</v>
      </c>
      <c r="P69" s="27">
        <f t="shared" si="5"/>
        <v>30</v>
      </c>
      <c r="Q69" s="27">
        <f t="shared" si="6"/>
        <v>30</v>
      </c>
      <c r="R69" s="27">
        <f t="shared" si="9"/>
        <v>105</v>
      </c>
      <c r="S69" s="27">
        <f t="shared" si="9"/>
        <v>105</v>
      </c>
      <c r="W69" s="1">
        <f t="shared" si="8"/>
        <v>100</v>
      </c>
    </row>
    <row r="70" spans="1:23" ht="18.75" x14ac:dyDescent="0.25">
      <c r="A70" s="81" t="s">
        <v>42</v>
      </c>
      <c r="B70" s="40">
        <v>0.3</v>
      </c>
      <c r="C70" s="93">
        <f t="shared" si="16"/>
        <v>2.1</v>
      </c>
      <c r="D70" s="25">
        <v>0.5</v>
      </c>
      <c r="E70" s="26">
        <f t="shared" si="20"/>
        <v>0.5</v>
      </c>
      <c r="F70" s="25">
        <v>0.5</v>
      </c>
      <c r="G70" s="26">
        <f t="shared" si="20"/>
        <v>0.5</v>
      </c>
      <c r="H70" s="25">
        <v>0.5</v>
      </c>
      <c r="I70" s="26">
        <f t="shared" si="17"/>
        <v>0.5</v>
      </c>
      <c r="J70" s="25">
        <v>0.5</v>
      </c>
      <c r="K70" s="26"/>
      <c r="L70" s="25">
        <v>0.5</v>
      </c>
      <c r="M70" s="26">
        <f t="shared" si="18"/>
        <v>0.5</v>
      </c>
      <c r="N70" s="25">
        <v>0.5</v>
      </c>
      <c r="O70" s="26">
        <f t="shared" si="19"/>
        <v>0.5</v>
      </c>
      <c r="P70" s="27"/>
      <c r="Q70" s="27"/>
      <c r="R70" s="27"/>
      <c r="S70" s="27"/>
      <c r="W70" s="1" t="e">
        <f t="shared" si="8"/>
        <v>#DIV/0!</v>
      </c>
    </row>
    <row r="71" spans="1:23" ht="18.75" x14ac:dyDescent="0.25">
      <c r="A71" s="81" t="s">
        <v>43</v>
      </c>
      <c r="B71" s="40">
        <v>0.8</v>
      </c>
      <c r="C71" s="93">
        <f t="shared" si="16"/>
        <v>5.6</v>
      </c>
      <c r="D71" s="25">
        <v>20</v>
      </c>
      <c r="E71" s="26">
        <f t="shared" si="20"/>
        <v>20</v>
      </c>
      <c r="F71" s="25">
        <v>30</v>
      </c>
      <c r="G71" s="26">
        <f t="shared" si="20"/>
        <v>30</v>
      </c>
      <c r="H71" s="25">
        <v>50</v>
      </c>
      <c r="I71" s="26">
        <f t="shared" si="17"/>
        <v>50</v>
      </c>
      <c r="J71" s="25">
        <v>80</v>
      </c>
      <c r="K71" s="26">
        <v>100</v>
      </c>
      <c r="L71" s="25">
        <v>60</v>
      </c>
      <c r="M71" s="26">
        <f t="shared" si="18"/>
        <v>60</v>
      </c>
      <c r="N71" s="25">
        <v>60</v>
      </c>
      <c r="O71" s="26">
        <f t="shared" si="19"/>
        <v>60</v>
      </c>
      <c r="P71" s="27">
        <f t="shared" si="5"/>
        <v>10</v>
      </c>
      <c r="Q71" s="27">
        <f t="shared" si="6"/>
        <v>10</v>
      </c>
      <c r="R71" s="27">
        <f t="shared" si="9"/>
        <v>56</v>
      </c>
      <c r="S71" s="27">
        <f t="shared" si="9"/>
        <v>56</v>
      </c>
      <c r="W71" s="1">
        <f t="shared" si="8"/>
        <v>100</v>
      </c>
    </row>
    <row r="72" spans="1:23" ht="18.75" x14ac:dyDescent="0.25">
      <c r="A72" s="81" t="s">
        <v>44</v>
      </c>
      <c r="B72" s="40">
        <v>2.2000000000000002</v>
      </c>
      <c r="C72" s="93">
        <f t="shared" si="16"/>
        <v>15.4</v>
      </c>
      <c r="D72" s="25">
        <v>0</v>
      </c>
      <c r="E72" s="26">
        <f t="shared" si="20"/>
        <v>0</v>
      </c>
      <c r="F72" s="25">
        <v>25</v>
      </c>
      <c r="G72" s="26">
        <f t="shared" si="20"/>
        <v>25</v>
      </c>
      <c r="H72" s="25">
        <v>30</v>
      </c>
      <c r="I72" s="26">
        <f t="shared" si="17"/>
        <v>30</v>
      </c>
      <c r="J72" s="25">
        <v>40</v>
      </c>
      <c r="K72" s="26">
        <v>60</v>
      </c>
      <c r="L72" s="25">
        <v>30</v>
      </c>
      <c r="M72" s="26">
        <f t="shared" si="18"/>
        <v>30</v>
      </c>
      <c r="N72" s="25">
        <v>30</v>
      </c>
      <c r="O72" s="26">
        <f t="shared" si="19"/>
        <v>30</v>
      </c>
      <c r="P72" s="27">
        <f t="shared" si="5"/>
        <v>6</v>
      </c>
      <c r="Q72" s="27">
        <f t="shared" si="6"/>
        <v>6</v>
      </c>
      <c r="R72" s="27">
        <f t="shared" si="9"/>
        <v>92.4</v>
      </c>
      <c r="S72" s="27">
        <f t="shared" si="9"/>
        <v>92.4</v>
      </c>
      <c r="T72" s="1">
        <f>1500+200</f>
        <v>1700</v>
      </c>
      <c r="U72" s="1">
        <f>(R72-T72)/R72*100</f>
        <v>-1739.8268398268397</v>
      </c>
      <c r="W72" s="1">
        <f t="shared" si="8"/>
        <v>100</v>
      </c>
    </row>
    <row r="73" spans="1:23" ht="18.75" x14ac:dyDescent="0.25">
      <c r="A73" s="81" t="s">
        <v>45</v>
      </c>
      <c r="B73" s="40">
        <v>1.5</v>
      </c>
      <c r="C73" s="93">
        <f t="shared" si="16"/>
        <v>10.5</v>
      </c>
      <c r="D73" s="25">
        <v>40</v>
      </c>
      <c r="E73" s="26">
        <f t="shared" si="20"/>
        <v>40</v>
      </c>
      <c r="F73" s="25">
        <v>60</v>
      </c>
      <c r="G73" s="26">
        <f t="shared" si="20"/>
        <v>60</v>
      </c>
      <c r="H73" s="25">
        <v>80</v>
      </c>
      <c r="I73" s="26">
        <f t="shared" si="17"/>
        <v>80</v>
      </c>
      <c r="J73" s="25">
        <v>100</v>
      </c>
      <c r="K73" s="26">
        <v>120</v>
      </c>
      <c r="L73" s="25">
        <v>80</v>
      </c>
      <c r="M73" s="26">
        <f t="shared" si="18"/>
        <v>80</v>
      </c>
      <c r="N73" s="25">
        <v>80</v>
      </c>
      <c r="O73" s="26">
        <f t="shared" si="19"/>
        <v>80</v>
      </c>
      <c r="P73" s="27">
        <f t="shared" si="5"/>
        <v>16</v>
      </c>
      <c r="Q73" s="27">
        <f t="shared" si="6"/>
        <v>16</v>
      </c>
      <c r="R73" s="27">
        <f t="shared" si="9"/>
        <v>168</v>
      </c>
      <c r="S73" s="27">
        <f t="shared" si="9"/>
        <v>168</v>
      </c>
      <c r="T73" s="1">
        <v>2300</v>
      </c>
      <c r="U73" s="1">
        <f>(R73-T73)/R73*100</f>
        <v>-1269.047619047619</v>
      </c>
      <c r="V73" s="1">
        <v>620</v>
      </c>
      <c r="W73" s="1">
        <f t="shared" si="8"/>
        <v>-269.04761904761909</v>
      </c>
    </row>
    <row r="74" spans="1:23" ht="18.75" x14ac:dyDescent="0.25">
      <c r="A74" s="81" t="s">
        <v>46</v>
      </c>
      <c r="B74" s="40">
        <v>1</v>
      </c>
      <c r="C74" s="93">
        <f t="shared" si="16"/>
        <v>7</v>
      </c>
      <c r="D74" s="25">
        <v>30</v>
      </c>
      <c r="E74" s="26">
        <f t="shared" si="20"/>
        <v>30</v>
      </c>
      <c r="F74" s="25">
        <v>50</v>
      </c>
      <c r="G74" s="26">
        <f t="shared" si="20"/>
        <v>50</v>
      </c>
      <c r="H74" s="25">
        <v>70</v>
      </c>
      <c r="I74" s="26">
        <f t="shared" si="17"/>
        <v>70</v>
      </c>
      <c r="J74" s="25">
        <v>90</v>
      </c>
      <c r="K74" s="26">
        <v>120</v>
      </c>
      <c r="L74" s="25">
        <v>80</v>
      </c>
      <c r="M74" s="26">
        <f t="shared" si="18"/>
        <v>80</v>
      </c>
      <c r="N74" s="25">
        <v>80</v>
      </c>
      <c r="O74" s="26">
        <f t="shared" si="19"/>
        <v>80</v>
      </c>
      <c r="P74" s="27">
        <f t="shared" si="5"/>
        <v>14</v>
      </c>
      <c r="Q74" s="27">
        <f t="shared" si="6"/>
        <v>14</v>
      </c>
      <c r="R74" s="27">
        <f t="shared" si="9"/>
        <v>98</v>
      </c>
      <c r="S74" s="27">
        <f t="shared" si="9"/>
        <v>98</v>
      </c>
      <c r="W74" s="1">
        <f t="shared" si="8"/>
        <v>100</v>
      </c>
    </row>
    <row r="75" spans="1:23" ht="18.75" x14ac:dyDescent="0.25">
      <c r="A75" s="82" t="s">
        <v>47</v>
      </c>
      <c r="B75" s="43">
        <v>0.4</v>
      </c>
      <c r="C75" s="94">
        <f t="shared" si="16"/>
        <v>2.8</v>
      </c>
      <c r="D75" s="32">
        <v>30</v>
      </c>
      <c r="E75" s="47">
        <f>D75</f>
        <v>30</v>
      </c>
      <c r="F75" s="32">
        <v>60</v>
      </c>
      <c r="G75" s="47">
        <f>F75</f>
        <v>60</v>
      </c>
      <c r="H75" s="32">
        <v>80</v>
      </c>
      <c r="I75" s="47">
        <f t="shared" si="17"/>
        <v>80</v>
      </c>
      <c r="J75" s="32">
        <v>100</v>
      </c>
      <c r="K75" s="47">
        <v>150</v>
      </c>
      <c r="L75" s="32">
        <v>100</v>
      </c>
      <c r="M75" s="47">
        <f t="shared" si="18"/>
        <v>100</v>
      </c>
      <c r="N75" s="32">
        <v>100</v>
      </c>
      <c r="O75" s="47">
        <f t="shared" si="19"/>
        <v>100</v>
      </c>
      <c r="P75" s="34">
        <f t="shared" ref="P75:P101" si="21">(D$3*D75+F$3*F75+H$3*H75+J$3*J75+L75*L$3+N75*N$3)/1000</f>
        <v>16</v>
      </c>
      <c r="Q75" s="34">
        <f t="shared" ref="Q75:Q101" si="22">(D$3*E75+F$3*G75+H$3*I75+J$3*K75+L$3*M75+N$3*O75)/1000</f>
        <v>16</v>
      </c>
      <c r="R75" s="34">
        <f t="shared" si="9"/>
        <v>44.8</v>
      </c>
      <c r="S75" s="34">
        <f t="shared" si="9"/>
        <v>44.8</v>
      </c>
      <c r="W75" s="1">
        <f t="shared" ref="W75:W101" si="23">(R75-V75)/R75*100</f>
        <v>100</v>
      </c>
    </row>
    <row r="76" spans="1:23" ht="21" x14ac:dyDescent="0.25">
      <c r="A76" s="83" t="s">
        <v>22</v>
      </c>
      <c r="B76" s="84">
        <f>SUM(B64:B75)</f>
        <v>9.8000000000000007</v>
      </c>
      <c r="C76" s="84"/>
      <c r="D76" s="85"/>
      <c r="E76" s="85"/>
      <c r="F76" s="85"/>
      <c r="G76" s="85"/>
      <c r="H76" s="85"/>
      <c r="I76" s="85"/>
      <c r="J76" s="85"/>
      <c r="K76" s="85"/>
      <c r="L76" s="85"/>
      <c r="M76" s="85"/>
      <c r="N76" s="85"/>
      <c r="O76" s="85"/>
      <c r="P76" s="85"/>
      <c r="Q76" s="85"/>
      <c r="R76" s="85"/>
      <c r="S76" s="86"/>
    </row>
    <row r="77" spans="1:23" s="3" customFormat="1" x14ac:dyDescent="0.25">
      <c r="A77" s="13"/>
      <c r="B77" s="14"/>
      <c r="C77" s="14"/>
      <c r="D77" s="11"/>
      <c r="E77" s="11"/>
      <c r="F77" s="11"/>
      <c r="G77" s="11"/>
      <c r="H77" s="11"/>
      <c r="I77" s="11"/>
      <c r="J77" s="11"/>
      <c r="K77" s="11"/>
      <c r="L77" s="11"/>
      <c r="M77" s="11"/>
      <c r="N77" s="11"/>
      <c r="O77" s="11"/>
      <c r="P77" s="11"/>
      <c r="Q77" s="11"/>
      <c r="R77" s="11"/>
      <c r="S77" s="12"/>
    </row>
    <row r="78" spans="1:23" ht="21" x14ac:dyDescent="0.25">
      <c r="A78" s="131" t="s">
        <v>100</v>
      </c>
      <c r="B78" s="132"/>
      <c r="C78" s="132"/>
      <c r="D78" s="132"/>
      <c r="E78" s="132"/>
      <c r="F78" s="132"/>
      <c r="G78" s="132"/>
      <c r="H78" s="132"/>
      <c r="I78" s="132"/>
      <c r="J78" s="132"/>
      <c r="K78" s="132"/>
      <c r="L78" s="132"/>
      <c r="M78" s="132"/>
      <c r="N78" s="132"/>
      <c r="O78" s="132"/>
      <c r="P78" s="132"/>
      <c r="Q78" s="133"/>
      <c r="R78" s="24">
        <f>R64+R35</f>
        <v>275.8</v>
      </c>
      <c r="S78" s="24">
        <f>S64+S35</f>
        <v>107.80000000000003</v>
      </c>
      <c r="V78" s="1">
        <v>780</v>
      </c>
      <c r="W78" s="1">
        <f>(R78-V78)/R78*100</f>
        <v>-182.81363306744015</v>
      </c>
    </row>
    <row r="79" spans="1:23" ht="21" x14ac:dyDescent="0.25">
      <c r="A79" s="134" t="s">
        <v>71</v>
      </c>
      <c r="B79" s="135"/>
      <c r="C79" s="135"/>
      <c r="D79" s="135"/>
      <c r="E79" s="135"/>
      <c r="F79" s="135"/>
      <c r="G79" s="135"/>
      <c r="H79" s="135"/>
      <c r="I79" s="135"/>
      <c r="J79" s="135"/>
      <c r="K79" s="135"/>
      <c r="L79" s="135"/>
      <c r="M79" s="135"/>
      <c r="N79" s="135"/>
      <c r="O79" s="135"/>
      <c r="P79" s="135"/>
      <c r="Q79" s="136"/>
      <c r="R79" s="34">
        <f>R54+R56+R75</f>
        <v>354.2</v>
      </c>
      <c r="S79" s="34">
        <f>S54+S56+S75</f>
        <v>354.2</v>
      </c>
      <c r="T79" s="1">
        <v>8000</v>
      </c>
      <c r="U79" s="1">
        <f>(R79-T79)/R79*100</f>
        <v>-2158.6109542631284</v>
      </c>
      <c r="V79" s="1">
        <v>1150</v>
      </c>
      <c r="W79" s="1">
        <f>(R79-V79)/R79*100</f>
        <v>-224.67532467532467</v>
      </c>
    </row>
    <row r="80" spans="1:23" s="2" customFormat="1" ht="18" customHeight="1" x14ac:dyDescent="0.25">
      <c r="A80" s="123" t="s">
        <v>112</v>
      </c>
      <c r="B80" s="124"/>
      <c r="C80" s="124"/>
      <c r="D80" s="124"/>
      <c r="E80" s="124"/>
      <c r="F80" s="124"/>
      <c r="G80" s="124"/>
      <c r="H80" s="124"/>
      <c r="I80" s="124"/>
      <c r="J80" s="125" t="s">
        <v>74</v>
      </c>
      <c r="K80" s="125"/>
      <c r="L80" s="125"/>
      <c r="M80" s="125"/>
      <c r="N80" s="125"/>
      <c r="O80" s="125"/>
      <c r="P80" s="125"/>
      <c r="Q80" s="125"/>
      <c r="R80" s="125"/>
      <c r="S80" s="126"/>
    </row>
    <row r="81" spans="1:23" ht="18.75" x14ac:dyDescent="0.25">
      <c r="A81" s="75" t="s">
        <v>101</v>
      </c>
      <c r="B81" s="76"/>
      <c r="C81" s="48">
        <v>9</v>
      </c>
      <c r="D81" s="49">
        <v>80</v>
      </c>
      <c r="E81" s="50">
        <v>100</v>
      </c>
      <c r="F81" s="49">
        <v>100</v>
      </c>
      <c r="G81" s="51">
        <f>F81</f>
        <v>100</v>
      </c>
      <c r="H81" s="49">
        <v>100</v>
      </c>
      <c r="I81" s="51">
        <f>H81</f>
        <v>100</v>
      </c>
      <c r="J81" s="49">
        <v>100</v>
      </c>
      <c r="K81" s="50">
        <v>150</v>
      </c>
      <c r="L81" s="49">
        <v>100</v>
      </c>
      <c r="M81" s="50">
        <v>150</v>
      </c>
      <c r="N81" s="49">
        <v>100</v>
      </c>
      <c r="O81" s="50">
        <v>150</v>
      </c>
      <c r="P81" s="52">
        <f t="shared" si="21"/>
        <v>20</v>
      </c>
      <c r="Q81" s="52">
        <f t="shared" si="22"/>
        <v>20</v>
      </c>
      <c r="R81" s="52">
        <f t="shared" ref="R81:R94" si="24">P81*C81</f>
        <v>180</v>
      </c>
      <c r="S81" s="52">
        <f>Q81*C81</f>
        <v>180</v>
      </c>
      <c r="T81" s="1">
        <v>8500</v>
      </c>
      <c r="U81" s="1">
        <f t="shared" ref="U81:U99" si="25">(R81-T81)/R81*100</f>
        <v>-4622.2222222222217</v>
      </c>
      <c r="V81" s="1">
        <v>547</v>
      </c>
      <c r="W81" s="1">
        <f t="shared" si="23"/>
        <v>-203.88888888888889</v>
      </c>
    </row>
    <row r="82" spans="1:23" ht="18.75" x14ac:dyDescent="0.25">
      <c r="A82" s="77" t="s">
        <v>48</v>
      </c>
      <c r="B82" s="78"/>
      <c r="C82" s="36">
        <v>8</v>
      </c>
      <c r="D82" s="25">
        <v>80</v>
      </c>
      <c r="E82" s="45">
        <v>100</v>
      </c>
      <c r="F82" s="25">
        <v>100</v>
      </c>
      <c r="G82" s="26">
        <f t="shared" ref="G82:I94" si="26">F82</f>
        <v>100</v>
      </c>
      <c r="H82" s="25">
        <v>100</v>
      </c>
      <c r="I82" s="26">
        <f t="shared" si="26"/>
        <v>100</v>
      </c>
      <c r="J82" s="25">
        <v>100</v>
      </c>
      <c r="K82" s="45">
        <v>150</v>
      </c>
      <c r="L82" s="25">
        <v>100</v>
      </c>
      <c r="M82" s="45">
        <v>150</v>
      </c>
      <c r="N82" s="25">
        <v>100</v>
      </c>
      <c r="O82" s="45">
        <v>150</v>
      </c>
      <c r="P82" s="27">
        <f t="shared" si="21"/>
        <v>20</v>
      </c>
      <c r="Q82" s="27">
        <f t="shared" si="22"/>
        <v>20</v>
      </c>
      <c r="R82" s="27">
        <f t="shared" si="24"/>
        <v>160</v>
      </c>
      <c r="S82" s="27">
        <f t="shared" ref="S82:S94" si="27">Q82*C82</f>
        <v>160</v>
      </c>
      <c r="T82" s="1">
        <v>1200</v>
      </c>
      <c r="U82" s="1">
        <f t="shared" si="25"/>
        <v>-650</v>
      </c>
      <c r="V82" s="1">
        <v>410</v>
      </c>
      <c r="W82" s="1">
        <f t="shared" si="23"/>
        <v>-156.25</v>
      </c>
    </row>
    <row r="83" spans="1:23" ht="18.75" x14ac:dyDescent="0.25">
      <c r="A83" s="77" t="s">
        <v>49</v>
      </c>
      <c r="B83" s="78"/>
      <c r="C83" s="36">
        <v>8</v>
      </c>
      <c r="D83" s="25">
        <v>80</v>
      </c>
      <c r="E83" s="45">
        <v>100</v>
      </c>
      <c r="F83" s="25">
        <v>100</v>
      </c>
      <c r="G83" s="26">
        <f t="shared" si="26"/>
        <v>100</v>
      </c>
      <c r="H83" s="25">
        <v>100</v>
      </c>
      <c r="I83" s="26">
        <f t="shared" si="26"/>
        <v>100</v>
      </c>
      <c r="J83" s="25">
        <v>100</v>
      </c>
      <c r="K83" s="45">
        <v>150</v>
      </c>
      <c r="L83" s="25">
        <v>100</v>
      </c>
      <c r="M83" s="45">
        <v>150</v>
      </c>
      <c r="N83" s="25">
        <v>100</v>
      </c>
      <c r="O83" s="45">
        <v>150</v>
      </c>
      <c r="P83" s="27">
        <f t="shared" si="21"/>
        <v>20</v>
      </c>
      <c r="Q83" s="27">
        <f t="shared" si="22"/>
        <v>20</v>
      </c>
      <c r="R83" s="27">
        <f t="shared" si="24"/>
        <v>160</v>
      </c>
      <c r="S83" s="27">
        <f t="shared" si="27"/>
        <v>160</v>
      </c>
      <c r="T83" s="1">
        <v>1150</v>
      </c>
      <c r="U83" s="1">
        <f t="shared" si="25"/>
        <v>-618.75</v>
      </c>
      <c r="V83" s="1">
        <v>310</v>
      </c>
      <c r="W83" s="1">
        <f t="shared" si="23"/>
        <v>-93.75</v>
      </c>
    </row>
    <row r="84" spans="1:23" ht="18.75" x14ac:dyDescent="0.25">
      <c r="A84" s="77" t="s">
        <v>50</v>
      </c>
      <c r="B84" s="78"/>
      <c r="C84" s="36">
        <v>9</v>
      </c>
      <c r="D84" s="25">
        <v>80</v>
      </c>
      <c r="E84" s="45">
        <v>100</v>
      </c>
      <c r="F84" s="25">
        <v>100</v>
      </c>
      <c r="G84" s="26">
        <f t="shared" si="26"/>
        <v>100</v>
      </c>
      <c r="H84" s="25">
        <v>100</v>
      </c>
      <c r="I84" s="26">
        <f t="shared" si="26"/>
        <v>100</v>
      </c>
      <c r="J84" s="25">
        <v>100</v>
      </c>
      <c r="K84" s="45">
        <v>150</v>
      </c>
      <c r="L84" s="25">
        <v>100</v>
      </c>
      <c r="M84" s="45">
        <v>150</v>
      </c>
      <c r="N84" s="25">
        <v>100</v>
      </c>
      <c r="O84" s="45">
        <v>150</v>
      </c>
      <c r="P84" s="27">
        <f t="shared" si="21"/>
        <v>20</v>
      </c>
      <c r="Q84" s="27">
        <f t="shared" si="22"/>
        <v>20</v>
      </c>
      <c r="R84" s="27">
        <f t="shared" si="24"/>
        <v>180</v>
      </c>
      <c r="S84" s="27">
        <f t="shared" si="27"/>
        <v>180</v>
      </c>
      <c r="W84" s="1">
        <f t="shared" si="23"/>
        <v>100</v>
      </c>
    </row>
    <row r="85" spans="1:23" ht="18.75" x14ac:dyDescent="0.25">
      <c r="A85" s="77" t="s">
        <v>51</v>
      </c>
      <c r="B85" s="78"/>
      <c r="C85" s="36">
        <v>4</v>
      </c>
      <c r="D85" s="25">
        <v>80</v>
      </c>
      <c r="E85" s="45">
        <v>100</v>
      </c>
      <c r="F85" s="25">
        <v>100</v>
      </c>
      <c r="G85" s="26">
        <f t="shared" si="26"/>
        <v>100</v>
      </c>
      <c r="H85" s="25">
        <v>100</v>
      </c>
      <c r="I85" s="26">
        <f t="shared" si="26"/>
        <v>100</v>
      </c>
      <c r="J85" s="25">
        <v>100</v>
      </c>
      <c r="K85" s="45">
        <v>150</v>
      </c>
      <c r="L85" s="25">
        <v>100</v>
      </c>
      <c r="M85" s="45">
        <v>150</v>
      </c>
      <c r="N85" s="25">
        <v>100</v>
      </c>
      <c r="O85" s="45">
        <v>150</v>
      </c>
      <c r="P85" s="27">
        <f t="shared" si="21"/>
        <v>20</v>
      </c>
      <c r="Q85" s="27">
        <f t="shared" si="22"/>
        <v>20</v>
      </c>
      <c r="R85" s="27">
        <f t="shared" si="24"/>
        <v>80</v>
      </c>
      <c r="S85" s="27">
        <f t="shared" si="27"/>
        <v>80</v>
      </c>
      <c r="W85" s="1">
        <f t="shared" si="23"/>
        <v>100</v>
      </c>
    </row>
    <row r="86" spans="1:23" ht="18.75" x14ac:dyDescent="0.25">
      <c r="A86" s="77" t="s">
        <v>52</v>
      </c>
      <c r="B86" s="78"/>
      <c r="C86" s="36">
        <v>4</v>
      </c>
      <c r="D86" s="25">
        <v>80</v>
      </c>
      <c r="E86" s="45">
        <v>100</v>
      </c>
      <c r="F86" s="25">
        <v>100</v>
      </c>
      <c r="G86" s="26">
        <f t="shared" si="26"/>
        <v>100</v>
      </c>
      <c r="H86" s="25">
        <v>100</v>
      </c>
      <c r="I86" s="26">
        <f t="shared" si="26"/>
        <v>100</v>
      </c>
      <c r="J86" s="25">
        <v>100</v>
      </c>
      <c r="K86" s="45">
        <v>150</v>
      </c>
      <c r="L86" s="25">
        <v>100</v>
      </c>
      <c r="M86" s="45">
        <v>150</v>
      </c>
      <c r="N86" s="25">
        <v>100</v>
      </c>
      <c r="O86" s="45">
        <v>150</v>
      </c>
      <c r="P86" s="27">
        <f t="shared" si="21"/>
        <v>20</v>
      </c>
      <c r="Q86" s="27">
        <f t="shared" si="22"/>
        <v>20</v>
      </c>
      <c r="R86" s="27">
        <f t="shared" si="24"/>
        <v>80</v>
      </c>
      <c r="S86" s="27">
        <f t="shared" si="27"/>
        <v>80</v>
      </c>
      <c r="T86" s="1">
        <v>1100</v>
      </c>
      <c r="U86" s="1">
        <f t="shared" si="25"/>
        <v>-1275</v>
      </c>
      <c r="V86" s="1">
        <v>215</v>
      </c>
      <c r="W86" s="1">
        <f t="shared" si="23"/>
        <v>-168.75</v>
      </c>
    </row>
    <row r="87" spans="1:23" ht="18.75" x14ac:dyDescent="0.25">
      <c r="A87" s="77" t="s">
        <v>103</v>
      </c>
      <c r="B87" s="78"/>
      <c r="C87" s="36">
        <v>1</v>
      </c>
      <c r="D87" s="25">
        <v>80</v>
      </c>
      <c r="E87" s="45">
        <v>100</v>
      </c>
      <c r="F87" s="25">
        <v>100</v>
      </c>
      <c r="G87" s="26">
        <f t="shared" si="26"/>
        <v>100</v>
      </c>
      <c r="H87" s="25">
        <v>100</v>
      </c>
      <c r="I87" s="26">
        <f t="shared" si="26"/>
        <v>100</v>
      </c>
      <c r="J87" s="25">
        <v>100</v>
      </c>
      <c r="K87" s="45">
        <v>150</v>
      </c>
      <c r="L87" s="25">
        <v>100</v>
      </c>
      <c r="M87" s="45">
        <v>150</v>
      </c>
      <c r="N87" s="25">
        <v>100</v>
      </c>
      <c r="O87" s="45">
        <v>150</v>
      </c>
      <c r="P87" s="27">
        <f t="shared" si="21"/>
        <v>20</v>
      </c>
      <c r="Q87" s="27">
        <f t="shared" si="22"/>
        <v>20</v>
      </c>
      <c r="R87" s="27">
        <f t="shared" si="24"/>
        <v>20</v>
      </c>
      <c r="S87" s="27">
        <f t="shared" si="27"/>
        <v>20</v>
      </c>
      <c r="T87" s="1">
        <v>500</v>
      </c>
      <c r="U87" s="1">
        <f t="shared" si="25"/>
        <v>-2400</v>
      </c>
      <c r="V87" s="1">
        <v>40</v>
      </c>
      <c r="W87" s="1">
        <f t="shared" si="23"/>
        <v>-100</v>
      </c>
    </row>
    <row r="88" spans="1:23" ht="18.75" x14ac:dyDescent="0.25">
      <c r="A88" s="77" t="s">
        <v>53</v>
      </c>
      <c r="B88" s="78"/>
      <c r="C88" s="36">
        <v>3</v>
      </c>
      <c r="D88" s="25">
        <v>80</v>
      </c>
      <c r="E88" s="45">
        <v>100</v>
      </c>
      <c r="F88" s="25">
        <v>100</v>
      </c>
      <c r="G88" s="26">
        <f t="shared" si="26"/>
        <v>100</v>
      </c>
      <c r="H88" s="25">
        <v>100</v>
      </c>
      <c r="I88" s="26">
        <f t="shared" si="26"/>
        <v>100</v>
      </c>
      <c r="J88" s="25">
        <v>100</v>
      </c>
      <c r="K88" s="45">
        <v>150</v>
      </c>
      <c r="L88" s="25">
        <v>100</v>
      </c>
      <c r="M88" s="45">
        <v>150</v>
      </c>
      <c r="N88" s="25">
        <v>100</v>
      </c>
      <c r="O88" s="45">
        <v>150</v>
      </c>
      <c r="P88" s="27">
        <f t="shared" si="21"/>
        <v>20</v>
      </c>
      <c r="Q88" s="27">
        <f t="shared" si="22"/>
        <v>20</v>
      </c>
      <c r="R88" s="27">
        <f t="shared" si="24"/>
        <v>60</v>
      </c>
      <c r="S88" s="27">
        <f t="shared" si="27"/>
        <v>60</v>
      </c>
      <c r="T88" s="1">
        <v>500</v>
      </c>
      <c r="U88" s="1">
        <f t="shared" si="25"/>
        <v>-733.33333333333326</v>
      </c>
      <c r="V88" s="1">
        <v>236</v>
      </c>
      <c r="W88" s="1">
        <f t="shared" si="23"/>
        <v>-293.33333333333331</v>
      </c>
    </row>
    <row r="89" spans="1:23" ht="18.75" x14ac:dyDescent="0.25">
      <c r="A89" s="77" t="s">
        <v>54</v>
      </c>
      <c r="B89" s="78"/>
      <c r="C89" s="36">
        <v>5</v>
      </c>
      <c r="D89" s="25">
        <v>80</v>
      </c>
      <c r="E89" s="45">
        <v>100</v>
      </c>
      <c r="F89" s="25">
        <v>100</v>
      </c>
      <c r="G89" s="26">
        <f t="shared" si="26"/>
        <v>100</v>
      </c>
      <c r="H89" s="25">
        <v>100</v>
      </c>
      <c r="I89" s="26">
        <f t="shared" si="26"/>
        <v>100</v>
      </c>
      <c r="J89" s="25">
        <v>100</v>
      </c>
      <c r="K89" s="45">
        <v>150</v>
      </c>
      <c r="L89" s="25">
        <v>100</v>
      </c>
      <c r="M89" s="45">
        <v>150</v>
      </c>
      <c r="N89" s="25">
        <v>100</v>
      </c>
      <c r="O89" s="45">
        <v>150</v>
      </c>
      <c r="P89" s="27">
        <f t="shared" si="21"/>
        <v>20</v>
      </c>
      <c r="Q89" s="27">
        <f t="shared" si="22"/>
        <v>20</v>
      </c>
      <c r="R89" s="27">
        <f t="shared" si="24"/>
        <v>100</v>
      </c>
      <c r="S89" s="27">
        <f t="shared" si="27"/>
        <v>100</v>
      </c>
      <c r="W89" s="1">
        <f t="shared" si="23"/>
        <v>100</v>
      </c>
    </row>
    <row r="90" spans="1:23" ht="18.75" x14ac:dyDescent="0.25">
      <c r="A90" s="77" t="s">
        <v>91</v>
      </c>
      <c r="B90" s="78"/>
      <c r="C90" s="36">
        <v>2</v>
      </c>
      <c r="D90" s="25">
        <v>80</v>
      </c>
      <c r="E90" s="45">
        <v>100</v>
      </c>
      <c r="F90" s="25">
        <v>100</v>
      </c>
      <c r="G90" s="26">
        <f t="shared" si="26"/>
        <v>100</v>
      </c>
      <c r="H90" s="25">
        <v>100</v>
      </c>
      <c r="I90" s="26">
        <f t="shared" si="26"/>
        <v>100</v>
      </c>
      <c r="J90" s="25">
        <v>100</v>
      </c>
      <c r="K90" s="45">
        <v>150</v>
      </c>
      <c r="L90" s="25">
        <v>100</v>
      </c>
      <c r="M90" s="45">
        <v>150</v>
      </c>
      <c r="N90" s="25">
        <v>100</v>
      </c>
      <c r="O90" s="45">
        <v>150</v>
      </c>
      <c r="P90" s="27">
        <f t="shared" si="21"/>
        <v>20</v>
      </c>
      <c r="Q90" s="27">
        <f t="shared" si="22"/>
        <v>20</v>
      </c>
      <c r="R90" s="27">
        <f t="shared" si="24"/>
        <v>40</v>
      </c>
      <c r="S90" s="27">
        <f t="shared" si="27"/>
        <v>40</v>
      </c>
      <c r="T90" s="1">
        <v>500</v>
      </c>
      <c r="U90" s="1">
        <f t="shared" si="25"/>
        <v>-1150</v>
      </c>
      <c r="V90" s="1">
        <v>175</v>
      </c>
      <c r="W90" s="1">
        <f t="shared" si="23"/>
        <v>-337.5</v>
      </c>
    </row>
    <row r="91" spans="1:23" ht="18.75" x14ac:dyDescent="0.25">
      <c r="A91" s="77" t="s">
        <v>55</v>
      </c>
      <c r="B91" s="78"/>
      <c r="C91" s="36">
        <v>1</v>
      </c>
      <c r="D91" s="25">
        <v>80</v>
      </c>
      <c r="E91" s="45">
        <v>100</v>
      </c>
      <c r="F91" s="25">
        <v>100</v>
      </c>
      <c r="G91" s="26">
        <f t="shared" si="26"/>
        <v>100</v>
      </c>
      <c r="H91" s="25">
        <v>100</v>
      </c>
      <c r="I91" s="26">
        <f t="shared" si="26"/>
        <v>100</v>
      </c>
      <c r="J91" s="25">
        <v>100</v>
      </c>
      <c r="K91" s="45">
        <v>150</v>
      </c>
      <c r="L91" s="25">
        <v>100</v>
      </c>
      <c r="M91" s="45">
        <v>150</v>
      </c>
      <c r="N91" s="25">
        <v>100</v>
      </c>
      <c r="O91" s="45">
        <v>150</v>
      </c>
      <c r="P91" s="27">
        <f t="shared" si="21"/>
        <v>20</v>
      </c>
      <c r="Q91" s="27">
        <f t="shared" si="22"/>
        <v>20</v>
      </c>
      <c r="R91" s="27">
        <f>P91*C91</f>
        <v>20</v>
      </c>
      <c r="S91" s="27">
        <f t="shared" si="27"/>
        <v>20</v>
      </c>
      <c r="W91" s="1">
        <f t="shared" si="23"/>
        <v>100</v>
      </c>
    </row>
    <row r="92" spans="1:23" ht="18.75" x14ac:dyDescent="0.25">
      <c r="A92" s="77" t="s">
        <v>56</v>
      </c>
      <c r="B92" s="78"/>
      <c r="C92" s="36">
        <v>5</v>
      </c>
      <c r="D92" s="25">
        <v>80</v>
      </c>
      <c r="E92" s="45">
        <v>100</v>
      </c>
      <c r="F92" s="25">
        <v>100</v>
      </c>
      <c r="G92" s="26">
        <f t="shared" si="26"/>
        <v>100</v>
      </c>
      <c r="H92" s="25">
        <v>100</v>
      </c>
      <c r="I92" s="26">
        <f t="shared" si="26"/>
        <v>100</v>
      </c>
      <c r="J92" s="25">
        <v>100</v>
      </c>
      <c r="K92" s="45">
        <v>150</v>
      </c>
      <c r="L92" s="25">
        <v>100</v>
      </c>
      <c r="M92" s="45">
        <v>150</v>
      </c>
      <c r="N92" s="25">
        <v>100</v>
      </c>
      <c r="O92" s="45">
        <v>150</v>
      </c>
      <c r="P92" s="27">
        <f t="shared" si="21"/>
        <v>20</v>
      </c>
      <c r="Q92" s="27">
        <f t="shared" si="22"/>
        <v>20</v>
      </c>
      <c r="R92" s="27">
        <f>P92*C92</f>
        <v>100</v>
      </c>
      <c r="S92" s="27">
        <f t="shared" si="27"/>
        <v>100</v>
      </c>
      <c r="W92" s="1">
        <f t="shared" si="23"/>
        <v>100</v>
      </c>
    </row>
    <row r="93" spans="1:23" ht="18.75" x14ac:dyDescent="0.25">
      <c r="A93" s="77" t="s">
        <v>102</v>
      </c>
      <c r="B93" s="78"/>
      <c r="C93" s="36">
        <v>5</v>
      </c>
      <c r="D93" s="25">
        <v>80</v>
      </c>
      <c r="E93" s="45">
        <v>100</v>
      </c>
      <c r="F93" s="25">
        <v>100</v>
      </c>
      <c r="G93" s="26">
        <f t="shared" si="26"/>
        <v>100</v>
      </c>
      <c r="H93" s="25">
        <v>100</v>
      </c>
      <c r="I93" s="26">
        <f t="shared" si="26"/>
        <v>100</v>
      </c>
      <c r="J93" s="25">
        <v>100</v>
      </c>
      <c r="K93" s="45">
        <v>150</v>
      </c>
      <c r="L93" s="25">
        <v>100</v>
      </c>
      <c r="M93" s="45">
        <v>150</v>
      </c>
      <c r="N93" s="25">
        <v>100</v>
      </c>
      <c r="O93" s="45">
        <v>150</v>
      </c>
      <c r="P93" s="27">
        <f t="shared" si="21"/>
        <v>20</v>
      </c>
      <c r="Q93" s="27">
        <f t="shared" si="22"/>
        <v>20</v>
      </c>
      <c r="R93" s="27">
        <f t="shared" si="24"/>
        <v>100</v>
      </c>
      <c r="S93" s="27">
        <f t="shared" si="27"/>
        <v>100</v>
      </c>
      <c r="W93" s="1">
        <f t="shared" si="23"/>
        <v>100</v>
      </c>
    </row>
    <row r="94" spans="1:23" ht="18.75" x14ac:dyDescent="0.25">
      <c r="A94" s="79" t="s">
        <v>57</v>
      </c>
      <c r="B94" s="80"/>
      <c r="C94" s="37">
        <v>20</v>
      </c>
      <c r="D94" s="32">
        <v>80</v>
      </c>
      <c r="E94" s="46">
        <v>100</v>
      </c>
      <c r="F94" s="32">
        <v>100</v>
      </c>
      <c r="G94" s="47">
        <f t="shared" si="26"/>
        <v>100</v>
      </c>
      <c r="H94" s="32">
        <v>100</v>
      </c>
      <c r="I94" s="47">
        <f t="shared" si="26"/>
        <v>100</v>
      </c>
      <c r="J94" s="32">
        <v>100</v>
      </c>
      <c r="K94" s="46">
        <v>150</v>
      </c>
      <c r="L94" s="32">
        <v>100</v>
      </c>
      <c r="M94" s="46">
        <v>150</v>
      </c>
      <c r="N94" s="32">
        <v>100</v>
      </c>
      <c r="O94" s="46">
        <v>150</v>
      </c>
      <c r="P94" s="34">
        <f t="shared" si="21"/>
        <v>20</v>
      </c>
      <c r="Q94" s="34">
        <f t="shared" si="22"/>
        <v>20</v>
      </c>
      <c r="R94" s="34">
        <f t="shared" si="24"/>
        <v>400</v>
      </c>
      <c r="S94" s="34">
        <f t="shared" si="27"/>
        <v>400</v>
      </c>
      <c r="V94" s="1">
        <v>480</v>
      </c>
      <c r="W94" s="1">
        <f t="shared" si="23"/>
        <v>-20</v>
      </c>
    </row>
    <row r="95" spans="1:23" s="2" customFormat="1" ht="18" customHeight="1" x14ac:dyDescent="0.25">
      <c r="A95" s="123" t="s">
        <v>113</v>
      </c>
      <c r="B95" s="124"/>
      <c r="C95" s="124"/>
      <c r="D95" s="124"/>
      <c r="E95" s="124"/>
      <c r="F95" s="124"/>
      <c r="G95" s="124"/>
      <c r="H95" s="124"/>
      <c r="I95" s="124"/>
      <c r="J95" s="125" t="s">
        <v>75</v>
      </c>
      <c r="K95" s="125"/>
      <c r="L95" s="125"/>
      <c r="M95" s="125"/>
      <c r="N95" s="125"/>
      <c r="O95" s="125"/>
      <c r="P95" s="125"/>
      <c r="Q95" s="125"/>
      <c r="R95" s="125"/>
      <c r="S95" s="126"/>
    </row>
    <row r="96" spans="1:23" ht="15.75" x14ac:dyDescent="0.25">
      <c r="A96" s="39" t="s">
        <v>58</v>
      </c>
      <c r="B96" s="40">
        <v>1</v>
      </c>
      <c r="C96" s="41"/>
      <c r="D96" s="25">
        <v>100</v>
      </c>
      <c r="E96" s="45">
        <v>125</v>
      </c>
      <c r="F96" s="25">
        <v>100</v>
      </c>
      <c r="G96" s="26">
        <v>125</v>
      </c>
      <c r="H96" s="25">
        <v>100</v>
      </c>
      <c r="I96" s="26">
        <v>125</v>
      </c>
      <c r="J96" s="25">
        <v>100</v>
      </c>
      <c r="K96" s="45">
        <v>125</v>
      </c>
      <c r="L96" s="25">
        <v>100</v>
      </c>
      <c r="M96" s="45">
        <v>125</v>
      </c>
      <c r="N96" s="25">
        <v>100</v>
      </c>
      <c r="O96" s="45">
        <v>125</v>
      </c>
      <c r="P96" s="27">
        <f t="shared" si="21"/>
        <v>20</v>
      </c>
      <c r="Q96" s="27">
        <f t="shared" si="22"/>
        <v>25</v>
      </c>
      <c r="R96" s="27">
        <f t="shared" ref="R96:S101" si="28">P96*$B96*$B$1/20</f>
        <v>140</v>
      </c>
      <c r="S96" s="27">
        <f t="shared" si="28"/>
        <v>175</v>
      </c>
      <c r="T96" s="1">
        <f>27000*0.125</f>
        <v>3375</v>
      </c>
      <c r="U96" s="1">
        <f t="shared" si="25"/>
        <v>-2310.7142857142858</v>
      </c>
      <c r="V96" s="1">
        <f>5300*0.125</f>
        <v>662.5</v>
      </c>
      <c r="W96" s="1">
        <f t="shared" si="23"/>
        <v>-373.21428571428572</v>
      </c>
    </row>
    <row r="97" spans="1:23" ht="15.75" x14ac:dyDescent="0.25">
      <c r="A97" s="39" t="s">
        <v>59</v>
      </c>
      <c r="B97" s="40">
        <v>2</v>
      </c>
      <c r="C97" s="41"/>
      <c r="D97" s="25">
        <v>100</v>
      </c>
      <c r="E97" s="45">
        <v>125</v>
      </c>
      <c r="F97" s="25">
        <v>100</v>
      </c>
      <c r="G97" s="26">
        <v>125</v>
      </c>
      <c r="H97" s="25">
        <v>100</v>
      </c>
      <c r="I97" s="26">
        <v>125</v>
      </c>
      <c r="J97" s="25">
        <v>100</v>
      </c>
      <c r="K97" s="45">
        <v>125</v>
      </c>
      <c r="L97" s="25">
        <v>100</v>
      </c>
      <c r="M97" s="45">
        <v>125</v>
      </c>
      <c r="N97" s="25">
        <v>100</v>
      </c>
      <c r="O97" s="45">
        <v>125</v>
      </c>
      <c r="P97" s="27">
        <f t="shared" si="21"/>
        <v>20</v>
      </c>
      <c r="Q97" s="27">
        <f t="shared" si="22"/>
        <v>25</v>
      </c>
      <c r="R97" s="27">
        <f t="shared" si="28"/>
        <v>280</v>
      </c>
      <c r="S97" s="27">
        <f t="shared" si="28"/>
        <v>350</v>
      </c>
      <c r="T97" s="1">
        <f>24000*0.125</f>
        <v>3000</v>
      </c>
      <c r="U97" s="1">
        <f t="shared" si="25"/>
        <v>-971.42857142857133</v>
      </c>
      <c r="V97" s="1">
        <f>2496*0.125</f>
        <v>312</v>
      </c>
      <c r="W97" s="1">
        <f t="shared" si="23"/>
        <v>-11.428571428571429</v>
      </c>
    </row>
    <row r="98" spans="1:23" ht="15.75" x14ac:dyDescent="0.25">
      <c r="A98" s="39" t="s">
        <v>60</v>
      </c>
      <c r="B98" s="40">
        <v>2</v>
      </c>
      <c r="C98" s="41"/>
      <c r="D98" s="25">
        <v>100</v>
      </c>
      <c r="E98" s="45">
        <v>120</v>
      </c>
      <c r="F98" s="25">
        <v>100</v>
      </c>
      <c r="G98" s="26">
        <v>120</v>
      </c>
      <c r="H98" s="25">
        <v>100</v>
      </c>
      <c r="I98" s="26">
        <v>120</v>
      </c>
      <c r="J98" s="25">
        <v>100</v>
      </c>
      <c r="K98" s="45">
        <v>120</v>
      </c>
      <c r="L98" s="25">
        <v>100</v>
      </c>
      <c r="M98" s="45">
        <f>L98</f>
        <v>100</v>
      </c>
      <c r="N98" s="25">
        <v>100</v>
      </c>
      <c r="O98" s="45">
        <f>N98</f>
        <v>100</v>
      </c>
      <c r="P98" s="27">
        <f t="shared" si="21"/>
        <v>20</v>
      </c>
      <c r="Q98" s="27">
        <f t="shared" si="22"/>
        <v>24</v>
      </c>
      <c r="R98" s="27">
        <f>P98*$B98*$B$1/20</f>
        <v>280</v>
      </c>
      <c r="S98" s="27">
        <f t="shared" si="28"/>
        <v>336</v>
      </c>
      <c r="T98" s="1">
        <f>25000*0.1</f>
        <v>2500</v>
      </c>
      <c r="U98" s="1">
        <f t="shared" si="25"/>
        <v>-792.85714285714289</v>
      </c>
      <c r="W98" s="1">
        <f t="shared" si="23"/>
        <v>100</v>
      </c>
    </row>
    <row r="99" spans="1:23" ht="15.75" x14ac:dyDescent="0.25">
      <c r="A99" s="39" t="s">
        <v>61</v>
      </c>
      <c r="B99" s="40">
        <v>1</v>
      </c>
      <c r="C99" s="41"/>
      <c r="D99" s="25">
        <v>100</v>
      </c>
      <c r="E99" s="45">
        <v>120</v>
      </c>
      <c r="F99" s="25">
        <v>100</v>
      </c>
      <c r="G99" s="26">
        <v>120</v>
      </c>
      <c r="H99" s="25">
        <v>100</v>
      </c>
      <c r="I99" s="26">
        <v>120</v>
      </c>
      <c r="J99" s="25">
        <v>100</v>
      </c>
      <c r="K99" s="45">
        <v>120</v>
      </c>
      <c r="L99" s="25">
        <v>100</v>
      </c>
      <c r="M99" s="45">
        <f t="shared" ref="M99:O101" si="29">L99</f>
        <v>100</v>
      </c>
      <c r="N99" s="25">
        <v>100</v>
      </c>
      <c r="O99" s="45">
        <f t="shared" si="29"/>
        <v>100</v>
      </c>
      <c r="P99" s="27">
        <f t="shared" si="21"/>
        <v>20</v>
      </c>
      <c r="Q99" s="27">
        <f t="shared" si="22"/>
        <v>24</v>
      </c>
      <c r="R99" s="27">
        <f>P99*$B99*$B$1/20</f>
        <v>140</v>
      </c>
      <c r="S99" s="27">
        <f t="shared" si="28"/>
        <v>168</v>
      </c>
      <c r="T99" s="1">
        <f>15000*0.1</f>
        <v>1500</v>
      </c>
      <c r="U99" s="1">
        <f t="shared" si="25"/>
        <v>-971.42857142857133</v>
      </c>
      <c r="V99" s="1">
        <f>1848*0.1</f>
        <v>184.8</v>
      </c>
      <c r="W99" s="1">
        <f t="shared" si="23"/>
        <v>-32.000000000000007</v>
      </c>
    </row>
    <row r="100" spans="1:23" ht="15.75" x14ac:dyDescent="0.25">
      <c r="A100" s="39" t="s">
        <v>104</v>
      </c>
      <c r="B100" s="40">
        <v>9</v>
      </c>
      <c r="C100" s="41"/>
      <c r="D100" s="25">
        <v>20</v>
      </c>
      <c r="E100" s="45">
        <f>D100</f>
        <v>20</v>
      </c>
      <c r="F100" s="25">
        <v>20</v>
      </c>
      <c r="G100" s="26">
        <f>F100</f>
        <v>20</v>
      </c>
      <c r="H100" s="25">
        <v>30</v>
      </c>
      <c r="I100" s="26">
        <f>H100</f>
        <v>30</v>
      </c>
      <c r="J100" s="25">
        <v>30</v>
      </c>
      <c r="K100" s="45">
        <v>40</v>
      </c>
      <c r="L100" s="25">
        <v>40</v>
      </c>
      <c r="M100" s="45">
        <f t="shared" si="29"/>
        <v>40</v>
      </c>
      <c r="N100" s="25">
        <v>40</v>
      </c>
      <c r="O100" s="45">
        <f t="shared" si="29"/>
        <v>40</v>
      </c>
      <c r="P100" s="27">
        <f>(D$3*D100+F$3*F100+H$3*H100+J$3*J100+L100*L$3+N100*N$3)/1000</f>
        <v>6</v>
      </c>
      <c r="Q100" s="27">
        <f>(D$3*E100+F$3*G100+H$3*I100+J$3*K100+L$3*M100+N$3*O100)/1000</f>
        <v>6</v>
      </c>
      <c r="R100" s="27">
        <f>P100*$B100*$B$1/20</f>
        <v>378</v>
      </c>
      <c r="S100" s="27">
        <f>Q100*$B100*$B$1/20</f>
        <v>378</v>
      </c>
    </row>
    <row r="101" spans="1:23" ht="15.75" x14ac:dyDescent="0.25">
      <c r="A101" s="42" t="s">
        <v>105</v>
      </c>
      <c r="B101" s="43">
        <v>5</v>
      </c>
      <c r="C101" s="44"/>
      <c r="D101" s="32">
        <v>20</v>
      </c>
      <c r="E101" s="46">
        <f>D101</f>
        <v>20</v>
      </c>
      <c r="F101" s="32">
        <v>20</v>
      </c>
      <c r="G101" s="47">
        <f>F101</f>
        <v>20</v>
      </c>
      <c r="H101" s="32">
        <v>30</v>
      </c>
      <c r="I101" s="47">
        <f>H101</f>
        <v>30</v>
      </c>
      <c r="J101" s="32">
        <v>30</v>
      </c>
      <c r="K101" s="46">
        <v>40</v>
      </c>
      <c r="L101" s="32">
        <v>40</v>
      </c>
      <c r="M101" s="46">
        <f t="shared" si="29"/>
        <v>40</v>
      </c>
      <c r="N101" s="32">
        <v>40</v>
      </c>
      <c r="O101" s="46">
        <f t="shared" si="29"/>
        <v>40</v>
      </c>
      <c r="P101" s="34">
        <f t="shared" si="21"/>
        <v>6</v>
      </c>
      <c r="Q101" s="34">
        <f t="shared" si="22"/>
        <v>6</v>
      </c>
      <c r="R101" s="34">
        <f t="shared" si="28"/>
        <v>210</v>
      </c>
      <c r="S101" s="34">
        <f t="shared" si="28"/>
        <v>210</v>
      </c>
      <c r="W101" s="1">
        <f t="shared" si="23"/>
        <v>100</v>
      </c>
    </row>
    <row r="102" spans="1:23" s="7" customFormat="1" x14ac:dyDescent="0.25"/>
  </sheetData>
  <mergeCells count="42">
    <mergeCell ref="J63:S63"/>
    <mergeCell ref="A80:I80"/>
    <mergeCell ref="J80:S80"/>
    <mergeCell ref="A95:I95"/>
    <mergeCell ref="J95:S95"/>
    <mergeCell ref="A78:Q78"/>
    <mergeCell ref="A79:Q79"/>
    <mergeCell ref="A63:I63"/>
    <mergeCell ref="A34:I34"/>
    <mergeCell ref="J34:S34"/>
    <mergeCell ref="A6:A8"/>
    <mergeCell ref="D6:O6"/>
    <mergeCell ref="N7:O7"/>
    <mergeCell ref="F7:G7"/>
    <mergeCell ref="A9:I9"/>
    <mergeCell ref="J9:S9"/>
    <mergeCell ref="H7:I7"/>
    <mergeCell ref="C6:C8"/>
    <mergeCell ref="D1:E2"/>
    <mergeCell ref="F1:G2"/>
    <mergeCell ref="H1:I2"/>
    <mergeCell ref="J1:K2"/>
    <mergeCell ref="P2:S2"/>
    <mergeCell ref="N3:O3"/>
    <mergeCell ref="B6:B8"/>
    <mergeCell ref="F3:G3"/>
    <mergeCell ref="H3:I3"/>
    <mergeCell ref="J3:K3"/>
    <mergeCell ref="D7:E7"/>
    <mergeCell ref="L3:M3"/>
    <mergeCell ref="A3:C3"/>
    <mergeCell ref="D3:E3"/>
    <mergeCell ref="L7:M7"/>
    <mergeCell ref="J7:K7"/>
    <mergeCell ref="L1:M2"/>
    <mergeCell ref="T54:T56"/>
    <mergeCell ref="P6:Q7"/>
    <mergeCell ref="R6:S7"/>
    <mergeCell ref="P3:Q3"/>
    <mergeCell ref="R3:S3"/>
    <mergeCell ref="N1:O2"/>
    <mergeCell ref="P1:S1"/>
  </mergeCells>
  <phoneticPr fontId="12" type="noConversion"/>
  <printOptions horizontalCentered="1"/>
  <pageMargins left="0.19685039370078741" right="0.19685039370078741" top="0.59055118110236227" bottom="0.19685039370078741" header="0.19685039370078741" footer="0.19685039370078741"/>
  <pageSetup paperSize="9" scale="67" orientation="landscape" r:id="rId1"/>
  <rowBreaks count="3" manualBreakCount="3">
    <brk id="33" max="23" man="1"/>
    <brk id="62" max="23" man="1"/>
    <brk id="94"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préalable</vt:lpstr>
      <vt:lpstr>modèle</vt:lpstr>
      <vt:lpstr>modèle!Impression_des_titres</vt:lpstr>
      <vt:lpstr>modèle!Zone_d_impression</vt:lpstr>
      <vt:lpstr>préalable!Zone_d_impression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Joël Leboucher</dc:creator>
  <cp:lastModifiedBy>Joël Leboucher</cp:lastModifiedBy>
  <cp:lastPrinted>2011-02-16T12:40:00Z</cp:lastPrinted>
  <dcterms:created xsi:type="dcterms:W3CDTF">2011-01-24T09:02:12Z</dcterms:created>
  <dcterms:modified xsi:type="dcterms:W3CDTF">2020-02-08T11:38:44Z</dcterms:modified>
</cp:coreProperties>
</file>