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029"/>
  <workbookPr defaultThemeVersion="124226"/>
  <mc:AlternateContent xmlns:mc="http://schemas.openxmlformats.org/markup-compatibility/2006">
    <mc:Choice Requires="x15">
      <x15ac:absPath xmlns:x15ac="http://schemas.microsoft.com/office/spreadsheetml/2010/11/ac" url="E:\0-UPRT\1-UPRT.FR-SITE-WEB\ff-fiches-fabrications\ff-documents-divers-maj-08-2020\"/>
    </mc:Choice>
  </mc:AlternateContent>
  <xr:revisionPtr revIDLastSave="0" documentId="8_{A56FC037-8685-49D8-8099-04425949BB36}" xr6:coauthVersionLast="45" xr6:coauthVersionMax="45" xr10:uidLastSave="{00000000-0000-0000-0000-000000000000}"/>
  <bookViews>
    <workbookView xWindow="28680" yWindow="-120" windowWidth="21840" windowHeight="13140" tabRatio="792" activeTab="2"/>
  </bookViews>
  <sheets>
    <sheet name="Poids fruits et légumes" sheetId="11" r:id="rId1"/>
    <sheet name="utilitaires Excel" sheetId="13" r:id="rId2"/>
    <sheet name="A Savoir" sheetId="7" r:id="rId3"/>
    <sheet name="Grammages GEMRCN" sheetId="4" r:id="rId4"/>
    <sheet name="Vocabulaire" sheetId="1" r:id="rId5"/>
    <sheet name="Classement" sheetId="2" r:id="rId6"/>
    <sheet name="Nota" sheetId="10" r:id="rId7"/>
  </sheets>
  <definedNames>
    <definedName name="_xlnm._FilterDatabase" localSheetId="2" hidden="1">'A Savoir'!#REF!</definedName>
    <definedName name="_xlnm._FilterDatabase" localSheetId="6" hidden="1">Nota!#REF!</definedName>
  </definedNames>
  <calcPr calcId="191029"/>
</workbook>
</file>

<file path=xl/calcChain.xml><?xml version="1.0" encoding="utf-8"?>
<calcChain xmlns="http://schemas.openxmlformats.org/spreadsheetml/2006/main">
  <c r="C824" i="13" l="1"/>
  <c r="K817" i="13"/>
  <c r="J817" i="13"/>
  <c r="I817" i="13"/>
  <c r="H817" i="13"/>
  <c r="G817" i="13"/>
  <c r="M816" i="13"/>
  <c r="K814" i="13"/>
  <c r="J814" i="13"/>
  <c r="I814" i="13"/>
  <c r="H814" i="13"/>
  <c r="G814" i="13"/>
  <c r="M813" i="13"/>
  <c r="K813" i="13"/>
  <c r="K816" i="13"/>
  <c r="J813" i="13"/>
  <c r="J816" i="13" s="1"/>
  <c r="I813" i="13"/>
  <c r="I816" i="13"/>
  <c r="H813" i="13"/>
  <c r="G813" i="13"/>
  <c r="G816" i="13"/>
  <c r="L812" i="13"/>
  <c r="K806" i="13"/>
  <c r="J806" i="13"/>
  <c r="I806" i="13"/>
  <c r="H806" i="13"/>
  <c r="G806" i="13"/>
  <c r="L805" i="13"/>
  <c r="C788" i="13"/>
  <c r="K781" i="13"/>
  <c r="J781" i="13"/>
  <c r="I781" i="13"/>
  <c r="H781" i="13"/>
  <c r="G781" i="13"/>
  <c r="M780" i="13"/>
  <c r="K778" i="13"/>
  <c r="J778" i="13"/>
  <c r="I778" i="13"/>
  <c r="H778" i="13"/>
  <c r="G778" i="13"/>
  <c r="M777" i="13"/>
  <c r="K777" i="13"/>
  <c r="K780" i="13" s="1"/>
  <c r="J777" i="13"/>
  <c r="J780" i="13"/>
  <c r="I777" i="13"/>
  <c r="I780" i="13" s="1"/>
  <c r="H777" i="13"/>
  <c r="H780" i="13"/>
  <c r="G777" i="13"/>
  <c r="L776" i="13"/>
  <c r="L775" i="13"/>
  <c r="F755" i="13"/>
  <c r="J755" i="13"/>
  <c r="J756" i="13" s="1"/>
  <c r="J757" i="13" s="1"/>
  <c r="I754" i="13"/>
  <c r="I755" i="13" s="1"/>
  <c r="H754" i="13"/>
  <c r="H755" i="13" s="1"/>
  <c r="G754" i="13"/>
  <c r="J754" i="13" s="1"/>
  <c r="G755" i="13"/>
  <c r="F754" i="13"/>
  <c r="J751" i="13"/>
  <c r="G738" i="13"/>
  <c r="G737" i="13"/>
  <c r="G736" i="13"/>
  <c r="G735" i="13"/>
  <c r="G734" i="13"/>
  <c r="G733" i="13"/>
  <c r="G732" i="13"/>
  <c r="G731" i="13"/>
  <c r="G730" i="13"/>
  <c r="G729" i="13"/>
  <c r="G728" i="13"/>
  <c r="G727" i="13"/>
  <c r="G724" i="13"/>
  <c r="M718" i="13"/>
  <c r="L718" i="13"/>
  <c r="J718" i="13"/>
  <c r="M717" i="13"/>
  <c r="L717" i="13"/>
  <c r="J717" i="13"/>
  <c r="L711" i="13"/>
  <c r="L710" i="13"/>
  <c r="C701" i="13"/>
  <c r="E701" i="13" s="1"/>
  <c r="D701" i="13"/>
  <c r="J701" i="13" s="1"/>
  <c r="I701" i="13" s="1"/>
  <c r="D700" i="13"/>
  <c r="J700" i="13"/>
  <c r="I700" i="13" s="1"/>
  <c r="C700" i="13" s="1"/>
  <c r="E700" i="13" s="1"/>
  <c r="D699" i="13"/>
  <c r="D698" i="13"/>
  <c r="J698" i="13" s="1"/>
  <c r="I698" i="13" s="1"/>
  <c r="C698" i="13" s="1"/>
  <c r="E698" i="13" s="1"/>
  <c r="J697" i="13"/>
  <c r="I697" i="13"/>
  <c r="C697" i="13" s="1"/>
  <c r="D697" i="13"/>
  <c r="G671" i="13"/>
  <c r="G669" i="13"/>
  <c r="G667" i="13"/>
  <c r="L665" i="13"/>
  <c r="K665" i="13"/>
  <c r="J665" i="13"/>
  <c r="I665" i="13"/>
  <c r="H665" i="13"/>
  <c r="G663" i="13"/>
  <c r="G662" i="13"/>
  <c r="G661" i="13"/>
  <c r="G660" i="13"/>
  <c r="G659" i="13"/>
  <c r="G656" i="13"/>
  <c r="J653" i="13"/>
  <c r="G653" i="13"/>
  <c r="C651" i="13"/>
  <c r="F644" i="13"/>
  <c r="G640" i="13"/>
  <c r="H640" i="13"/>
  <c r="K640" i="13" s="1"/>
  <c r="G636" i="13"/>
  <c r="G641" i="13"/>
  <c r="H641" i="13"/>
  <c r="K641" i="13" s="1"/>
  <c r="G634" i="13"/>
  <c r="F599" i="13"/>
  <c r="H599" i="13" s="1"/>
  <c r="H598" i="13"/>
  <c r="F598" i="13"/>
  <c r="F597" i="13"/>
  <c r="H597" i="13" s="1"/>
  <c r="H596" i="13"/>
  <c r="F596" i="13"/>
  <c r="F595" i="13"/>
  <c r="H595" i="13" s="1"/>
  <c r="H594" i="13"/>
  <c r="F594" i="13"/>
  <c r="B593" i="13"/>
  <c r="D592" i="13" s="1"/>
  <c r="G588" i="13"/>
  <c r="H588" i="13" s="1"/>
  <c r="H585" i="13"/>
  <c r="M578" i="13"/>
  <c r="N578" i="13" s="1"/>
  <c r="M575" i="13"/>
  <c r="N575" i="13"/>
  <c r="H574" i="13"/>
  <c r="H575" i="13" s="1"/>
  <c r="N567" i="13"/>
  <c r="N568" i="13" s="1"/>
  <c r="H567" i="13"/>
  <c r="H568" i="13" s="1"/>
  <c r="N566" i="13"/>
  <c r="L543" i="13"/>
  <c r="G543" i="13"/>
  <c r="E543" i="13"/>
  <c r="N542" i="13"/>
  <c r="N543" i="13" s="1"/>
  <c r="L542" i="13"/>
  <c r="J542" i="13"/>
  <c r="J543" i="13" s="1"/>
  <c r="G542" i="13"/>
  <c r="E542" i="13"/>
  <c r="C542" i="13"/>
  <c r="C543" i="13" s="1"/>
  <c r="N539" i="13"/>
  <c r="N538" i="13"/>
  <c r="G539" i="13"/>
  <c r="G538" i="13" s="1"/>
  <c r="L538" i="13"/>
  <c r="L539" i="13"/>
  <c r="J538" i="13"/>
  <c r="J539" i="13" s="1"/>
  <c r="E538" i="13"/>
  <c r="E539" i="13" s="1"/>
  <c r="C538" i="13"/>
  <c r="C539" i="13" s="1"/>
  <c r="G530" i="13"/>
  <c r="G529" i="13" s="1"/>
  <c r="D530" i="13"/>
  <c r="J529" i="13"/>
  <c r="J530" i="13" s="1"/>
  <c r="D529" i="13"/>
  <c r="J525" i="13"/>
  <c r="G525" i="13"/>
  <c r="D525" i="13"/>
  <c r="J524" i="13"/>
  <c r="G524" i="13"/>
  <c r="D524" i="13"/>
  <c r="K511" i="13"/>
  <c r="G511" i="13"/>
  <c r="B511" i="13"/>
  <c r="L510" i="13"/>
  <c r="D510" i="13"/>
  <c r="B510" i="13"/>
  <c r="C510" i="13" s="1"/>
  <c r="M508" i="13"/>
  <c r="K510" i="13" s="1"/>
  <c r="M510" i="13" s="1"/>
  <c r="I508" i="13"/>
  <c r="G510" i="13" s="1"/>
  <c r="H510" i="13" s="1"/>
  <c r="D508" i="13"/>
  <c r="N507" i="13"/>
  <c r="J507" i="13"/>
  <c r="A501" i="13"/>
  <c r="B500" i="13"/>
  <c r="B496" i="13"/>
  <c r="F491" i="13"/>
  <c r="A475" i="13"/>
  <c r="B474" i="13"/>
  <c r="C467" i="13"/>
  <c r="M463" i="13"/>
  <c r="M466" i="13" s="1"/>
  <c r="J463" i="13"/>
  <c r="J466" i="13" s="1"/>
  <c r="H463" i="13"/>
  <c r="H466" i="13" s="1"/>
  <c r="N461" i="13"/>
  <c r="L463" i="13" s="1"/>
  <c r="L466" i="13" s="1"/>
  <c r="K463" i="13"/>
  <c r="K466" i="13" s="1"/>
  <c r="E460" i="13"/>
  <c r="E467" i="13" s="1"/>
  <c r="L439" i="13"/>
  <c r="K439" i="13"/>
  <c r="M438" i="13"/>
  <c r="K438" i="13"/>
  <c r="M437" i="13"/>
  <c r="L437" i="13"/>
  <c r="H429" i="13"/>
  <c r="G429" i="13"/>
  <c r="F429" i="13"/>
  <c r="I428" i="13"/>
  <c r="G428" i="13"/>
  <c r="F428" i="13" s="1"/>
  <c r="I427" i="13"/>
  <c r="H427" i="13"/>
  <c r="F427" i="13"/>
  <c r="G426" i="13"/>
  <c r="H426" i="13"/>
  <c r="I426" i="13"/>
  <c r="M416" i="13"/>
  <c r="N416" i="13" s="1"/>
  <c r="F416" i="13"/>
  <c r="G416" i="13"/>
  <c r="M415" i="13"/>
  <c r="N415" i="13" s="1"/>
  <c r="F415" i="13"/>
  <c r="G415" i="13" s="1"/>
  <c r="M414" i="13"/>
  <c r="N414" i="13" s="1"/>
  <c r="F414" i="13"/>
  <c r="G414" i="13" s="1"/>
  <c r="M413" i="13"/>
  <c r="N413" i="13" s="1"/>
  <c r="F413" i="13"/>
  <c r="G413" i="13"/>
  <c r="M412" i="13"/>
  <c r="N412" i="13" s="1"/>
  <c r="J412" i="13"/>
  <c r="G412" i="13"/>
  <c r="F412" i="13"/>
  <c r="C412" i="13"/>
  <c r="H384" i="13"/>
  <c r="J384" i="13"/>
  <c r="E359" i="13"/>
  <c r="I347" i="13"/>
  <c r="H347" i="13"/>
  <c r="E347" i="13"/>
  <c r="G347" i="13"/>
  <c r="F347" i="13"/>
  <c r="D347" i="13"/>
  <c r="C347" i="13"/>
  <c r="M345" i="13"/>
  <c r="C345" i="13"/>
  <c r="L343" i="13"/>
  <c r="I339" i="13"/>
  <c r="F339" i="13" s="1"/>
  <c r="H339" i="13"/>
  <c r="E339" i="13" s="1"/>
  <c r="L339" i="13" s="1"/>
  <c r="M340" i="13" s="1"/>
  <c r="G339" i="13"/>
  <c r="D339" i="13"/>
  <c r="C339" i="13"/>
  <c r="M339" i="13" s="1"/>
  <c r="J318" i="13"/>
  <c r="K311" i="13"/>
  <c r="I307" i="13"/>
  <c r="K307" i="13"/>
  <c r="M297" i="13"/>
  <c r="F295" i="13"/>
  <c r="M293" i="13"/>
  <c r="K289" i="13"/>
  <c r="M289" i="13" s="1"/>
  <c r="M275" i="13"/>
  <c r="K271" i="13"/>
  <c r="M271" i="13" s="1"/>
  <c r="E263" i="13"/>
  <c r="F263" i="13" s="1"/>
  <c r="I260" i="13"/>
  <c r="N256" i="13"/>
  <c r="E260" i="13"/>
  <c r="F260" i="13"/>
  <c r="N258" i="13"/>
  <c r="F257" i="13"/>
  <c r="F168" i="13"/>
  <c r="D168" i="13" s="1"/>
  <c r="D165" i="13"/>
  <c r="C117" i="13"/>
  <c r="C114" i="13"/>
  <c r="C111" i="13"/>
  <c r="D104" i="13"/>
  <c r="H102" i="13"/>
  <c r="E102" i="13"/>
  <c r="H100" i="13"/>
  <c r="E100" i="13"/>
  <c r="Q1" i="13"/>
  <c r="P1" i="13"/>
  <c r="O1" i="13"/>
  <c r="N1" i="13"/>
  <c r="M1" i="13"/>
  <c r="L1" i="13"/>
  <c r="K1" i="13"/>
  <c r="J1" i="13"/>
  <c r="I1" i="13"/>
  <c r="H1" i="13"/>
  <c r="G1" i="13"/>
  <c r="F1" i="13"/>
  <c r="E1" i="13"/>
  <c r="D1" i="13"/>
  <c r="C1" i="13"/>
  <c r="B1" i="13"/>
  <c r="A1" i="13"/>
  <c r="I121" i="4"/>
  <c r="I40" i="4"/>
  <c r="M68" i="11"/>
  <c r="N68" i="11" s="1"/>
  <c r="M67" i="11"/>
  <c r="N67" i="11" s="1"/>
  <c r="M66" i="11"/>
  <c r="N66" i="11" s="1"/>
  <c r="F66" i="11"/>
  <c r="G66" i="11" s="1"/>
  <c r="M65" i="11"/>
  <c r="N65" i="11"/>
  <c r="F65" i="11"/>
  <c r="G65" i="11" s="1"/>
  <c r="M64" i="11"/>
  <c r="N64" i="11"/>
  <c r="F64" i="11"/>
  <c r="G64" i="11" s="1"/>
  <c r="M63" i="11"/>
  <c r="N63" i="11" s="1"/>
  <c r="F63" i="11"/>
  <c r="G63" i="11" s="1"/>
  <c r="M62" i="11"/>
  <c r="N62" i="11" s="1"/>
  <c r="F62" i="11"/>
  <c r="G62" i="11" s="1"/>
  <c r="M61" i="11"/>
  <c r="N61" i="11"/>
  <c r="F61" i="11"/>
  <c r="G61" i="11" s="1"/>
  <c r="M60" i="11"/>
  <c r="N60" i="11"/>
  <c r="F60" i="11"/>
  <c r="G60" i="11" s="1"/>
  <c r="M59" i="11"/>
  <c r="N59" i="11" s="1"/>
  <c r="F59" i="11"/>
  <c r="G59" i="11" s="1"/>
  <c r="T58" i="11"/>
  <c r="U58" i="11" s="1"/>
  <c r="M58" i="11"/>
  <c r="N58" i="11" s="1"/>
  <c r="F58" i="11"/>
  <c r="G58" i="11"/>
  <c r="T57" i="11"/>
  <c r="U57" i="11" s="1"/>
  <c r="M57" i="11"/>
  <c r="N57" i="11"/>
  <c r="F57" i="11"/>
  <c r="G57" i="11" s="1"/>
  <c r="T56" i="11"/>
  <c r="U56" i="11" s="1"/>
  <c r="M56" i="11"/>
  <c r="N56" i="11" s="1"/>
  <c r="F56" i="11"/>
  <c r="G56" i="11" s="1"/>
  <c r="T55" i="11"/>
  <c r="U55" i="11" s="1"/>
  <c r="M55" i="11"/>
  <c r="N55" i="11"/>
  <c r="F55" i="11"/>
  <c r="G55" i="11" s="1"/>
  <c r="T54" i="11"/>
  <c r="U54" i="11"/>
  <c r="M54" i="11"/>
  <c r="N54" i="11" s="1"/>
  <c r="F54" i="11"/>
  <c r="G54" i="11" s="1"/>
  <c r="T53" i="11"/>
  <c r="U53" i="11" s="1"/>
  <c r="M53" i="11"/>
  <c r="N53" i="11" s="1"/>
  <c r="F53" i="11"/>
  <c r="G53" i="11" s="1"/>
  <c r="T52" i="11"/>
  <c r="U52" i="11"/>
  <c r="M52" i="11"/>
  <c r="N52" i="11" s="1"/>
  <c r="F52" i="11"/>
  <c r="G52" i="11"/>
  <c r="T51" i="11"/>
  <c r="U51" i="11" s="1"/>
  <c r="M51" i="11"/>
  <c r="N51" i="11" s="1"/>
  <c r="F51" i="11"/>
  <c r="G51" i="11" s="1"/>
  <c r="T50" i="11"/>
  <c r="U50" i="11" s="1"/>
  <c r="M50" i="11"/>
  <c r="N50" i="11" s="1"/>
  <c r="F50" i="11"/>
  <c r="G50" i="11"/>
  <c r="T49" i="11"/>
  <c r="U49" i="11" s="1"/>
  <c r="M49" i="11"/>
  <c r="N49" i="11"/>
  <c r="F49" i="11"/>
  <c r="G49" i="11" s="1"/>
  <c r="T48" i="11"/>
  <c r="U48" i="11" s="1"/>
  <c r="M48" i="11"/>
  <c r="N48" i="11" s="1"/>
  <c r="F48" i="11"/>
  <c r="G48" i="11" s="1"/>
  <c r="T47" i="11"/>
  <c r="U47" i="11" s="1"/>
  <c r="M47" i="11"/>
  <c r="N47" i="11"/>
  <c r="F47" i="11"/>
  <c r="G47" i="11" s="1"/>
  <c r="T46" i="11"/>
  <c r="U46" i="11"/>
  <c r="M46" i="11"/>
  <c r="N46" i="11" s="1"/>
  <c r="F46" i="11"/>
  <c r="G46" i="11" s="1"/>
  <c r="T45" i="11"/>
  <c r="U45" i="11" s="1"/>
  <c r="M45" i="11"/>
  <c r="N45" i="11" s="1"/>
  <c r="F45" i="11"/>
  <c r="G45" i="11" s="1"/>
  <c r="T44" i="11"/>
  <c r="U44" i="11"/>
  <c r="M44" i="11"/>
  <c r="N44" i="11"/>
  <c r="F44" i="11"/>
  <c r="G44" i="11"/>
  <c r="T43" i="11"/>
  <c r="U43" i="11" s="1"/>
  <c r="M43" i="11"/>
  <c r="N43" i="11"/>
  <c r="F43" i="11"/>
  <c r="G43" i="11" s="1"/>
  <c r="T42" i="11"/>
  <c r="U42" i="11" s="1"/>
  <c r="M42" i="11"/>
  <c r="N42" i="11" s="1"/>
  <c r="F42" i="11"/>
  <c r="G42" i="11" s="1"/>
  <c r="T41" i="11"/>
  <c r="U41" i="11" s="1"/>
  <c r="M41" i="11"/>
  <c r="N41" i="11"/>
  <c r="F41" i="11"/>
  <c r="G41" i="11" s="1"/>
  <c r="T40" i="11"/>
  <c r="U40" i="11"/>
  <c r="M40" i="11"/>
  <c r="N40" i="11" s="1"/>
  <c r="F40" i="11"/>
  <c r="G40" i="11" s="1"/>
  <c r="T39" i="11"/>
  <c r="U39" i="11" s="1"/>
  <c r="M39" i="11"/>
  <c r="N39" i="11" s="1"/>
  <c r="F39" i="11"/>
  <c r="G39" i="11" s="1"/>
  <c r="T38" i="11"/>
  <c r="U38" i="11"/>
  <c r="M38" i="11"/>
  <c r="N38" i="11" s="1"/>
  <c r="F38" i="11"/>
  <c r="G38" i="11"/>
  <c r="T37" i="11"/>
  <c r="U37" i="11" s="1"/>
  <c r="M37" i="11"/>
  <c r="N37" i="11" s="1"/>
  <c r="F37" i="11"/>
  <c r="G37" i="11" s="1"/>
  <c r="T36" i="11"/>
  <c r="U36" i="11" s="1"/>
  <c r="M36" i="11"/>
  <c r="N36" i="11" s="1"/>
  <c r="F36" i="11"/>
  <c r="G36" i="11"/>
  <c r="T35" i="11"/>
  <c r="U35" i="11" s="1"/>
  <c r="M35" i="11"/>
  <c r="N35" i="11"/>
  <c r="F35" i="11"/>
  <c r="G35" i="11"/>
  <c r="T34" i="11"/>
  <c r="U34" i="11"/>
  <c r="M34" i="11"/>
  <c r="N34" i="11"/>
  <c r="F34" i="11"/>
  <c r="G34" i="11"/>
  <c r="T33" i="11"/>
  <c r="U33" i="11"/>
  <c r="M33" i="11"/>
  <c r="N33" i="11"/>
  <c r="F33" i="11"/>
  <c r="G33" i="11" s="1"/>
  <c r="T32" i="11"/>
  <c r="U32" i="11" s="1"/>
  <c r="M32" i="11"/>
  <c r="N32" i="11"/>
  <c r="F32" i="11"/>
  <c r="G32" i="11" s="1"/>
  <c r="T31" i="11"/>
  <c r="U31" i="11"/>
  <c r="M31" i="11"/>
  <c r="N31" i="11" s="1"/>
  <c r="F31" i="11"/>
  <c r="G31" i="11"/>
  <c r="T30" i="11"/>
  <c r="U30" i="11" s="1"/>
  <c r="M30" i="11"/>
  <c r="N30" i="11" s="1"/>
  <c r="F30" i="11"/>
  <c r="G30" i="11" s="1"/>
  <c r="T29" i="11"/>
  <c r="U29" i="11" s="1"/>
  <c r="M29" i="11"/>
  <c r="N29" i="11"/>
  <c r="F29" i="11"/>
  <c r="G29" i="11" s="1"/>
  <c r="T28" i="11"/>
  <c r="U28" i="11"/>
  <c r="M28" i="11"/>
  <c r="N28" i="11" s="1"/>
  <c r="F28" i="11"/>
  <c r="G28" i="11" s="1"/>
  <c r="T27" i="11"/>
  <c r="U27" i="11" s="1"/>
  <c r="M27" i="11"/>
  <c r="N27" i="11" s="1"/>
  <c r="F27" i="11"/>
  <c r="G27" i="11" s="1"/>
  <c r="T26" i="11"/>
  <c r="U26" i="11"/>
  <c r="M26" i="11"/>
  <c r="N26" i="11" s="1"/>
  <c r="F26" i="11"/>
  <c r="G26" i="11"/>
  <c r="T25" i="11"/>
  <c r="U25" i="11" s="1"/>
  <c r="M25" i="11"/>
  <c r="N25" i="11" s="1"/>
  <c r="F25" i="11"/>
  <c r="G25" i="11" s="1"/>
  <c r="T24" i="11"/>
  <c r="U24" i="11" s="1"/>
  <c r="M24" i="11"/>
  <c r="N24" i="11" s="1"/>
  <c r="F24" i="11"/>
  <c r="G24" i="11"/>
  <c r="T23" i="11"/>
  <c r="U23" i="11" s="1"/>
  <c r="M23" i="11"/>
  <c r="N23" i="11"/>
  <c r="F23" i="11"/>
  <c r="G23" i="11" s="1"/>
  <c r="T22" i="11"/>
  <c r="U22" i="11" s="1"/>
  <c r="N22" i="11"/>
  <c r="M22" i="11"/>
  <c r="F22" i="11"/>
  <c r="G22" i="11" s="1"/>
  <c r="T21" i="11"/>
  <c r="U21" i="11" s="1"/>
  <c r="M21" i="11"/>
  <c r="N21" i="11" s="1"/>
  <c r="F21" i="11"/>
  <c r="G21" i="11" s="1"/>
  <c r="T20" i="11"/>
  <c r="U20" i="11"/>
  <c r="M20" i="11"/>
  <c r="N20" i="11" s="1"/>
  <c r="F20" i="11"/>
  <c r="G20" i="11"/>
  <c r="U19" i="11"/>
  <c r="T19" i="11"/>
  <c r="M19" i="11"/>
  <c r="N19" i="11"/>
  <c r="F19" i="11"/>
  <c r="G19" i="11" s="1"/>
  <c r="T18" i="11"/>
  <c r="U18" i="11" s="1"/>
  <c r="M18" i="11"/>
  <c r="N18" i="11" s="1"/>
  <c r="F18" i="11"/>
  <c r="G18" i="11" s="1"/>
  <c r="T17" i="11"/>
  <c r="U17" i="11" s="1"/>
  <c r="M17" i="11"/>
  <c r="N17" i="11"/>
  <c r="F17" i="11"/>
  <c r="G17" i="11" s="1"/>
  <c r="T16" i="11"/>
  <c r="U16" i="11"/>
  <c r="M16" i="11"/>
  <c r="N16" i="11" s="1"/>
  <c r="F16" i="11"/>
  <c r="G16" i="11" s="1"/>
  <c r="T15" i="11"/>
  <c r="U15" i="11" s="1"/>
  <c r="M15" i="11"/>
  <c r="N15" i="11" s="1"/>
  <c r="F15" i="11"/>
  <c r="G15" i="11" s="1"/>
  <c r="T14" i="11"/>
  <c r="U14" i="11"/>
  <c r="N14" i="11"/>
  <c r="M14" i="11"/>
  <c r="F14" i="11"/>
  <c r="G14" i="11"/>
  <c r="T13" i="11"/>
  <c r="U13" i="11" s="1"/>
  <c r="M13" i="11"/>
  <c r="N13" i="11"/>
  <c r="F13" i="11"/>
  <c r="G13" i="11" s="1"/>
  <c r="T12" i="11"/>
  <c r="U12" i="11" s="1"/>
  <c r="M12" i="11"/>
  <c r="N12" i="11" s="1"/>
  <c r="F12" i="11"/>
  <c r="G12" i="11" s="1"/>
  <c r="U11" i="11"/>
  <c r="T11" i="11"/>
  <c r="M11" i="11"/>
  <c r="N11" i="11" s="1"/>
  <c r="F11" i="11"/>
  <c r="G11" i="11" s="1"/>
  <c r="T10" i="11"/>
  <c r="U10" i="11"/>
  <c r="M10" i="11"/>
  <c r="N10" i="11" s="1"/>
  <c r="F10" i="11"/>
  <c r="G10" i="11"/>
  <c r="T9" i="11"/>
  <c r="U9" i="11" s="1"/>
  <c r="M9" i="11"/>
  <c r="N9" i="11" s="1"/>
  <c r="G9" i="11"/>
  <c r="F9" i="11"/>
  <c r="T8" i="11"/>
  <c r="U8" i="11" s="1"/>
  <c r="M8" i="11"/>
  <c r="N8" i="11" s="1"/>
  <c r="F8" i="11"/>
  <c r="G8" i="11" s="1"/>
  <c r="T7" i="11"/>
  <c r="U7" i="11" s="1"/>
  <c r="M7" i="11"/>
  <c r="N7" i="11"/>
  <c r="F7" i="11"/>
  <c r="G7" i="11" s="1"/>
  <c r="I166" i="4"/>
  <c r="I165" i="4"/>
  <c r="I164" i="4"/>
  <c r="I163" i="4"/>
  <c r="I162" i="4"/>
  <c r="I161" i="4"/>
  <c r="I160" i="4"/>
  <c r="I159" i="4"/>
  <c r="I158" i="4"/>
  <c r="I157" i="4"/>
  <c r="I155" i="4"/>
  <c r="I153" i="4"/>
  <c r="I152" i="4"/>
  <c r="I151" i="4"/>
  <c r="I150" i="4"/>
  <c r="I149" i="4"/>
  <c r="I148" i="4"/>
  <c r="I147" i="4"/>
  <c r="I146" i="4"/>
  <c r="I144" i="4"/>
  <c r="I143" i="4"/>
  <c r="I142" i="4"/>
  <c r="I141" i="4"/>
  <c r="I139" i="4"/>
  <c r="I138" i="4"/>
  <c r="I137" i="4"/>
  <c r="I136" i="4"/>
  <c r="I135" i="4"/>
  <c r="I134" i="4"/>
  <c r="I133" i="4"/>
  <c r="I132" i="4"/>
  <c r="I131" i="4"/>
  <c r="I130" i="4"/>
  <c r="I128" i="4"/>
  <c r="I127" i="4"/>
  <c r="I126" i="4"/>
  <c r="I125" i="4"/>
  <c r="I124" i="4"/>
  <c r="I123" i="4"/>
  <c r="I120" i="4"/>
  <c r="I119" i="4"/>
  <c r="I118" i="4"/>
  <c r="I117" i="4"/>
  <c r="I115" i="4"/>
  <c r="I114" i="4"/>
  <c r="I112" i="4"/>
  <c r="I111" i="4"/>
  <c r="I109" i="4"/>
  <c r="I108" i="4"/>
  <c r="I107" i="4"/>
  <c r="I106" i="4"/>
  <c r="I105" i="4"/>
  <c r="I104" i="4"/>
  <c r="I103" i="4"/>
  <c r="I102" i="4"/>
  <c r="I101" i="4"/>
  <c r="I100" i="4"/>
  <c r="I99" i="4"/>
  <c r="I98" i="4"/>
  <c r="I97" i="4"/>
  <c r="I96" i="4"/>
  <c r="I95" i="4"/>
  <c r="I93" i="4"/>
  <c r="I92" i="4"/>
  <c r="I91" i="4"/>
  <c r="I90" i="4"/>
  <c r="I89" i="4"/>
  <c r="I88" i="4"/>
  <c r="I87" i="4"/>
  <c r="I86" i="4"/>
  <c r="I85" i="4"/>
  <c r="I84" i="4"/>
  <c r="I82" i="4"/>
  <c r="I81" i="4"/>
  <c r="I80" i="4"/>
  <c r="I79" i="4"/>
  <c r="I78" i="4"/>
  <c r="I77" i="4"/>
  <c r="I76" i="4"/>
  <c r="I74" i="4"/>
  <c r="I73" i="4"/>
  <c r="I72" i="4"/>
  <c r="I71" i="4"/>
  <c r="I70" i="4"/>
  <c r="I68" i="4"/>
  <c r="I67" i="4"/>
  <c r="I66" i="4"/>
  <c r="I65" i="4"/>
  <c r="I64" i="4"/>
  <c r="I63" i="4"/>
  <c r="I62" i="4"/>
  <c r="I59" i="4"/>
  <c r="I58" i="4"/>
  <c r="I57" i="4"/>
  <c r="I56" i="4"/>
  <c r="I55" i="4"/>
  <c r="I54" i="4"/>
  <c r="I52" i="4"/>
  <c r="I51" i="4"/>
  <c r="I50" i="4"/>
  <c r="I49" i="4"/>
  <c r="I48" i="4"/>
  <c r="I47" i="4"/>
  <c r="I46" i="4"/>
  <c r="I45" i="4"/>
  <c r="I44" i="4"/>
  <c r="I43" i="4"/>
  <c r="I42" i="4"/>
  <c r="I38" i="4"/>
  <c r="I37" i="4"/>
  <c r="I36" i="4"/>
  <c r="I35" i="4"/>
  <c r="I34" i="4"/>
  <c r="I33" i="4"/>
  <c r="I32" i="4"/>
  <c r="I31" i="4"/>
  <c r="I30" i="4"/>
  <c r="I29" i="4"/>
  <c r="I28" i="4"/>
  <c r="I27" i="4"/>
  <c r="I26" i="4"/>
  <c r="I25" i="4"/>
  <c r="I24" i="4"/>
  <c r="I22" i="4"/>
  <c r="I21" i="4"/>
  <c r="I20" i="4"/>
  <c r="I19" i="4"/>
  <c r="I18" i="4"/>
  <c r="I17" i="4"/>
  <c r="I16" i="4"/>
  <c r="I15" i="4"/>
  <c r="I14" i="4"/>
  <c r="I13" i="4"/>
  <c r="I12" i="4"/>
  <c r="I11" i="4"/>
  <c r="I10" i="4"/>
  <c r="I8" i="4"/>
  <c r="B5" i="4"/>
  <c r="C2" i="4"/>
  <c r="I510" i="13"/>
  <c r="E510" i="13"/>
  <c r="N510" i="13"/>
  <c r="G639" i="13"/>
  <c r="H639" i="13" s="1"/>
  <c r="K639" i="13" s="1"/>
  <c r="G643" i="13"/>
  <c r="H643" i="13" s="1"/>
  <c r="K643" i="13" s="1"/>
  <c r="G638" i="13"/>
  <c r="H638" i="13" s="1"/>
  <c r="K638" i="13"/>
  <c r="G642" i="13"/>
  <c r="H642" i="13" s="1"/>
  <c r="K642" i="13" s="1"/>
  <c r="G637" i="13"/>
  <c r="H637" i="13" s="1"/>
  <c r="K637" i="13" s="1"/>
  <c r="H593" i="13" l="1"/>
  <c r="H816" i="13"/>
  <c r="L813" i="13"/>
  <c r="G780" i="13"/>
  <c r="L780" i="13" s="1"/>
  <c r="L777" i="13"/>
  <c r="M347" i="13"/>
  <c r="L347" i="13"/>
  <c r="M348" i="13" s="1"/>
  <c r="E592" i="13"/>
  <c r="J510" i="13"/>
  <c r="N275" i="13"/>
  <c r="N271" i="13" s="1"/>
  <c r="L275" i="13" s="1"/>
  <c r="M571" i="13"/>
  <c r="N571" i="13" s="1"/>
  <c r="E697" i="13"/>
  <c r="L816" i="13"/>
  <c r="I463" i="13"/>
  <c r="I466" i="13" s="1"/>
  <c r="N466" i="13" s="1"/>
  <c r="J699" i="13"/>
  <c r="I699" i="13" s="1"/>
  <c r="C699" i="13" s="1"/>
  <c r="E699" i="13" s="1"/>
  <c r="L336" i="13" l="1"/>
  <c r="M336" i="13"/>
  <c r="L696" i="13"/>
  <c r="F697" i="13" s="1"/>
  <c r="K697" i="13" l="1"/>
  <c r="L697" i="13" s="1"/>
  <c r="G697" i="13"/>
  <c r="F701" i="13"/>
  <c r="F700" i="13"/>
  <c r="F698" i="13"/>
  <c r="F699" i="13"/>
  <c r="F689" i="13" s="1"/>
  <c r="D692" i="13" s="1"/>
  <c r="C692" i="13" l="1"/>
  <c r="I692" i="13"/>
  <c r="D694" i="13"/>
  <c r="C694" i="13"/>
  <c r="H692" i="13"/>
  <c r="G701" i="13"/>
  <c r="K701" i="13"/>
  <c r="L701" i="13" s="1"/>
  <c r="G699" i="13"/>
  <c r="K699" i="13"/>
  <c r="L699" i="13" s="1"/>
  <c r="K696" i="13" s="1"/>
  <c r="E689" i="13" s="1"/>
  <c r="C689" i="13" s="1"/>
  <c r="K698" i="13"/>
  <c r="L698" i="13" s="1"/>
  <c r="G698" i="13"/>
  <c r="I689" i="13" s="1"/>
  <c r="G692" i="13" s="1"/>
  <c r="G700" i="13"/>
  <c r="K700" i="13"/>
  <c r="L700" i="13" s="1"/>
  <c r="E692" i="13" l="1"/>
  <c r="K692" i="13"/>
  <c r="E694" i="13"/>
  <c r="J694" i="13"/>
  <c r="H694" i="13" l="1"/>
  <c r="G694" i="13"/>
  <c r="K694" i="13" s="1"/>
</calcChain>
</file>

<file path=xl/sharedStrings.xml><?xml version="1.0" encoding="utf-8"?>
<sst xmlns="http://schemas.openxmlformats.org/spreadsheetml/2006/main" count="3201" uniqueCount="2001">
  <si>
    <t>DATE :</t>
  </si>
  <si>
    <t xml:space="preserve">GEM/RCN   POUR FICHES TECHNIQUES </t>
  </si>
  <si>
    <t>FICHE :</t>
  </si>
  <si>
    <t>?</t>
  </si>
  <si>
    <t>B</t>
  </si>
  <si>
    <t>C</t>
  </si>
  <si>
    <t>D</t>
  </si>
  <si>
    <t>E</t>
  </si>
  <si>
    <t>F</t>
  </si>
  <si>
    <t>G</t>
  </si>
  <si>
    <t>H</t>
  </si>
  <si>
    <t>I</t>
  </si>
  <si>
    <t>J</t>
  </si>
  <si>
    <t>K</t>
  </si>
  <si>
    <t>L</t>
  </si>
  <si>
    <t>M</t>
  </si>
  <si>
    <t>P</t>
  </si>
  <si>
    <t>A</t>
  </si>
  <si>
    <t>A +</t>
  </si>
  <si>
    <t>PAM</t>
  </si>
  <si>
    <t>PAS</t>
  </si>
  <si>
    <t>% A+</t>
  </si>
  <si>
    <t xml:space="preserve">PRODUITS  prêts à consommer  en Kg ou à la pièce </t>
  </si>
  <si>
    <t>M.  Maternelle    Enfants en maternelle</t>
  </si>
  <si>
    <t>P.   Primaire  Enfants en classe élémentaire</t>
  </si>
  <si>
    <t>A .  Ado/Adult   Adolescents,adultes,personnes agées si portage à domicile</t>
  </si>
  <si>
    <t>Adultes +</t>
  </si>
  <si>
    <t>PAM.   Personnes Agées en institution déjeuner Midi</t>
  </si>
  <si>
    <t>PAS.   Personnes Agées en institution diner Soir</t>
  </si>
  <si>
    <t>Adultes + = GEM/RCN grammages (Adolescents - Adultes) + %</t>
  </si>
  <si>
    <t>RECOMMANDATIONS RELATIVES A LA NUTRTION (N°J5-07DU 4 MAI 2007) approuvé par décision n° 2007-17 du comité exécutif de l'OEAP</t>
  </si>
  <si>
    <t>PAIN</t>
  </si>
  <si>
    <t>Carottes, céleri et autres racines râpées</t>
  </si>
  <si>
    <t>Choux rouge et choux blanc émincé</t>
  </si>
  <si>
    <t>Concombre</t>
  </si>
  <si>
    <t>Endive</t>
  </si>
  <si>
    <t>Melon, Pastèque</t>
  </si>
  <si>
    <t>Radis</t>
  </si>
  <si>
    <t>Salade verte</t>
  </si>
  <si>
    <t>Tomate</t>
  </si>
  <si>
    <t>Salade composée à base de crudités</t>
  </si>
  <si>
    <t>Champignons crus</t>
  </si>
  <si>
    <t>Fenouil</t>
  </si>
  <si>
    <t>Potage à base de légumes (en litres/Kg)</t>
  </si>
  <si>
    <t>Asperges</t>
  </si>
  <si>
    <t>Betteraves</t>
  </si>
  <si>
    <t>Céleri</t>
  </si>
  <si>
    <t>Champignons</t>
  </si>
  <si>
    <t>Choux fleurs</t>
  </si>
  <si>
    <t>Cœurs de palmier</t>
  </si>
  <si>
    <t>Haricots verts</t>
  </si>
  <si>
    <t>Poireaux (blancs de poireaux)</t>
  </si>
  <si>
    <t>Salade composée à base de légumes cuits</t>
  </si>
  <si>
    <t>Soja (germes de haricots mungo)</t>
  </si>
  <si>
    <t>Terrine de légumes</t>
  </si>
  <si>
    <t>Salades composées à base de P. de T., blé, riz, semoule ou pâtes</t>
  </si>
  <si>
    <t>Hareng/garniture</t>
  </si>
  <si>
    <t>Maquereau</t>
  </si>
  <si>
    <t>Thon au naturel</t>
  </si>
  <si>
    <t>Jambon cru de pays</t>
  </si>
  <si>
    <t>Jambon blanc</t>
  </si>
  <si>
    <t>Pâté, terrine , mousse</t>
  </si>
  <si>
    <t>Pâté en croûte</t>
  </si>
  <si>
    <t>Rillettes</t>
  </si>
  <si>
    <t>Salami – Saucisson – Mortadelle</t>
  </si>
  <si>
    <t>Nems</t>
  </si>
  <si>
    <t>Crêpes</t>
  </si>
  <si>
    <t>Friand, feuilleté</t>
  </si>
  <si>
    <t>Pizza</t>
  </si>
  <si>
    <t>Tarte salée</t>
  </si>
  <si>
    <t>BŒUF</t>
  </si>
  <si>
    <t>Bœuf braisé, bœuf sauté, bouilli de bœuf</t>
  </si>
  <si>
    <t>Rôti de bœuf, steak</t>
  </si>
  <si>
    <t>Steak haché</t>
  </si>
  <si>
    <t>Hamburger</t>
  </si>
  <si>
    <t>Bolognaise viande</t>
  </si>
  <si>
    <t>VEAU</t>
  </si>
  <si>
    <t>Sauté de veau ou blanquette (sans os)</t>
  </si>
  <si>
    <t>Escalope de veau, rôti de veau</t>
  </si>
  <si>
    <t>Steak haché de veau</t>
  </si>
  <si>
    <t>Hamburger veau, Rissolette veau</t>
  </si>
  <si>
    <t>Paupiette de veau</t>
  </si>
  <si>
    <t>AGNEAU-MOUTON</t>
  </si>
  <si>
    <t>Gigot</t>
  </si>
  <si>
    <t>Sauté (sans os)</t>
  </si>
  <si>
    <t>PORC</t>
  </si>
  <si>
    <t>Rôti de porc, grillade (sans os)</t>
  </si>
  <si>
    <t>Côte de porc</t>
  </si>
  <si>
    <t>Jambon DD, palette de porc</t>
  </si>
  <si>
    <t>Andouillettes</t>
  </si>
  <si>
    <t>Saucisse Toulouse, Montbéliard, Morteau</t>
  </si>
  <si>
    <t>VOLAILLE-LAPIN</t>
  </si>
  <si>
    <t>Rôti de volaille, escalope de volaille, blanc de
poulet</t>
  </si>
  <si>
    <t>Sauté</t>
  </si>
  <si>
    <t>Jambon de volaille</t>
  </si>
  <si>
    <t>Cordon bleu</t>
  </si>
  <si>
    <t>Cuisse de poulet, de pintade, de canard</t>
  </si>
  <si>
    <t>Brochette</t>
  </si>
  <si>
    <t>Paupiette de volaille</t>
  </si>
  <si>
    <t>Fingers, beignets, nuggets de 20 g pièce crus</t>
  </si>
  <si>
    <t>Fingers, beignets, nuggets de 20 g (Kg) crus</t>
  </si>
  <si>
    <t>Escalope panée</t>
  </si>
  <si>
    <t>Cuisse de lapin</t>
  </si>
  <si>
    <t>Lapin sauté</t>
  </si>
  <si>
    <t>Paupiette de lapin</t>
  </si>
  <si>
    <t>Saucisse de volaille de 50g pièce crue (Kg)</t>
  </si>
  <si>
    <t>ABATS</t>
  </si>
  <si>
    <t>Foie, langue, rognons, boudin</t>
  </si>
  <si>
    <t>Tripes avec sauce</t>
  </si>
  <si>
    <t>OEUFS (plat principal)</t>
  </si>
  <si>
    <t>Omelette</t>
  </si>
  <si>
    <t>POISSONS (Sans sauce)</t>
  </si>
  <si>
    <t>Poissons non enrobés sans arêtes (filets, rôtis,
steaks, brochettes, cubes)</t>
  </si>
  <si>
    <t>Brochettes de poisson</t>
  </si>
  <si>
    <t>Darne</t>
  </si>
  <si>
    <t>Beignets, poissons panés ou enrobés (croquettes,
paupiettes,…)</t>
  </si>
  <si>
    <t>Poissons entiers</t>
  </si>
  <si>
    <t>Quenelle</t>
  </si>
  <si>
    <t>LEGUMES CUITS</t>
  </si>
  <si>
    <t>Riz – Pâtes – Pommes de terre</t>
  </si>
  <si>
    <t>Purée de pomme de terre, fraiche ou reconstituée</t>
  </si>
  <si>
    <t>Frites</t>
  </si>
  <si>
    <t>Légumes secs</t>
  </si>
  <si>
    <t xml:space="preserve">SAUCES POUR PLATS </t>
  </si>
  <si>
    <t>FROMAGES</t>
  </si>
  <si>
    <t>Fromage blanc, fromages frais</t>
  </si>
  <si>
    <t>Yaourt</t>
  </si>
  <si>
    <t>Petit suisse</t>
  </si>
  <si>
    <t>Lait demi-écrémé en ml des menus 4 composantes</t>
  </si>
  <si>
    <t>Desserts lactés</t>
  </si>
  <si>
    <t>Mousse (en Litre)</t>
  </si>
  <si>
    <t>Fruits crus</t>
  </si>
  <si>
    <t>Fruits cuits</t>
  </si>
  <si>
    <t>Pâtisseries fraiches ou surgelées en portions</t>
  </si>
  <si>
    <t>Pâtisseries fraiches ou surgelées à portionner</t>
  </si>
  <si>
    <t>Pâtisserie sèche emballée</t>
  </si>
  <si>
    <t>GOUTER, COLLATION (enfants, adolescents et personnes âgées en institution)</t>
  </si>
  <si>
    <t>Pain</t>
  </si>
  <si>
    <t>Biscuits secs</t>
  </si>
  <si>
    <t>Céréales (enfants et adolescents uniquement)</t>
  </si>
  <si>
    <t>Pâtisseries sèches emballées</t>
  </si>
  <si>
    <t>Confiture, chocolat, miel</t>
  </si>
  <si>
    <t>Fruit cru</t>
  </si>
  <si>
    <t>Fruit cuit</t>
  </si>
  <si>
    <t>Lait 1/2 écrémé (en Litre)</t>
  </si>
  <si>
    <t>Fromage blanc</t>
  </si>
  <si>
    <t>Fromage</t>
  </si>
  <si>
    <t>CRUDITÉS sans assaisonnement</t>
  </si>
  <si>
    <t>CUIDITES sans assaisonnement</t>
  </si>
  <si>
    <t xml:space="preserve">ENTRÉES DE FÉCULENT </t>
  </si>
  <si>
    <t>ENTREES PROTIDIQUES DIVERSES</t>
  </si>
  <si>
    <t>PREPARATIONS PATISSIERES SALEES</t>
  </si>
  <si>
    <t>VIANDES SANS SAUCE</t>
  </si>
  <si>
    <r>
      <t xml:space="preserve">PLATS COMPOSES </t>
    </r>
    <r>
      <rPr>
        <sz val="12"/>
        <rFont val="Arial"/>
        <family val="2"/>
      </rPr>
      <t>(denrée protidique et garniture)</t>
    </r>
  </si>
  <si>
    <t>Raviolis, Cannellonis, Lasagnes ... (poids ration avec sauce)</t>
  </si>
  <si>
    <t>Préparations pâtissières (crêpes, pizzas, croque- monsieur, friands, quiches)</t>
  </si>
  <si>
    <t>FÉCULENTS CUITS</t>
  </si>
  <si>
    <t>PRODUITS LAITIERS FRAIS</t>
  </si>
  <si>
    <t>DESSERTS</t>
  </si>
  <si>
    <t>POIDS NET</t>
  </si>
  <si>
    <t>POIDS BRUT</t>
  </si>
  <si>
    <t>%  de PERTE</t>
  </si>
  <si>
    <t>POIDS de PERTE</t>
  </si>
  <si>
    <t>Prix D'ACHAT / Prix de VENTE</t>
  </si>
  <si>
    <t>PRIX D'ACHAT</t>
  </si>
  <si>
    <t>PRIX VENTE</t>
  </si>
  <si>
    <t>%  d'augmentation</t>
  </si>
  <si>
    <t>Augmentation</t>
  </si>
  <si>
    <t>Grammages nets</t>
  </si>
  <si>
    <t xml:space="preserve">Quantité Totale </t>
  </si>
  <si>
    <t>Maternelles</t>
  </si>
  <si>
    <t>Primaires</t>
  </si>
  <si>
    <t xml:space="preserve">Adultes </t>
  </si>
  <si>
    <t xml:space="preserve"> Effectifs</t>
  </si>
  <si>
    <t>Parts Adultes</t>
  </si>
  <si>
    <t>PURÉE DÉSHYDRATÉE</t>
  </si>
  <si>
    <t>Purée déshydratée</t>
  </si>
  <si>
    <t>Eau</t>
  </si>
  <si>
    <t>Lait déshydraté</t>
  </si>
  <si>
    <t>Lait frais</t>
  </si>
  <si>
    <t>Crème fraiche</t>
  </si>
  <si>
    <t>Beurre</t>
  </si>
  <si>
    <t>Poids reconstitué</t>
  </si>
  <si>
    <t xml:space="preserve">VOCABULAIRE PROFESSIONNEL " CUISINE DE COMPOSITION" </t>
  </si>
  <si>
    <t>VOCABULAIRE PROFESSIONNEL "La CUISINE DE REFERENCE" Michel MAINCENT</t>
  </si>
  <si>
    <t>R</t>
  </si>
  <si>
    <t>❶</t>
  </si>
  <si>
    <t>Abaisser la temp. à coeur</t>
  </si>
  <si>
    <t>①</t>
  </si>
  <si>
    <t>Egrener</t>
  </si>
  <si>
    <t>Parfumer</t>
  </si>
  <si>
    <t>Respecter le délai de 2 H</t>
  </si>
  <si>
    <t>Abaisser</t>
  </si>
  <si>
    <t>Dépouiller</t>
  </si>
  <si>
    <t>Habiller</t>
  </si>
  <si>
    <t>Réduire</t>
  </si>
  <si>
    <t>❷</t>
  </si>
  <si>
    <t>Accompagner</t>
  </si>
  <si>
    <t>②</t>
  </si>
  <si>
    <t>Eliminer</t>
  </si>
  <si>
    <t>Parsemer</t>
  </si>
  <si>
    <t>Retirer</t>
  </si>
  <si>
    <t>Abricoter</t>
  </si>
  <si>
    <t>Dérober</t>
  </si>
  <si>
    <t>Hacher</t>
  </si>
  <si>
    <t>Relever</t>
  </si>
  <si>
    <t>❸</t>
  </si>
  <si>
    <t>Additionner</t>
  </si>
  <si>
    <t>③</t>
  </si>
  <si>
    <t>Enfourner</t>
  </si>
  <si>
    <t>Peler</t>
  </si>
  <si>
    <t>Retourner</t>
  </si>
  <si>
    <t>Arroser</t>
  </si>
  <si>
    <t>Désosser</t>
  </si>
  <si>
    <t>Historier</t>
  </si>
  <si>
    <t>Remonter</t>
  </si>
  <si>
    <t>❹</t>
  </si>
  <si>
    <t>Adjoindre</t>
  </si>
  <si>
    <t>④</t>
  </si>
  <si>
    <t>Porter à ébullition</t>
  </si>
  <si>
    <t>Rincer</t>
  </si>
  <si>
    <t>Assaisonner</t>
  </si>
  <si>
    <t>Dessécher</t>
  </si>
  <si>
    <t>Revenir</t>
  </si>
  <si>
    <t>❺</t>
  </si>
  <si>
    <t>Agir rapidement</t>
  </si>
  <si>
    <t>⑤</t>
  </si>
  <si>
    <t>Etaler</t>
  </si>
  <si>
    <t>Préchauffer</t>
  </si>
  <si>
    <t>S</t>
  </si>
  <si>
    <t>Détendre</t>
  </si>
  <si>
    <t>Inciser</t>
  </si>
  <si>
    <t>Rissoler</t>
  </si>
  <si>
    <t>❻</t>
  </si>
  <si>
    <t>Ajouter</t>
  </si>
  <si>
    <t>Prélever</t>
  </si>
  <si>
    <t>Saupoudrer</t>
  </si>
  <si>
    <t>Barder</t>
  </si>
  <si>
    <t>⑥</t>
  </si>
  <si>
    <t>Dorer</t>
  </si>
  <si>
    <t>Rompre</t>
  </si>
  <si>
    <t>❼</t>
  </si>
  <si>
    <t>Aplatir</t>
  </si>
  <si>
    <t>Faire bouillir</t>
  </si>
  <si>
    <t>Préparer</t>
  </si>
  <si>
    <t>Servir</t>
  </si>
  <si>
    <t>Beurrer</t>
  </si>
  <si>
    <t>⑦</t>
  </si>
  <si>
    <t>Dresser</t>
  </si>
  <si>
    <t>Lier</t>
  </si>
  <si>
    <t>Rôtir</t>
  </si>
  <si>
    <t>❽</t>
  </si>
  <si>
    <t>Protéger</t>
  </si>
  <si>
    <t>Snacker</t>
  </si>
  <si>
    <t>Blanchir</t>
  </si>
  <si>
    <t>Limoner</t>
  </si>
  <si>
    <t>Battre</t>
  </si>
  <si>
    <t>Garnir</t>
  </si>
  <si>
    <t>T</t>
  </si>
  <si>
    <t>Blondir</t>
  </si>
  <si>
    <t>Ebarber</t>
  </si>
  <si>
    <t>Lisser</t>
  </si>
  <si>
    <t>Saigner</t>
  </si>
  <si>
    <t>Réaliser</t>
  </si>
  <si>
    <t>Terminer</t>
  </si>
  <si>
    <t>Bouler</t>
  </si>
  <si>
    <t>Ecailler</t>
  </si>
  <si>
    <t>Lustrer</t>
  </si>
  <si>
    <t>Saisir</t>
  </si>
  <si>
    <t>Chauffer</t>
  </si>
  <si>
    <t>Incorporer</t>
  </si>
  <si>
    <t>Réchauffer en moins d'1 H</t>
  </si>
  <si>
    <t>U</t>
  </si>
  <si>
    <t>Braiser</t>
  </si>
  <si>
    <t>Ecaler</t>
  </si>
  <si>
    <t>Sangler</t>
  </si>
  <si>
    <t>Conserver</t>
  </si>
  <si>
    <t>Indications packaging</t>
  </si>
  <si>
    <t>Recouvrir</t>
  </si>
  <si>
    <t>Utiliser</t>
  </si>
  <si>
    <t>Brider</t>
  </si>
  <si>
    <t>Ecorcher</t>
  </si>
  <si>
    <t>Macérer</t>
  </si>
  <si>
    <t>Sauter</t>
  </si>
  <si>
    <t>Contrôler</t>
  </si>
  <si>
    <t>Rectifier</t>
  </si>
  <si>
    <t>V</t>
  </si>
  <si>
    <t>Ecosser</t>
  </si>
  <si>
    <t>Manchonner</t>
  </si>
  <si>
    <t>Serrer</t>
  </si>
  <si>
    <t>Jeter</t>
  </si>
  <si>
    <t>Refroidir</t>
  </si>
  <si>
    <t>Vérifier la temp.</t>
  </si>
  <si>
    <t>Canneler</t>
  </si>
  <si>
    <t>Ecumer</t>
  </si>
  <si>
    <t>Marbrer</t>
  </si>
  <si>
    <t>Singer</t>
  </si>
  <si>
    <t>Décorer</t>
  </si>
  <si>
    <t>Réhydrater</t>
  </si>
  <si>
    <t>Verser</t>
  </si>
  <si>
    <t>Caraméliser</t>
  </si>
  <si>
    <t>Effilandrer</t>
  </si>
  <si>
    <t>Mariner</t>
  </si>
  <si>
    <t>Suer</t>
  </si>
  <si>
    <t>Délayer</t>
  </si>
  <si>
    <t>Laver</t>
  </si>
  <si>
    <t>Remonter en température</t>
  </si>
  <si>
    <t>Châtrer</t>
  </si>
  <si>
    <t>⑧</t>
  </si>
  <si>
    <t>Effiler</t>
  </si>
  <si>
    <t>Masquer</t>
  </si>
  <si>
    <t>Disperser</t>
  </si>
  <si>
    <t>Remplacer</t>
  </si>
  <si>
    <t>Chaufroiter</t>
  </si>
  <si>
    <t>⑨</t>
  </si>
  <si>
    <t>Egermer</t>
  </si>
  <si>
    <t>Masser</t>
  </si>
  <si>
    <t>Tailler</t>
  </si>
  <si>
    <t>Disposer</t>
  </si>
  <si>
    <t>Maintenir en temp. sup à 63°</t>
  </si>
  <si>
    <t>❾</t>
  </si>
  <si>
    <t>Remuer</t>
  </si>
  <si>
    <t>Chemiser</t>
  </si>
  <si>
    <t>⑩</t>
  </si>
  <si>
    <t>Egoutter</t>
  </si>
  <si>
    <t>Meringuer</t>
  </si>
  <si>
    <t>Tamiser</t>
  </si>
  <si>
    <t>Manipuler</t>
  </si>
  <si>
    <t>❿</t>
  </si>
  <si>
    <t>Répartir</t>
  </si>
  <si>
    <t>Chiqueter</t>
  </si>
  <si>
    <t>⑪</t>
  </si>
  <si>
    <t>Egrapper</t>
  </si>
  <si>
    <t>Mijoter</t>
  </si>
  <si>
    <t>Tamponner</t>
  </si>
  <si>
    <t>Mélanger</t>
  </si>
  <si>
    <t>⓫</t>
  </si>
  <si>
    <t>Repasser</t>
  </si>
  <si>
    <t>Ciseler</t>
  </si>
  <si>
    <t>⑫</t>
  </si>
  <si>
    <t>Monder</t>
  </si>
  <si>
    <t>Tapisser</t>
  </si>
  <si>
    <t>Mettre en cuisson</t>
  </si>
  <si>
    <t>Citronner</t>
  </si>
  <si>
    <t>⑬</t>
  </si>
  <si>
    <t>Emincer</t>
  </si>
  <si>
    <t>Monter</t>
  </si>
  <si>
    <t>Tourer</t>
  </si>
  <si>
    <t>Mixer</t>
  </si>
  <si>
    <t>Clarifier</t>
  </si>
  <si>
    <t>⑭</t>
  </si>
  <si>
    <t>Enrober</t>
  </si>
  <si>
    <t>Mortifier</t>
  </si>
  <si>
    <t>Tourner</t>
  </si>
  <si>
    <t>Coller</t>
  </si>
  <si>
    <t>⑮</t>
  </si>
  <si>
    <t>Eplucher</t>
  </si>
  <si>
    <t>⓬</t>
  </si>
  <si>
    <t>Mouiller</t>
  </si>
  <si>
    <t>Travailler</t>
  </si>
  <si>
    <t>Compoter</t>
  </si>
  <si>
    <t>⑯</t>
  </si>
  <si>
    <t>Escaloper</t>
  </si>
  <si>
    <t>N</t>
  </si>
  <si>
    <t>Tremper</t>
  </si>
  <si>
    <t>Concasser</t>
  </si>
  <si>
    <t>⑰</t>
  </si>
  <si>
    <t>Etuver</t>
  </si>
  <si>
    <t>Nacrer</t>
  </si>
  <si>
    <t>Tronçonner</t>
  </si>
  <si>
    <t>⓭</t>
  </si>
  <si>
    <t>Confire</t>
  </si>
  <si>
    <t>⑱</t>
  </si>
  <si>
    <t>Evider</t>
  </si>
  <si>
    <t>Napper</t>
  </si>
  <si>
    <t>Trousser</t>
  </si>
  <si>
    <t>⓮</t>
  </si>
  <si>
    <t>Contiser</t>
  </si>
  <si>
    <t>⑲</t>
  </si>
  <si>
    <t>Exprimer</t>
  </si>
  <si>
    <t>Turbiner</t>
  </si>
  <si>
    <t>⓯</t>
  </si>
  <si>
    <t>Corner</t>
  </si>
  <si>
    <t>⓰</t>
  </si>
  <si>
    <t>Corser</t>
  </si>
  <si>
    <t>Farcir</t>
  </si>
  <si>
    <t>Paner</t>
  </si>
  <si>
    <t>⓱</t>
  </si>
  <si>
    <t>Coucher</t>
  </si>
  <si>
    <t>Festonner</t>
  </si>
  <si>
    <t>Papilloter</t>
  </si>
  <si>
    <t>Vanner</t>
  </si>
  <si>
    <t>⓲</t>
  </si>
  <si>
    <t>Flamber</t>
  </si>
  <si>
    <t>Passer</t>
  </si>
  <si>
    <t>Videler</t>
  </si>
  <si>
    <t>⓳</t>
  </si>
  <si>
    <t>Crémer</t>
  </si>
  <si>
    <t>Flanquer</t>
  </si>
  <si>
    <t>Persiller</t>
  </si>
  <si>
    <t>Voiler</t>
  </si>
  <si>
    <t>⓴</t>
  </si>
  <si>
    <t>Crever</t>
  </si>
  <si>
    <t>Fleurer</t>
  </si>
  <si>
    <t>Piler</t>
  </si>
  <si>
    <t>Cuire</t>
  </si>
  <si>
    <t>Foisonner</t>
  </si>
  <si>
    <t>Pincer</t>
  </si>
  <si>
    <t>Z</t>
  </si>
  <si>
    <t>Foncer</t>
  </si>
  <si>
    <t>Piquer</t>
  </si>
  <si>
    <t>Zester</t>
  </si>
  <si>
    <t>Décanter</t>
  </si>
  <si>
    <t>Fondre</t>
  </si>
  <si>
    <t>Pocher</t>
  </si>
  <si>
    <t>Décercler</t>
  </si>
  <si>
    <t>Fouler</t>
  </si>
  <si>
    <t>Poêler</t>
  </si>
  <si>
    <t>Décortiquer</t>
  </si>
  <si>
    <t>Fraiser</t>
  </si>
  <si>
    <t>Pousser</t>
  </si>
  <si>
    <t>Décuire</t>
  </si>
  <si>
    <t>Fileter</t>
  </si>
  <si>
    <t>Puncher</t>
  </si>
  <si>
    <t>Déffilandrer</t>
  </si>
  <si>
    <t>Frapper</t>
  </si>
  <si>
    <t>Q</t>
  </si>
  <si>
    <t>Déglacer</t>
  </si>
  <si>
    <t>Frémir</t>
  </si>
  <si>
    <t>Quadriller</t>
  </si>
  <si>
    <t>Dégorger</t>
  </si>
  <si>
    <t>Frire</t>
  </si>
  <si>
    <t>Dégourdir</t>
  </si>
  <si>
    <t>Dégraisser</t>
  </si>
  <si>
    <t>Glacer</t>
  </si>
  <si>
    <t>Rabattre</t>
  </si>
  <si>
    <t>Déhousser</t>
  </si>
  <si>
    <t>Gommer</t>
  </si>
  <si>
    <t>Rafraîchir</t>
  </si>
  <si>
    <t>Dénerver</t>
  </si>
  <si>
    <t>Graisser</t>
  </si>
  <si>
    <t>Raidir</t>
  </si>
  <si>
    <t>Dénoyauter</t>
  </si>
  <si>
    <t>Gratiner</t>
  </si>
  <si>
    <t>Rassir</t>
  </si>
  <si>
    <t>Denteler</t>
  </si>
  <si>
    <t>Griller</t>
  </si>
  <si>
    <t>Rayer</t>
  </si>
  <si>
    <t>Couleur diététique</t>
  </si>
  <si>
    <t>Protéines</t>
  </si>
  <si>
    <t>Cuidités</t>
  </si>
  <si>
    <t>Crudités</t>
  </si>
  <si>
    <t>Féculent</t>
  </si>
  <si>
    <t>Mode de cuisson</t>
  </si>
  <si>
    <t>% Perte</t>
  </si>
  <si>
    <t>Braisé</t>
  </si>
  <si>
    <t>Abats</t>
  </si>
  <si>
    <t>Agrumes  Pomme Pample.)</t>
  </si>
  <si>
    <t>Blé</t>
  </si>
  <si>
    <t>Confit</t>
  </si>
  <si>
    <t>Abattis</t>
  </si>
  <si>
    <t>Artichaut</t>
  </si>
  <si>
    <t>Avocat</t>
  </si>
  <si>
    <t>Boulghour</t>
  </si>
  <si>
    <t>Frit</t>
  </si>
  <si>
    <t>Agneau</t>
  </si>
  <si>
    <t>Féves</t>
  </si>
  <si>
    <t>Fumé</t>
  </si>
  <si>
    <t>Bœuf</t>
  </si>
  <si>
    <t>Carottes</t>
  </si>
  <si>
    <t>Févettes</t>
  </si>
  <si>
    <t>Grillé</t>
  </si>
  <si>
    <t>Cailles</t>
  </si>
  <si>
    <t>Céléri branche</t>
  </si>
  <si>
    <t>H. Cocos</t>
  </si>
  <si>
    <t>Nature</t>
  </si>
  <si>
    <t>Canard</t>
  </si>
  <si>
    <t>Céléri rave</t>
  </si>
  <si>
    <t>H. Flageolets</t>
  </si>
  <si>
    <t>Papillotes</t>
  </si>
  <si>
    <t>Charcuteries</t>
  </si>
  <si>
    <t>H. Noirs</t>
  </si>
  <si>
    <t>Poché</t>
  </si>
  <si>
    <t>Coquillages</t>
  </si>
  <si>
    <t>Chou blanc</t>
  </si>
  <si>
    <t>H. Rouges</t>
  </si>
  <si>
    <t>Poellé</t>
  </si>
  <si>
    <t>Crustacés</t>
  </si>
  <si>
    <t>Chou rouge</t>
  </si>
  <si>
    <t>H. Soisson</t>
  </si>
  <si>
    <t>Râgouts</t>
  </si>
  <si>
    <t>Dinde</t>
  </si>
  <si>
    <t>Choux Brocolis</t>
  </si>
  <si>
    <t>H.Blancs</t>
  </si>
  <si>
    <t>Rôti</t>
  </si>
  <si>
    <t>Farces</t>
  </si>
  <si>
    <t>Choux Chinois</t>
  </si>
  <si>
    <t>Lentilles</t>
  </si>
  <si>
    <t>Saumuré</t>
  </si>
  <si>
    <t>Gibier à plumes</t>
  </si>
  <si>
    <t>Choux Bruxelles</t>
  </si>
  <si>
    <t>Choux fleur</t>
  </si>
  <si>
    <t>Maïs</t>
  </si>
  <si>
    <t>Sauté avec Sauce</t>
  </si>
  <si>
    <t>Gibier à poil</t>
  </si>
  <si>
    <t>Choux Romanesco</t>
  </si>
  <si>
    <t>P.Terre</t>
  </si>
  <si>
    <t>Sauté sans Sauce</t>
  </si>
  <si>
    <t>Jus / Bouillon</t>
  </si>
  <si>
    <t>Choux de Milan</t>
  </si>
  <si>
    <t>Concombres</t>
  </si>
  <si>
    <t>Pâtes</t>
  </si>
  <si>
    <t>Vapeur</t>
  </si>
  <si>
    <t>Lapin</t>
  </si>
  <si>
    <t>Courgettes</t>
  </si>
  <si>
    <t>Pois chiches</t>
  </si>
  <si>
    <t>Mouton</t>
  </si>
  <si>
    <t>Endives</t>
  </si>
  <si>
    <t>Polenta</t>
  </si>
  <si>
    <t>Œufs</t>
  </si>
  <si>
    <t>Cœur de Palmier</t>
  </si>
  <si>
    <t>Epinards</t>
  </si>
  <si>
    <t>Riz</t>
  </si>
  <si>
    <t>Poisson</t>
  </si>
  <si>
    <t>Rutabaga</t>
  </si>
  <si>
    <t>Porc</t>
  </si>
  <si>
    <t>Courge</t>
  </si>
  <si>
    <t>Navets</t>
  </si>
  <si>
    <t>Semoule</t>
  </si>
  <si>
    <t>Poule</t>
  </si>
  <si>
    <t>Oignons</t>
  </si>
  <si>
    <t>Topinambour</t>
  </si>
  <si>
    <t>Poulet</t>
  </si>
  <si>
    <t>Crosne</t>
  </si>
  <si>
    <t>Poivrons jaunes</t>
  </si>
  <si>
    <t>Veau</t>
  </si>
  <si>
    <t>Poivrons rouges</t>
  </si>
  <si>
    <t>Poivrons verts</t>
  </si>
  <si>
    <t>Radis noirs</t>
  </si>
  <si>
    <t>Radis roses</t>
  </si>
  <si>
    <t>Sal.Batavia</t>
  </si>
  <si>
    <t>Patisson</t>
  </si>
  <si>
    <t>Sal.Chicorée</t>
  </si>
  <si>
    <t>Sal.Cresson</t>
  </si>
  <si>
    <t>Sal.Endive</t>
  </si>
  <si>
    <t>Sal.Feuille de chêne</t>
  </si>
  <si>
    <t>Potiron</t>
  </si>
  <si>
    <t>Sal.Frisée</t>
  </si>
  <si>
    <t>Pousses de bambou</t>
  </si>
  <si>
    <t>Sal.Iceberg</t>
  </si>
  <si>
    <t>Sal.Krisette</t>
  </si>
  <si>
    <t>Sal.Laitue</t>
  </si>
  <si>
    <t>Salade</t>
  </si>
  <si>
    <t>Sal.Lola rosa</t>
  </si>
  <si>
    <t>Salsifis</t>
  </si>
  <si>
    <t>Sal.Mâche</t>
  </si>
  <si>
    <t>Soja</t>
  </si>
  <si>
    <t>Sal.Mesclun</t>
  </si>
  <si>
    <t>Tomates cerises</t>
  </si>
  <si>
    <t>Sal.Pissenlit</t>
  </si>
  <si>
    <t>Tomates Marmande</t>
  </si>
  <si>
    <t>Sal.Romaine</t>
  </si>
  <si>
    <t>Tomates olivette</t>
  </si>
  <si>
    <t>Sal.Scarole</t>
  </si>
  <si>
    <t>Tomates Romaine</t>
  </si>
  <si>
    <t>Sal.Trévise</t>
  </si>
  <si>
    <t>Salades composées</t>
  </si>
  <si>
    <t>Tomates</t>
  </si>
  <si>
    <t>UPRT : Union des Personnels de la Restauration Territoriale</t>
  </si>
  <si>
    <t>Photo ici</t>
  </si>
  <si>
    <t>Décriptage d'une recette par les pourcentages</t>
  </si>
  <si>
    <t>Pourcentages</t>
  </si>
  <si>
    <t>NET</t>
  </si>
  <si>
    <t>BRUT</t>
  </si>
  <si>
    <t>POIDS DE LA RECETTE A DÉCRYPTER</t>
  </si>
  <si>
    <t>Rhum</t>
  </si>
  <si>
    <t>Sucre de cannes</t>
  </si>
  <si>
    <t>Jus de pamplemousse</t>
  </si>
  <si>
    <t>Jus d'orange</t>
  </si>
  <si>
    <t>Citron vert</t>
  </si>
  <si>
    <t>SERVICE DES SAUCES</t>
  </si>
  <si>
    <t>Plat mode de cuisson</t>
  </si>
  <si>
    <t>Grammages sauce p.p.</t>
  </si>
  <si>
    <t>1 Kg pour :</t>
  </si>
  <si>
    <t>Sans sauce</t>
  </si>
  <si>
    <t>grillé,frit,nature</t>
  </si>
  <si>
    <t>Déglaçage</t>
  </si>
  <si>
    <t>roti,poélé</t>
  </si>
  <si>
    <t>20/30 g</t>
  </si>
  <si>
    <t>33 à 50 p.</t>
  </si>
  <si>
    <t>Sauce courte</t>
  </si>
  <si>
    <t>pièces sautées</t>
  </si>
  <si>
    <t>40/50 g</t>
  </si>
  <si>
    <t>20 à 25 p.</t>
  </si>
  <si>
    <t>Sauce longue</t>
  </si>
  <si>
    <t>ragoûts,braisés</t>
  </si>
  <si>
    <t>60/80 g</t>
  </si>
  <si>
    <t>12 à 16 p.</t>
  </si>
  <si>
    <t>Bouillon</t>
  </si>
  <si>
    <t>pochés,plats complets</t>
  </si>
  <si>
    <t>90/150 g</t>
  </si>
  <si>
    <t>6 à 11 p.</t>
  </si>
  <si>
    <t>LIAISON AU TAPIOCA</t>
  </si>
  <si>
    <t>POUR 1 LITRE DE SAUCE TERMINÉE</t>
  </si>
  <si>
    <t>30 gr</t>
  </si>
  <si>
    <t xml:space="preserve">pour lier 1L de soupe à l'oignon </t>
  </si>
  <si>
    <t xml:space="preserve">pour lier 200g de chair à saucisse pour tomates farcies </t>
  </si>
  <si>
    <t xml:space="preserve">pour lier 1Kg de tomates concassées avec jus </t>
  </si>
  <si>
    <t>hg</t>
  </si>
  <si>
    <t>40 gr</t>
  </si>
  <si>
    <t>pour quiche avec 2 œufs</t>
  </si>
  <si>
    <t>50 gr</t>
  </si>
  <si>
    <t>sauce bien liée épaisse</t>
  </si>
  <si>
    <t>60 gr</t>
  </si>
  <si>
    <t>plus 8 œufs pour crème patissière</t>
  </si>
  <si>
    <t>cl</t>
  </si>
  <si>
    <t>un velouté ou une sauce veloutée</t>
  </si>
  <si>
    <t>gr</t>
  </si>
  <si>
    <t>70/80 gr</t>
  </si>
  <si>
    <t>béchamelle gluante, solidification à froid, donc épaississement important lors de la chute en température</t>
  </si>
  <si>
    <t>ml</t>
  </si>
  <si>
    <t>90 gr</t>
  </si>
  <si>
    <t>pour lier 1L de lait pour gratin d'épinards avec 4 œufs et 120g de gruyère</t>
  </si>
  <si>
    <t>http://www.nubel.be/fra/manual/liste_des_denrees_alimentaires.asp</t>
  </si>
  <si>
    <t>Ananas (frais)/ananas (boîte)</t>
  </si>
  <si>
    <t>1 tranche moyenne</t>
  </si>
  <si>
    <t>100 g/35 g</t>
  </si>
  <si>
    <t>Mandarine</t>
  </si>
  <si>
    <t>1 moyenne</t>
  </si>
  <si>
    <t>60 g</t>
  </si>
  <si>
    <t>1 moyen</t>
  </si>
  <si>
    <t>160 g</t>
  </si>
  <si>
    <t>Mangue</t>
  </si>
  <si>
    <t>200 g</t>
  </si>
  <si>
    <t>Abricot (sans noyau)</t>
  </si>
  <si>
    <t>150 g</t>
  </si>
  <si>
    <t>Maquereau fumé</t>
  </si>
  <si>
    <t>1 filet</t>
  </si>
  <si>
    <t>145 g</t>
  </si>
  <si>
    <t>Margarine</t>
  </si>
  <si>
    <t>1 cuillère</t>
  </si>
  <si>
    <t>18 g</t>
  </si>
  <si>
    <t>Bacon</t>
  </si>
  <si>
    <t>1 fine tranche</t>
  </si>
  <si>
    <t>11 g</t>
  </si>
  <si>
    <t>Mayonnaise</t>
  </si>
  <si>
    <t>25 g</t>
  </si>
  <si>
    <t>Banane</t>
  </si>
  <si>
    <t>130 g</t>
  </si>
  <si>
    <t>Melon</t>
  </si>
  <si>
    <t>540 g</t>
  </si>
  <si>
    <t>Merlan</t>
  </si>
  <si>
    <t>100 g</t>
  </si>
  <si>
    <t>Beurre de cacahuète</t>
  </si>
  <si>
    <t>15 g</t>
  </si>
  <si>
    <t>Miel</t>
  </si>
  <si>
    <t>27 g</t>
  </si>
  <si>
    <t>Bière (pils)</t>
  </si>
  <si>
    <t>1 verre à bière</t>
  </si>
  <si>
    <t>250 ml</t>
  </si>
  <si>
    <t>Milk-shake</t>
  </si>
  <si>
    <t>1 verre</t>
  </si>
  <si>
    <t>150 ml</t>
  </si>
  <si>
    <t>Biscotte blanche/complète</t>
  </si>
  <si>
    <t>8 g/10 g</t>
  </si>
  <si>
    <t>Moule</t>
  </si>
  <si>
    <t>1 pièce</t>
  </si>
  <si>
    <t>4 g</t>
  </si>
  <si>
    <t>Biscuit</t>
  </si>
  <si>
    <t>10 g</t>
  </si>
  <si>
    <t>Muesli</t>
  </si>
  <si>
    <t>1 tasse à café</t>
  </si>
  <si>
    <t>50 g</t>
  </si>
  <si>
    <t>Biscuit apéritif</t>
  </si>
  <si>
    <t>Biscuit au chocolat</t>
  </si>
  <si>
    <t>20 g</t>
  </si>
  <si>
    <t>Nectarine</t>
  </si>
  <si>
    <t>95 g</t>
  </si>
  <si>
    <t>Boudin blanc</t>
  </si>
  <si>
    <t>Noisettes</t>
  </si>
  <si>
    <t>10 pièces</t>
  </si>
  <si>
    <t>12 g</t>
  </si>
  <si>
    <t>Boudin noir</t>
  </si>
  <si>
    <t>Boudoir</t>
  </si>
  <si>
    <t>5,5 g</t>
  </si>
  <si>
    <t>Oeuf cuit</t>
  </si>
  <si>
    <t>Oignon</t>
  </si>
  <si>
    <t>115 g</t>
  </si>
  <si>
    <t>Cabillaud</t>
  </si>
  <si>
    <t>1 darne</t>
  </si>
  <si>
    <t>175 g</t>
  </si>
  <si>
    <t>Olive</t>
  </si>
  <si>
    <t>Cacahuètes</t>
  </si>
  <si>
    <t>1 cuillère/10 pièces</t>
  </si>
  <si>
    <t>20 g/20 g</t>
  </si>
  <si>
    <t>Omelette (1 œuf)</t>
  </si>
  <si>
    <t>Café/thé</t>
  </si>
  <si>
    <t>1 tasse</t>
  </si>
  <si>
    <t>125g</t>
  </si>
  <si>
    <t>Orange</t>
  </si>
  <si>
    <t>140 g</t>
  </si>
  <si>
    <t>Cake</t>
  </si>
  <si>
    <t>30 g</t>
  </si>
  <si>
    <t>Cake fourré aux fruits</t>
  </si>
  <si>
    <t>35 g</t>
  </si>
  <si>
    <t>Pain blanc/gris</t>
  </si>
  <si>
    <t>1 tranche carrée</t>
  </si>
  <si>
    <t>Canard/faisan</t>
  </si>
  <si>
    <t>1 portion</t>
  </si>
  <si>
    <t>125 g</t>
  </si>
  <si>
    <t>1 tranche ronde</t>
  </si>
  <si>
    <t>29 g</t>
  </si>
  <si>
    <t>Carambole</t>
  </si>
  <si>
    <t>155 g</t>
  </si>
  <si>
    <t>Pain complet</t>
  </si>
  <si>
    <t>Carotte</t>
  </si>
  <si>
    <t>45 g</t>
  </si>
  <si>
    <t>Céleri rave, cru</t>
  </si>
  <si>
    <t>85 g</t>
  </si>
  <si>
    <t>Pain grillé blanc/gris</t>
  </si>
  <si>
    <t>21 g</t>
  </si>
  <si>
    <t>Céréales de petit déjeuner</t>
  </si>
  <si>
    <t>40 g</t>
  </si>
  <si>
    <t>Pain d'épices</t>
  </si>
  <si>
    <t>1 tranche</t>
  </si>
  <si>
    <t>23 g</t>
  </si>
  <si>
    <t>Cerise (sans noyau)</t>
  </si>
  <si>
    <t>Pain de seigle</t>
  </si>
  <si>
    <t>Cervelas</t>
  </si>
  <si>
    <t>Pain de viande</t>
  </si>
  <si>
    <t>Champignon, cuit</t>
  </si>
  <si>
    <t>Pain français (baguette)</t>
  </si>
  <si>
    <t>260 g</t>
  </si>
  <si>
    <t>Chicon</t>
  </si>
  <si>
    <t>Pamplemousse</t>
  </si>
  <si>
    <t>Chips</t>
  </si>
  <si>
    <t>1 paquet</t>
  </si>
  <si>
    <t>Papaye</t>
  </si>
  <si>
    <t>Chocolat</t>
  </si>
  <si>
    <t>1 barre</t>
  </si>
  <si>
    <t>Parmesan</t>
  </si>
  <si>
    <t>Chou de Bruxelles, cuit</t>
  </si>
  <si>
    <t>Pastèque</t>
  </si>
  <si>
    <t>1125 g</t>
  </si>
  <si>
    <t>Chou-fleur/brocoli, cuit</t>
  </si>
  <si>
    <t>Pâte à tartiner (choco)</t>
  </si>
  <si>
    <t>33 g</t>
  </si>
  <si>
    <t>Citron</t>
  </si>
  <si>
    <t>70 g</t>
  </si>
  <si>
    <t>Pâté de foie</t>
  </si>
  <si>
    <t>Clémentine</t>
  </si>
  <si>
    <t>Pâtes, cuites</t>
  </si>
  <si>
    <t>210 g</t>
  </si>
  <si>
    <t>Compote de pommes</t>
  </si>
  <si>
    <t>Pâtes, sèches</t>
  </si>
  <si>
    <t>Concombre, cru</t>
  </si>
  <si>
    <t>Pêche (sans noyau)</t>
  </si>
  <si>
    <t>Confiture</t>
  </si>
  <si>
    <t>Pickles</t>
  </si>
  <si>
    <t>Corned-beef</t>
  </si>
  <si>
    <t>Pistolet</t>
  </si>
  <si>
    <t>Corn Flakes</t>
  </si>
  <si>
    <t>Plie</t>
  </si>
  <si>
    <t>135 g</t>
  </si>
  <si>
    <t>Couque à la crème</t>
  </si>
  <si>
    <t>80 g</t>
  </si>
  <si>
    <t>Poire</t>
  </si>
  <si>
    <t>Couque au beurre</t>
  </si>
  <si>
    <t>75 g</t>
  </si>
  <si>
    <t>Poireau, cuit</t>
  </si>
  <si>
    <t>Couque suisse</t>
  </si>
  <si>
    <t>1 longue / ronde</t>
  </si>
  <si>
    <t>75 g / 90 g</t>
  </si>
  <si>
    <t>Poivron vert/jaune/rouge</t>
  </si>
  <si>
    <t>185 g</t>
  </si>
  <si>
    <t>Courgette, cuite</t>
  </si>
  <si>
    <t>Pomme</t>
  </si>
  <si>
    <t>Cramique</t>
  </si>
  <si>
    <t>Pomme de terre, cuite (ovale)</t>
  </si>
  <si>
    <t>Crème</t>
  </si>
  <si>
    <t>24 g</t>
  </si>
  <si>
    <t>Pomme de terre, rôtie</t>
  </si>
  <si>
    <t>Crème à fouetter</t>
  </si>
  <si>
    <t>Porto</t>
  </si>
  <si>
    <t>1 petit verre</t>
  </si>
  <si>
    <t>75 ml</t>
  </si>
  <si>
    <t>Crème glacée</t>
  </si>
  <si>
    <t>1 boule</t>
  </si>
  <si>
    <t>Poulet, poitrine (sans peau)</t>
  </si>
  <si>
    <t>Crêpe</t>
  </si>
  <si>
    <t>Poulet, cuisse(sans peau)</t>
  </si>
  <si>
    <t>1 cuisse</t>
  </si>
  <si>
    <t>165 g</t>
  </si>
  <si>
    <t>Crevettes</t>
  </si>
  <si>
    <t>Praline</t>
  </si>
  <si>
    <t>Croissant</t>
  </si>
  <si>
    <t>Prune, sans noyau</t>
  </si>
  <si>
    <t>55 g</t>
  </si>
  <si>
    <t>Croque-monsieur</t>
  </si>
  <si>
    <t>Prune, sèche</t>
  </si>
  <si>
    <t>6 g</t>
  </si>
  <si>
    <t>Croquette de pomme de terre (c)</t>
  </si>
  <si>
    <t>Pudding</t>
  </si>
  <si>
    <t>125 g/200 g</t>
  </si>
  <si>
    <t>Purée de pommes de terre</t>
  </si>
  <si>
    <t>1 cuillère/portion</t>
  </si>
  <si>
    <t>50 g/160 g</t>
  </si>
  <si>
    <t>Datte sèche (sans noyau)</t>
  </si>
  <si>
    <t>9 g</t>
  </si>
  <si>
    <t>Raisin</t>
  </si>
  <si>
    <t>7 g</t>
  </si>
  <si>
    <t>Éclair au chocolat</t>
  </si>
  <si>
    <t>Raisin, sec</t>
  </si>
  <si>
    <t>Edam jeune</t>
  </si>
  <si>
    <t>Ravioli</t>
  </si>
  <si>
    <t>400 g</t>
  </si>
  <si>
    <t>Riz au lait, vanille</t>
  </si>
  <si>
    <t>100 g/200 g</t>
  </si>
  <si>
    <t>Farine</t>
  </si>
  <si>
    <t>Riz, cuit</t>
  </si>
  <si>
    <t>Fécule de pomme de terre</t>
  </si>
  <si>
    <t>Riz, non cuit</t>
  </si>
  <si>
    <t>1 sachet</t>
  </si>
  <si>
    <t>62,5 g</t>
  </si>
  <si>
    <t>Fève de soja, cuite</t>
  </si>
  <si>
    <t>Salami</t>
  </si>
  <si>
    <t>Figue, sèche</t>
  </si>
  <si>
    <t>Sandwich sucré</t>
  </si>
  <si>
    <t>Filet d'Anvers</t>
  </si>
  <si>
    <t>Sardine</t>
  </si>
  <si>
    <t>Flétan, fumé</t>
  </si>
  <si>
    <t>Saumon</t>
  </si>
  <si>
    <t>180 g</t>
  </si>
  <si>
    <t>Flocons d'avoine</t>
  </si>
  <si>
    <t>Saumon, fumé</t>
  </si>
  <si>
    <t>Fraise</t>
  </si>
  <si>
    <t>Sel</t>
  </si>
  <si>
    <t>Frangipane</t>
  </si>
  <si>
    <t>1 part</t>
  </si>
  <si>
    <t>Soupe</t>
  </si>
  <si>
    <t>1 tasse/1 assiette</t>
  </si>
  <si>
    <t>300 ml/250 ml</t>
  </si>
  <si>
    <t>250 g</t>
  </si>
  <si>
    <t>Spaghetti, préparé</t>
  </si>
  <si>
    <t>1 assiette</t>
  </si>
  <si>
    <t>300 g</t>
  </si>
  <si>
    <t>Fromage frais</t>
  </si>
  <si>
    <t>Spéculoos</t>
  </si>
  <si>
    <t>Fromage fondu</t>
  </si>
  <si>
    <t>1 portion/cuillère</t>
  </si>
  <si>
    <t>20 g/15 g</t>
  </si>
  <si>
    <t>Sucre</t>
  </si>
  <si>
    <t>1 cuillère/morceau</t>
  </si>
  <si>
    <t>15 g/6 g</t>
  </si>
  <si>
    <t>Fruit de la passion</t>
  </si>
  <si>
    <t>Sucre impalpable</t>
  </si>
  <si>
    <t>Galette de riz</t>
  </si>
  <si>
    <t>Tarte à la confiture</t>
  </si>
  <si>
    <t>Gaufre au chocolat</t>
  </si>
  <si>
    <t>Tarte au riz</t>
  </si>
  <si>
    <t>Gaufre de Liège</t>
  </si>
  <si>
    <t>Tarte aux fruits</t>
  </si>
  <si>
    <t>Gouda</t>
  </si>
  <si>
    <t>Tarte aux mattons</t>
  </si>
  <si>
    <t>1 morceau</t>
  </si>
  <si>
    <t>120 g</t>
  </si>
  <si>
    <t>Graisse de cuisson</t>
  </si>
  <si>
    <t>Toast</t>
  </si>
  <si>
    <t>3 g</t>
  </si>
  <si>
    <t>Gruyère</t>
  </si>
  <si>
    <t>Gruyère, râpé</t>
  </si>
  <si>
    <t>Truite</t>
  </si>
  <si>
    <t>Hamburger + sandwich</t>
  </si>
  <si>
    <t>Viande de porc, côtelette</t>
  </si>
  <si>
    <t>1 avec/sans côte</t>
  </si>
  <si>
    <t>175g /160 g</t>
  </si>
  <si>
    <t>Haricot blanc, cuit /sec</t>
  </si>
  <si>
    <t>35 g/105 g</t>
  </si>
  <si>
    <t>Viande de porc, tranche</t>
  </si>
  <si>
    <t>Hareng/maatje</t>
  </si>
  <si>
    <t>Vin de table blanc/rouge</t>
  </si>
  <si>
    <t>125 ml</t>
  </si>
  <si>
    <t>Huile</t>
  </si>
  <si>
    <t>Jambon, cru, fumé</t>
  </si>
  <si>
    <t>4. MESURES DE CAPACITE*</t>
  </si>
  <si>
    <t>Jambon, cuit</t>
  </si>
  <si>
    <t>Jambon de dinde</t>
  </si>
  <si>
    <t>Jambon de poulet</t>
  </si>
  <si>
    <t>Cuillère à café</t>
  </si>
  <si>
    <t>4,5 g</t>
  </si>
  <si>
    <t>Jus de pomme/jus d'orange</t>
  </si>
  <si>
    <t>Cuillère à soupe</t>
  </si>
  <si>
    <t>Ketchup</t>
  </si>
  <si>
    <t>Cuillère à dessert</t>
  </si>
  <si>
    <t>8 g</t>
  </si>
  <si>
    <t>Kiwi</t>
  </si>
  <si>
    <t>Cuillère à sauce</t>
  </si>
  <si>
    <t>Louche</t>
  </si>
  <si>
    <t>Lait</t>
  </si>
  <si>
    <t>Tasse à ras bord</t>
  </si>
  <si>
    <t>Lait battu nature</t>
  </si>
  <si>
    <t>Tasse liquide</t>
  </si>
  <si>
    <t>Lait chocolaté</t>
  </si>
  <si>
    <t>1 petite bouteille</t>
  </si>
  <si>
    <t>200 ml</t>
  </si>
  <si>
    <t>Grande tasse à ras bord</t>
  </si>
  <si>
    <t>Lait concentré</t>
  </si>
  <si>
    <t>1 portion individuelle</t>
  </si>
  <si>
    <t>7,5 g</t>
  </si>
  <si>
    <t>Grande tasse liquide</t>
  </si>
  <si>
    <t>225 g</t>
  </si>
  <si>
    <t>Langue de bœuf</t>
  </si>
  <si>
    <t>Gobelet plastique à ras bord</t>
  </si>
  <si>
    <t>Lapin/lièvre (cuisse)</t>
  </si>
  <si>
    <t>Gobelet plastique liquide</t>
  </si>
  <si>
    <t>Lard fumé</t>
  </si>
  <si>
    <t>1 petite tranche</t>
  </si>
  <si>
    <t>Bol de soupe à ras bord</t>
  </si>
  <si>
    <t>Lasagne</t>
  </si>
  <si>
    <t>Bol de soupe liquide</t>
  </si>
  <si>
    <t>Levure fraîche</t>
  </si>
  <si>
    <t>1 petit paquet</t>
  </si>
  <si>
    <t>42 g</t>
  </si>
  <si>
    <t>Ravier à dessert</t>
  </si>
  <si>
    <t>Limonade/cola/eau</t>
  </si>
  <si>
    <t>Verre à limonade/eau</t>
  </si>
  <si>
    <t>Litchi</t>
  </si>
  <si>
    <t>Verre à limonade grand</t>
  </si>
  <si>
    <t>Verre à vin rouge</t>
  </si>
  <si>
    <t>Verre à vin blanc</t>
  </si>
  <si>
    <t>Verre à champagne</t>
  </si>
  <si>
    <t>Verre à bière petit</t>
  </si>
  <si>
    <t>Verre à bière grand</t>
  </si>
  <si>
    <t>330 g</t>
  </si>
  <si>
    <t>* Source:</t>
  </si>
  <si>
    <t>Groupe de travail « Poids et mesures », Conseil Supérieur d’Hygiène.</t>
  </si>
  <si>
    <t>https://portal.health.fgov.be/pls/portal/docs/PAGE/INTERNET_PG/HOMEPAGE_MENU/ABOUTUS1_MENU/INSTITUTIONSAPPARENTEES1_MENU/HOGEGEZONDHEIDSRAAD1_MENU/ADVIEZENENAANBEVELINGEN1_MENU/ADVIEZENENAANBEVELINGEN1_DOCS/6545-2_POIDSETMESURES_FR_2005_2.PDF</t>
  </si>
  <si>
    <t>http://www.aliments.org/poids.htm</t>
  </si>
  <si>
    <t>Poids moyen (à la pièce, en grammes).  </t>
  </si>
  <si>
    <t>Modification.   Poids brut d'aliments résultant de la cuisson de:</t>
  </si>
  <si>
    <t>Verres</t>
  </si>
  <si>
    <t>Petit verre à eau/limonade, rempli normalement 150</t>
  </si>
  <si>
    <t>Grand verre à eau/limonade, rempli normalement 250</t>
  </si>
  <si>
    <t>Verre à vin: blanc/rouge, rempli normalement 125</t>
  </si>
  <si>
    <t>Verre à mousseux, rempli normalement 100</t>
  </si>
  <si>
    <t>Lors de l’établissement du poids des denrées alimentaires liquides (boissons alcoolisées,</t>
  </si>
  <si>
    <t>lait, lait chocolaté et lait de soja, milkshake et yaourt) les "ml" ont été assimilés aux "g"</t>
  </si>
  <si>
    <t>(source 7.104).</t>
  </si>
  <si>
    <t>Pour la crème glacée et la mousse, le facteur de conversion est mentionné dans la colonne</t>
  </si>
  <si>
    <t>précisions.</t>
  </si>
  <si>
    <t>Besoins journaliers (limites moyennes)</t>
  </si>
  <si>
    <t>En grammes</t>
  </si>
  <si>
    <t>En milligrammes</t>
  </si>
  <si>
    <t>Protides</t>
  </si>
  <si>
    <t>Lipides</t>
  </si>
  <si>
    <t>Glucides</t>
  </si>
  <si>
    <t>Phosphore</t>
  </si>
  <si>
    <t>Fer</t>
  </si>
  <si>
    <t>Vit. C</t>
  </si>
  <si>
    <t>Jeunes</t>
  </si>
  <si>
    <t> 2 à 4 ans</t>
  </si>
  <si>
    <t>30/35</t>
  </si>
  <si>
    <t>200/250</t>
  </si>
  <si>
    <t>700/750</t>
  </si>
  <si>
    <t>650/700</t>
  </si>
  <si>
    <t>40/60</t>
  </si>
  <si>
    <t> 4 à 6 ans</t>
  </si>
  <si>
    <t>35/40</t>
  </si>
  <si>
    <t>600/800</t>
  </si>
  <si>
    <t> 6 à 10 ans</t>
  </si>
  <si>
    <t>45/55</t>
  </si>
  <si>
    <t>300/340</t>
  </si>
  <si>
    <t>850/950</t>
  </si>
  <si>
    <t>10 à 12 ans (filles 9 à 11)</t>
  </si>
  <si>
    <t>60/65</t>
  </si>
  <si>
    <t>1 000/1 200</t>
  </si>
  <si>
    <t>1 100/1 300</t>
  </si>
  <si>
    <t>20/30</t>
  </si>
  <si>
    <t>60/100</t>
  </si>
  <si>
    <t>12 à 15 ans (filles 11 à 13)</t>
  </si>
  <si>
    <t>1 200/1 400</t>
  </si>
  <si>
    <t>1 300/1 500</t>
  </si>
  <si>
    <t>15 à 20 ans (filles 13 à 18)</t>
  </si>
  <si>
    <t>1 400/1 600</t>
  </si>
  <si>
    <t>1 500/1 700</t>
  </si>
  <si>
    <t>Hommes</t>
  </si>
  <si>
    <t>Vie sédentaire</t>
  </si>
  <si>
    <t>400/500</t>
  </si>
  <si>
    <t>800/900</t>
  </si>
  <si>
    <t>18/20</t>
  </si>
  <si>
    <t>70/80</t>
  </si>
  <si>
    <t>Travail de force</t>
  </si>
  <si>
    <t>85/110</t>
  </si>
  <si>
    <t>550/700</t>
  </si>
  <si>
    <t>1 500/1 800</t>
  </si>
  <si>
    <t>23/26</t>
  </si>
  <si>
    <t>90/110</t>
  </si>
  <si>
    <t>100/110</t>
  </si>
  <si>
    <t>850/1 000</t>
  </si>
  <si>
    <t>2 000/2 400</t>
  </si>
  <si>
    <t>30/45</t>
  </si>
  <si>
    <t>130/150</t>
  </si>
  <si>
    <t>Femmes</t>
  </si>
  <si>
    <t>350/400</t>
  </si>
  <si>
    <t>15/20</t>
  </si>
  <si>
    <t>60/70</t>
  </si>
  <si>
    <t>500/550</t>
  </si>
  <si>
    <t>1 500/2 000</t>
  </si>
  <si>
    <t>20/25</t>
  </si>
  <si>
    <t>100/150</t>
  </si>
  <si>
    <t>300/400</t>
  </si>
  <si>
    <t>900/1 000</t>
  </si>
  <si>
    <t>14/16</t>
  </si>
  <si>
    <t>50/60</t>
  </si>
  <si>
    <t>http://www.astro.ulg.ac.be/cours/magain/stat/stat52.html</t>
  </si>
  <si>
    <t>DAUBES ET ESTOUFFADES</t>
  </si>
  <si>
    <t>VIANDES EN SAUCES LONGUES (ragouts-estouffades-bourguignons etc…)                      Cuisine Centrale de Clamart 1993</t>
  </si>
  <si>
    <t>INFOS GLANÉES DANS DIFFÉRENTS OUVRAGES</t>
  </si>
  <si>
    <t>ORT organisation raisonnée du travail pour 3000 couverts</t>
  </si>
  <si>
    <t>d'origine provençale elles exigent la présence d'un morceau de zeste d'orange</t>
  </si>
  <si>
    <t>J moins 1</t>
  </si>
  <si>
    <t>faites en provision en faisant sécher des rubans de zestes prélevés sur des oranges non traitées</t>
  </si>
  <si>
    <t>préparer la garniture aromatique - faire rissoler les oignons à brun</t>
  </si>
  <si>
    <t>lorsque les morceaux de bœuf  à braiser ou mijoter proviennt de l'aloyau ou des cotes et sont donc persillées, vous aurez la certitude d'avoir une viande tendre et moelleuse sans qu'il soit nécessaire de la larder,</t>
  </si>
  <si>
    <t>conditionner les légumes en filets -a jeter après cuisson dans un sac séparé</t>
  </si>
  <si>
    <t>d'autres morceaux provenant de la cuisse ou du paleron; excellents mais un peu secs, ont besoin d'^etre préalablement lardés, pour être "nourris" en éléments gras pendant la cuisson,</t>
  </si>
  <si>
    <t>une partie des légumes non fibreux sera mixée pour lier la sauce(100g cuit /l maxi- au dela cela devient du potage)</t>
  </si>
  <si>
    <t>le boucher peut se charger de cette opération et larder le bœuf,avant de le ficeler, pour un bœuf à la mode par exemple, ou de le couper en morceaux pour une daube ou estouffade,</t>
  </si>
  <si>
    <t>pour confectionner un filet (3000 couverts) = 1m de mousseline stockinette - 6 louches de 2 l de légumes cuisinés; 2 nœuds (un à chaque extrémité)</t>
  </si>
  <si>
    <t>si vous possédez un "lardoire" faites mariner pendant 2h, dans du cognac, du persil ciselé, de l'ail pilé, poivre,muscade et épices,des petits batonnets de lard gras que vous introduirez dans la viande, parallèlement aux fibres</t>
  </si>
  <si>
    <t>faire rissoler la viande (6kg maxi par grille double gastronorme  2/1) soit 2 louches de 2l</t>
  </si>
  <si>
    <t>il est toujours préférable de préparer une daube avec le même vin que celui que vous servirez à table</t>
  </si>
  <si>
    <t>rissolage four direct 220° - 20mn</t>
  </si>
  <si>
    <t>la daube est l'un des plats les plus exquis de l'art populaire</t>
  </si>
  <si>
    <t>passer la viande en cellule- récupérer l'exsudat 35%</t>
  </si>
  <si>
    <t>on ignore l'origine de ce mot provenant peut-être du vieux français adouber, ou de l'italien addobbo</t>
  </si>
  <si>
    <t>peser l'amidon- les aromatisants et déshydratés- préparer le matériel jauge - écumoirs - louches etc..</t>
  </si>
  <si>
    <t>Convertir des temps</t>
  </si>
  <si>
    <t>ce procédé de cuisson des viandes qui est sans doute le plus ancien a fait la gloire de la cuisine provençale et les délices de l'ancienne cuisine</t>
  </si>
  <si>
    <t>jour J</t>
  </si>
  <si>
    <t>Heures</t>
  </si>
  <si>
    <t>Minutes</t>
  </si>
  <si>
    <t>Centièmes</t>
  </si>
  <si>
    <t>il mérite que l'on continue de l'adopter ou qu'on apprenne à le connaître:</t>
  </si>
  <si>
    <t>préparer la cuisson en vérifiant les quantités - exsudat- tomates -jus légumes - compléter avec de l'eau</t>
  </si>
  <si>
    <t xml:space="preserve">il s'agit de cuire à l'étouffée, le plus longuement et le plus lentement possible, des viandes qui ont mariné ou pas dans le vin rouge ou blanc </t>
  </si>
  <si>
    <t>faire bouillir</t>
  </si>
  <si>
    <t xml:space="preserve"> relevé parfois de vinaigre avec bouquet garni, légumes et épices après avoir été revenues - ou pas- dans l'huile</t>
  </si>
  <si>
    <t>ajouter la viande</t>
  </si>
  <si>
    <t>en ce qui nous concerne nous avons choisi d'intituler "daubes" les plats de viande mijotés sans rissolage préalable et "estouffades" les plas de viande mijotés avec rissolage préalable,</t>
  </si>
  <si>
    <t>jauger et marquer le niveau de liquide qu'il faudrat maintenir par ajout d'eau jusqu'au moment de servir pour compenser l'évaporation</t>
  </si>
  <si>
    <t>toutes les daubes sont meilleures réchauffées et toutes peuvent être mangées froides avec des salades aux chapons (croûtons aillés)</t>
  </si>
  <si>
    <t>assaisonner</t>
  </si>
  <si>
    <t>si l'on veut qu'elles prennent en gelée, il faut y ajouter 1 ou 2 pieds de veau préalablement blanchis,</t>
  </si>
  <si>
    <t>ajouter les sacs de garniture aromatique</t>
  </si>
  <si>
    <t xml:space="preserve">l'ustensile idéal pour les pièces de viande braisées, les estouffades, les daubes, est la traditionnelle cocotte en terre ou la terrine à couvercle, </t>
  </si>
  <si>
    <t>laisser cuire et dégraisser souvent</t>
  </si>
  <si>
    <t>juste assez grande pour contenir les éléments de la recette, pour éviter l'emploi de trop de liquide - et donc avoir un jus court mais très riche</t>
  </si>
  <si>
    <t>récupérer les légumes à mixer; jeter les autres fibreux</t>
  </si>
  <si>
    <t>cocotte fermant le mieux possible afin d'éviter l'évaporation trop rapide des jus et des sucs</t>
  </si>
  <si>
    <t>lier - ajouter tomate en poudre - ketchup s'il y en a - rectifier l'assaisonnement</t>
  </si>
  <si>
    <t>vous pouvez pour plus de sécurité, luter l'ustensile avec une pâte faite de farine et d'eau ou poser entre la cocotte et son couvercle un papier sulfurisé huilé</t>
  </si>
  <si>
    <t>les anciennes braisières en fonte, que l'on posait sur le fourneau pour de longues heures, étaient munies d'un couvercle creux destiné à recevoir des braises, afin que la cuisson s'effectue par-dessus et par dessous, uniformément et à la même température</t>
  </si>
  <si>
    <t>aujourd'hui, le four doux est le substitut idéal des braises</t>
  </si>
  <si>
    <t xml:space="preserve">en provence, les daubières appelées parfois "toupis" ou "toupins" sont des marmites ventrues se resserrant vers le haut, </t>
  </si>
  <si>
    <t xml:space="preserve"> munies de deux petites anses ou d'un manche long, permettant de les retirer facilement des braises de la cheminée où on les enfouissait</t>
  </si>
  <si>
    <t xml:space="preserve">CLASSEMENT </t>
  </si>
  <si>
    <t>Poids brut</t>
  </si>
  <si>
    <t>Excel calculera 2 comme 2 Kg</t>
  </si>
  <si>
    <t>Cuisiniers : PESEZ …..Evitez les volumes , n'utilisez que les poids comme les pâtissiers</t>
  </si>
  <si>
    <t>Les cuisiniers "sont des artistes"……..ce qui ne doit pas les empêcher … d'UTILISEZ UNE BALANCE…...les résultats seront plus réguliers</t>
  </si>
  <si>
    <t>Cuisiniers : PESEZ …..même le sel…..on ne sale pas 50L de sauce à la "chichette" au "pif" ou à l'expérience</t>
  </si>
  <si>
    <t xml:space="preserve"> la sauce crémée ne se sale pas comme la sauce tomatée etc…….</t>
  </si>
  <si>
    <t xml:space="preserve">Convertissez tout de suite les volumes en poids sur la base de 1L = 1Kg </t>
  </si>
  <si>
    <t xml:space="preserve">sauf cas exeptionnel pour recettes de précision </t>
  </si>
  <si>
    <t>Donc la masse d'un litre de lait demi-écrémé doit être de 1,015 Kg (1015 g).</t>
  </si>
  <si>
    <t>l'huile = 0,920 Kg/L</t>
  </si>
  <si>
    <t>Alcool = 0,800 Kg/L</t>
  </si>
  <si>
    <t>eau salée nature = 1,130 Kg/L en fonction du sel ajouté</t>
  </si>
  <si>
    <t>densité des liquides pour cocktails</t>
  </si>
  <si>
    <t>Kg</t>
  </si>
  <si>
    <t>dag</t>
  </si>
  <si>
    <t>Saisissez votre volume</t>
  </si>
  <si>
    <t>dl</t>
  </si>
  <si>
    <t>Ces documents sont les fruits :</t>
  </si>
  <si>
    <t>de mon expérience et des utilitaires de la restauration collective</t>
  </si>
  <si>
    <t>de documents mis sur le net par des passionnés de cuisine</t>
  </si>
  <si>
    <t>Je les mets à disposition des professionnels et des jeunes cuisiniers en formation .</t>
  </si>
  <si>
    <t>A chacun de faire évoluer ces documents et de les modifier pour son utilisation.......</t>
  </si>
  <si>
    <t>Transmettez votre savoir et votre savoir faire  peu importe qui le récupère; pourvu qu'un plus grand nombre puisse en bénéficier.</t>
  </si>
  <si>
    <t>Joël LEBOUCHER …Octobre 2015</t>
  </si>
  <si>
    <t>Cuisine Centrale de Rochefort sur Mer  jusqu'en 2013</t>
  </si>
  <si>
    <t>Adhérent de :</t>
  </si>
  <si>
    <r>
      <t xml:space="preserve">l'UPRT : </t>
    </r>
    <r>
      <rPr>
        <sz val="22"/>
        <color indexed="9"/>
        <rFont val="Arial"/>
        <family val="2"/>
      </rPr>
      <t>Union des Personnels dela Restauration Territoriale</t>
    </r>
  </si>
  <si>
    <r>
      <t xml:space="preserve">l'ACEHF   </t>
    </r>
    <r>
      <rPr>
        <sz val="22"/>
        <color indexed="9"/>
        <rFont val="Arial"/>
        <family val="2"/>
      </rPr>
      <t>Association Culinaire des Etablissements Hospitaliers de France</t>
    </r>
  </si>
  <si>
    <r>
      <t>Restau'Co :</t>
    </r>
    <r>
      <rPr>
        <sz val="22"/>
        <color indexed="9"/>
        <rFont val="Arial"/>
        <family val="2"/>
      </rPr>
      <t xml:space="preserve"> réseau animateur au service de la restauration collective</t>
    </r>
  </si>
  <si>
    <t>l'Académie Nationale de Cuisine</t>
  </si>
  <si>
    <r>
      <t xml:space="preserve">Participant : </t>
    </r>
    <r>
      <rPr>
        <sz val="22"/>
        <color indexed="9"/>
        <rFont val="Arial"/>
        <family val="2"/>
      </rPr>
      <t>au site National de ressources "Hotellerie-Restauration"</t>
    </r>
  </si>
  <si>
    <t>Jury AFPA : cuisiniers et Agents de Restauration</t>
  </si>
  <si>
    <t>Différence entre un fichier XLS et XLSX (ou XLSM)</t>
  </si>
  <si>
    <t>POIDS DES FRUITS ET LÉGUMES  …décembre 2017 annule et remplace les versions précédentes</t>
  </si>
  <si>
    <t>u</t>
  </si>
  <si>
    <t>Saisissez votre nombre d'unité (encre rouge)Modifiez le poids unitaire (encre verte) s'il n'est pas excact</t>
  </si>
  <si>
    <t>N°</t>
  </si>
  <si>
    <t>Produits</t>
  </si>
  <si>
    <t>Poids unitaire</t>
  </si>
  <si>
    <t>Nb d'unités</t>
  </si>
  <si>
    <t>Poids en Gr</t>
  </si>
  <si>
    <t>Poids en Kg</t>
  </si>
  <si>
    <r>
      <t xml:space="preserve">4.1. Poids et mesures </t>
    </r>
    <r>
      <rPr>
        <i/>
        <sz val="14"/>
        <rFont val="Arial"/>
        <family val="2"/>
      </rPr>
      <t>(A-C)</t>
    </r>
  </si>
  <si>
    <t>LIENS</t>
  </si>
  <si>
    <t>Abricot</t>
  </si>
  <si>
    <t>Hareng</t>
  </si>
  <si>
    <t>Raisin sec Tasse thé de 15 cl</t>
  </si>
  <si>
    <t>Ail gousse</t>
  </si>
  <si>
    <t>Haricot sec Verre de 20 cl</t>
  </si>
  <si>
    <t>Riz long Verre de 20 cl</t>
  </si>
  <si>
    <t>Aliment</t>
  </si>
  <si>
    <t>Mesure de capacité </t>
  </si>
  <si>
    <t>Poids</t>
  </si>
  <si>
    <r>
      <t xml:space="preserve">Biscuit sec : </t>
    </r>
    <r>
      <rPr>
        <sz val="14"/>
        <color indexed="8"/>
        <rFont val="Calibri"/>
        <family val="2"/>
      </rPr>
      <t xml:space="preserve">10. </t>
    </r>
    <r>
      <rPr>
        <b/>
        <sz val="14"/>
        <rFont val="Calibri"/>
        <family val="2"/>
      </rPr>
      <t xml:space="preserve">Biscotte : </t>
    </r>
    <r>
      <rPr>
        <sz val="14"/>
        <color indexed="8"/>
        <rFont val="Calibri"/>
        <family val="2"/>
      </rPr>
      <t xml:space="preserve">18. </t>
    </r>
    <r>
      <rPr>
        <b/>
        <sz val="14"/>
        <rFont val="Calibri"/>
        <family val="2"/>
      </rPr>
      <t xml:space="preserve">Croissant : </t>
    </r>
    <r>
      <rPr>
        <sz val="14"/>
        <color indexed="8"/>
        <rFont val="Calibri"/>
        <family val="2"/>
      </rPr>
      <t xml:space="preserve">50. </t>
    </r>
    <r>
      <rPr>
        <b/>
        <sz val="10"/>
        <rFont val="Arial"/>
        <family val="2"/>
      </rPr>
      <t/>
    </r>
  </si>
  <si>
    <t>Ail gousse moyenne</t>
  </si>
  <si>
    <t>Homard moyen</t>
  </si>
  <si>
    <t>Ail tête</t>
  </si>
  <si>
    <t>Homard petit</t>
  </si>
  <si>
    <r>
      <t xml:space="preserve"> </t>
    </r>
    <r>
      <rPr>
        <b/>
        <sz val="14"/>
        <rFont val="Calibri"/>
        <family val="2"/>
      </rPr>
      <t xml:space="preserve">Crustacés (entiers) : </t>
    </r>
    <r>
      <rPr>
        <sz val="14"/>
        <color indexed="8"/>
        <rFont val="Calibri"/>
        <family val="2"/>
      </rPr>
      <t xml:space="preserve">écrevisse 34, homard 885. </t>
    </r>
    <r>
      <rPr>
        <b/>
        <sz val="10"/>
        <rFont val="Arial"/>
        <family val="2"/>
      </rPr>
      <t/>
    </r>
  </si>
  <si>
    <t>https://www.nubel.be/fra/default.aspx</t>
  </si>
  <si>
    <t>Ananas</t>
  </si>
  <si>
    <t>Sel 1 pincée</t>
  </si>
  <si>
    <t>Lapin vidé</t>
  </si>
  <si>
    <t>Sel fin 1 cuillère café rase</t>
  </si>
  <si>
    <r>
      <t xml:space="preserve"> </t>
    </r>
    <r>
      <rPr>
        <b/>
        <sz val="14"/>
        <rFont val="Calibri"/>
        <family val="2"/>
      </rPr>
      <t xml:space="preserve">Fromages : </t>
    </r>
    <r>
      <rPr>
        <sz val="14"/>
        <color indexed="8"/>
        <rFont val="Calibri"/>
        <family val="2"/>
      </rPr>
      <t xml:space="preserve">camembert 250, livarot 500, pont-l'évêque 320, petit-suisse 25-30, yaourt (petit pot) 120-150. </t>
    </r>
    <r>
      <rPr>
        <b/>
        <sz val="10"/>
        <rFont val="Arial"/>
        <family val="2"/>
      </rPr>
      <t/>
    </r>
  </si>
  <si>
    <t>POIDS MOYEN BRUT DE LA PIÈCE</t>
  </si>
  <si>
    <t>http://www.basesdelacuisine.com/Cadre1/z1/pp80.htm</t>
  </si>
  <si>
    <t>Avocat 1/2</t>
  </si>
  <si>
    <t>Lentilles Verre de 20 cl</t>
  </si>
  <si>
    <t>Sel fin 1 cuillère soupe rase</t>
  </si>
  <si>
    <t>Avocat entier</t>
  </si>
  <si>
    <t>Sel fin 1 tasse</t>
  </si>
  <si>
    <r>
      <t xml:space="preserve">Fruits : </t>
    </r>
    <r>
      <rPr>
        <sz val="14"/>
        <color indexed="8"/>
        <rFont val="Calibri"/>
        <family val="2"/>
      </rPr>
      <t xml:space="preserve">abricot 55, banane 150, citron 125, datte 10, figue sèche 42, figue fraîche 45, mandarine 100, noix 13, orange 180, pamplemousse 400, pêche 130, poire 180, pomme 120, pruneau 15. </t>
    </r>
    <r>
      <rPr>
        <b/>
        <sz val="10"/>
        <rFont val="Arial"/>
        <family val="2"/>
      </rPr>
      <t/>
    </r>
  </si>
  <si>
    <t>Fruits et légumes frais Poids moyen d'une pièce</t>
  </si>
  <si>
    <t>http://lahalledepessac.com/content/14-fruits-et-legumes-frais-poids-moyen-d-une-piece</t>
  </si>
  <si>
    <t>Maizena 1 cuillère soupe</t>
  </si>
  <si>
    <t>Sel pour 1 Kg Blé</t>
  </si>
  <si>
    <t>Melon gros</t>
  </si>
  <si>
    <t>Sel pour 1 Kg Foie gras</t>
  </si>
  <si>
    <r>
      <t xml:space="preserve"> </t>
    </r>
    <r>
      <rPr>
        <b/>
        <sz val="14"/>
        <rFont val="Calibri"/>
        <family val="2"/>
      </rPr>
      <t xml:space="preserve">Légumes : </t>
    </r>
    <r>
      <rPr>
        <sz val="14"/>
        <color indexed="8"/>
        <rFont val="Calibri"/>
        <family val="2"/>
      </rPr>
      <t xml:space="preserve">artichaut 250, aubergine 225, chou 1 000, chou-fleur 1 200, laitue 500, romaine 400, chicorée frisée 400, melon 700-1 000, radis (la botte) 350, tomate 100, oignon 125. </t>
    </r>
    <r>
      <rPr>
        <b/>
        <sz val="10"/>
        <rFont val="Arial"/>
        <family val="2"/>
      </rPr>
      <t/>
    </r>
  </si>
  <si>
    <t>TABLES DE GRAMMAGES</t>
  </si>
  <si>
    <t>http://etab.ac-poitiers.fr/lycee-hotelier-la-rochelle/IMG/pdf/Grammage_4.pdf</t>
  </si>
  <si>
    <t>Baton de vanille</t>
  </si>
  <si>
    <t>Melon portion</t>
  </si>
  <si>
    <t>Sel pour 1 Kg Merguez</t>
  </si>
  <si>
    <t>Beurre 1 cuillère café</t>
  </si>
  <si>
    <t>Sel pour 1 Kg Pâtes alimentaires</t>
  </si>
  <si>
    <r>
      <t xml:space="preserve"> </t>
    </r>
    <r>
      <rPr>
        <b/>
        <sz val="14"/>
        <rFont val="Calibri"/>
        <family val="2"/>
      </rPr>
      <t xml:space="preserve">Poissons (entiers) : </t>
    </r>
    <r>
      <rPr>
        <sz val="14"/>
        <color indexed="8"/>
        <rFont val="Calibri"/>
        <family val="2"/>
      </rPr>
      <t xml:space="preserve">brochet 1 250, carpe 775, colin 2 000, daurade 600, églefin 350, hareng 170, saur 130, limande 150, maquereau 250, merlan 230, plie 160, sardine 45, truite 450, turbot 2 350. </t>
    </r>
    <r>
      <rPr>
        <b/>
        <sz val="10"/>
        <rFont val="Arial"/>
        <family val="2"/>
      </rPr>
      <t/>
    </r>
  </si>
  <si>
    <t xml:space="preserve">POIDS MOYEN BRUT LEGUMES ET FRUITS </t>
  </si>
  <si>
    <t>http://dmcwilshim.canalblog.com/archives/2009/01/18/12131475.html</t>
  </si>
  <si>
    <t>Beurre 1 cuillère soupe</t>
  </si>
  <si>
    <t>Mouton 1/2 carcasse</t>
  </si>
  <si>
    <t>Sel pour 1 Kg Pommes terre</t>
  </si>
  <si>
    <t>Beurre 1 noisette</t>
  </si>
  <si>
    <t>Mouton carré couvert (5+3)</t>
  </si>
  <si>
    <t>Sel pour 1 Kg Saucisse a griller</t>
  </si>
  <si>
    <r>
      <t xml:space="preserve">Sucre </t>
    </r>
    <r>
      <rPr>
        <sz val="14"/>
        <color indexed="8"/>
        <rFont val="Calibri"/>
        <family val="2"/>
      </rPr>
      <t>(morceau) : 6.</t>
    </r>
  </si>
  <si>
    <t>Correspondance Calibre/ Poids fruits legumes</t>
  </si>
  <si>
    <t>Beurre 1 noix</t>
  </si>
  <si>
    <t>Mouton carré découvert (5)</t>
  </si>
  <si>
    <t>Sel pour 1 Kg Semoule a couscous</t>
  </si>
  <si>
    <t>Beurre 1 tasse</t>
  </si>
  <si>
    <t xml:space="preserve">Mouton cervelle </t>
  </si>
  <si>
    <t>Semoule Tasse thé de 15 cl</t>
  </si>
  <si>
    <r>
      <t xml:space="preserve">Viandes : </t>
    </r>
    <r>
      <rPr>
        <sz val="14"/>
        <color indexed="8"/>
        <rFont val="Calibri"/>
        <family val="2"/>
      </rPr>
      <t xml:space="preserve">lapin (vidé) 1 500 ; oie (entière) 5 500 ; poulet (entier) 1 800. </t>
    </r>
    <r>
      <rPr>
        <i/>
        <sz val="14"/>
        <rFont val="Calibri"/>
        <family val="2"/>
      </rPr>
      <t xml:space="preserve">Cervelle : </t>
    </r>
    <r>
      <rPr>
        <sz val="14"/>
        <color indexed="8"/>
        <rFont val="Calibri"/>
        <family val="2"/>
      </rPr>
      <t>bœuf 500, veau 300, mouton 100, porc 110.</t>
    </r>
  </si>
  <si>
    <t>.</t>
  </si>
  <si>
    <t>Bœuf Cervelle</t>
  </si>
  <si>
    <t>Mouton cœur</t>
  </si>
  <si>
    <t>Semoule Verre de 20 cl</t>
  </si>
  <si>
    <r>
      <t xml:space="preserve">Cœur : </t>
    </r>
    <r>
      <rPr>
        <sz val="14"/>
        <color indexed="8"/>
        <rFont val="Calibri"/>
        <family val="2"/>
      </rPr>
      <t xml:space="preserve">bœuf 2 750, veau 500, mouton 230, porc 225. </t>
    </r>
    <r>
      <rPr>
        <i/>
        <sz val="14"/>
        <rFont val="Calibri"/>
        <family val="2"/>
      </rPr>
      <t xml:space="preserve">Foie : </t>
    </r>
    <r>
      <rPr>
        <sz val="14"/>
        <color indexed="8"/>
        <rFont val="Calibri"/>
        <family val="2"/>
      </rPr>
      <t xml:space="preserve">bœuf 8 500, veau 2 500, porc 750. </t>
    </r>
    <r>
      <rPr>
        <i/>
        <sz val="10"/>
        <rFont val="Arial"/>
        <family val="2"/>
      </rPr>
      <t/>
    </r>
  </si>
  <si>
    <t>Bœuf cœur</t>
  </si>
  <si>
    <t>Mouton épaule</t>
  </si>
  <si>
    <t>Sole T1</t>
  </si>
  <si>
    <r>
      <t xml:space="preserve"> </t>
    </r>
    <r>
      <rPr>
        <i/>
        <sz val="14"/>
        <rFont val="Calibri"/>
        <family val="2"/>
      </rPr>
      <t xml:space="preserve">Langue : </t>
    </r>
    <r>
      <rPr>
        <sz val="14"/>
        <color indexed="8"/>
        <rFont val="Calibri"/>
        <family val="2"/>
      </rPr>
      <t xml:space="preserve">bœuf 4 000, veau 1 000. </t>
    </r>
    <r>
      <rPr>
        <i/>
        <sz val="14"/>
        <rFont val="Calibri"/>
        <family val="2"/>
      </rPr>
      <t xml:space="preserve">Pied </t>
    </r>
    <r>
      <rPr>
        <sz val="14"/>
        <color indexed="8"/>
        <rFont val="Calibri"/>
        <family val="2"/>
      </rPr>
      <t xml:space="preserve">de porc 200. </t>
    </r>
    <r>
      <rPr>
        <i/>
        <sz val="14"/>
        <rFont val="Calibri"/>
        <family val="2"/>
      </rPr>
      <t xml:space="preserve">Ris </t>
    </r>
    <r>
      <rPr>
        <sz val="14"/>
        <color indexed="8"/>
        <rFont val="Calibri"/>
        <family val="2"/>
      </rPr>
      <t xml:space="preserve">de veau 750. </t>
    </r>
    <r>
      <rPr>
        <i/>
        <sz val="14"/>
        <rFont val="Calibri"/>
        <family val="2"/>
      </rPr>
      <t xml:space="preserve">Rognon : </t>
    </r>
    <r>
      <rPr>
        <sz val="14"/>
        <color indexed="8"/>
        <rFont val="Calibri"/>
        <family val="2"/>
      </rPr>
      <t>bœuf 1 000, veau 250, porc 170.</t>
    </r>
  </si>
  <si>
    <t>Bœuf entrecôte</t>
  </si>
  <si>
    <t>Mouton gigot raccourci</t>
  </si>
  <si>
    <t>Sole T2</t>
  </si>
  <si>
    <t>Bœuf faux filet</t>
  </si>
  <si>
    <t>Mouton selle anglaise</t>
  </si>
  <si>
    <t>Sole T3</t>
  </si>
  <si>
    <t>Bœuf filet</t>
  </si>
  <si>
    <t>Sole T4 + de</t>
  </si>
  <si>
    <t>Bœuf foie</t>
  </si>
  <si>
    <t>Noix</t>
  </si>
  <si>
    <t>lien : une portion c'est combien   sur la nutrition.fr</t>
  </si>
  <si>
    <t>Bœuf langue</t>
  </si>
  <si>
    <t>Noix épluchées Tasse thé de 15 cl</t>
  </si>
  <si>
    <t>Sucre morceaux</t>
  </si>
  <si>
    <r>
      <t xml:space="preserve">100 g d'aliments crus. </t>
    </r>
    <r>
      <rPr>
        <b/>
        <sz val="14"/>
        <rFont val="Calibri"/>
        <family val="2"/>
      </rPr>
      <t xml:space="preserve">Farineux : </t>
    </r>
    <r>
      <rPr>
        <sz val="14"/>
        <color indexed="8"/>
        <rFont val="Calibri"/>
        <family val="2"/>
      </rPr>
      <t xml:space="preserve">coquillettes 385, macaronis 400, nouilles 385, riz 295, spaghettis 385. </t>
    </r>
    <r>
      <rPr>
        <b/>
        <sz val="10"/>
        <rFont val="Arial"/>
        <family val="2"/>
      </rPr>
      <t/>
    </r>
  </si>
  <si>
    <t>Bœuf rognon</t>
  </si>
  <si>
    <t>O</t>
  </si>
  <si>
    <t>Sucre semoule 1 cuillère café</t>
  </si>
  <si>
    <t>Bœuf train côtes milieu</t>
  </si>
  <si>
    <t>Oeuf  le blanc</t>
  </si>
  <si>
    <t>Sucre semoule 1 cuillère soupe</t>
  </si>
  <si>
    <r>
      <t>100 g d'aliments crus.</t>
    </r>
    <r>
      <rPr>
        <sz val="14"/>
        <color indexed="8"/>
        <rFont val="Calibri"/>
        <family val="2"/>
      </rPr>
      <t xml:space="preserve"> </t>
    </r>
    <r>
      <rPr>
        <b/>
        <sz val="14"/>
        <rFont val="Calibri"/>
        <family val="2"/>
      </rPr>
      <t xml:space="preserve">Légumes frais : </t>
    </r>
    <r>
      <rPr>
        <sz val="14"/>
        <color indexed="8"/>
        <rFont val="Calibri"/>
        <family val="2"/>
      </rPr>
      <t xml:space="preserve">artichauts 87, asperges 87, bettes 90, betteraves rouges à l'eau 91, au four 57, carottes à l'eau 100, à l'étouffée 64, </t>
    </r>
  </si>
  <si>
    <t>Brochet</t>
  </si>
  <si>
    <t>Oeuf gros</t>
  </si>
  <si>
    <t>Sucre semoule 1 tasse</t>
  </si>
  <si>
    <t>Oeuf moyen</t>
  </si>
  <si>
    <t>Sucre Verre de 20 cl</t>
  </si>
  <si>
    <r>
      <t>100 g d'aliments crus. l</t>
    </r>
    <r>
      <rPr>
        <b/>
        <sz val="14"/>
        <rFont val="Calibri"/>
        <family val="2"/>
      </rPr>
      <t xml:space="preserve">égumes frais : </t>
    </r>
    <r>
      <rPr>
        <sz val="14"/>
        <color indexed="8"/>
        <rFont val="Calibri"/>
        <family val="2"/>
      </rPr>
      <t xml:space="preserve">, céleris (côtes) 94, raves cuites à l'eau 91, sautées 54, champignons de couche frits 83, </t>
    </r>
  </si>
  <si>
    <t>Cacao poudre 1 cuillère soupe</t>
  </si>
  <si>
    <t>Oeuf petit</t>
  </si>
  <si>
    <t>Cacao Tasse thé de 15 cl</t>
  </si>
  <si>
    <t>Œufs 1 douzaine</t>
  </si>
  <si>
    <t>Tapioca Tasse thé de 15 cl</t>
  </si>
  <si>
    <r>
      <t>100 g d'aliments crus. l</t>
    </r>
    <r>
      <rPr>
        <b/>
        <sz val="14"/>
        <rFont val="Calibri"/>
        <family val="2"/>
      </rPr>
      <t xml:space="preserve">égumes frais : </t>
    </r>
    <r>
      <rPr>
        <sz val="14"/>
        <color indexed="8"/>
        <rFont val="Calibri"/>
        <family val="2"/>
      </rPr>
      <t xml:space="preserve"> chou vert, cuit à l'eau 92, à l'étouffée 64, de Bruxelles 86, -fleur 92, </t>
    </r>
  </si>
  <si>
    <t>Canard vidé</t>
  </si>
  <si>
    <t>Œufs blanc d'</t>
  </si>
  <si>
    <t>Thon boite 1/10</t>
  </si>
  <si>
    <t>Carotte moyenne</t>
  </si>
  <si>
    <t>Œufs entiers</t>
  </si>
  <si>
    <t>Thon boite 1/3 saladière</t>
  </si>
  <si>
    <r>
      <t>100 g d'aliments crus. l</t>
    </r>
    <r>
      <rPr>
        <b/>
        <sz val="14"/>
        <rFont val="Calibri"/>
        <family val="2"/>
      </rPr>
      <t>égumes frais :</t>
    </r>
    <r>
      <rPr>
        <sz val="14"/>
        <color indexed="8"/>
        <rFont val="Calibri"/>
        <family val="2"/>
      </rPr>
      <t xml:space="preserve"> épinards cuits à l'eau ou au jus 83, haricots verts cuits à l'eau 104, à l'étouffée 90, navets, cuits à l'eau 95, à l'étouffée 92,</t>
    </r>
  </si>
  <si>
    <t>Céléri 1 branche</t>
  </si>
  <si>
    <t>Œufs jaune</t>
  </si>
  <si>
    <t>Thon boite 1/5</t>
  </si>
  <si>
    <t>Oignon moyen</t>
  </si>
  <si>
    <t>Thon boite 1/6 basse</t>
  </si>
  <si>
    <r>
      <t>100 g d'aliments crus. l</t>
    </r>
    <r>
      <rPr>
        <b/>
        <sz val="14"/>
        <rFont val="Calibri"/>
        <family val="2"/>
      </rPr>
      <t>égumes frais :</t>
    </r>
    <r>
      <rPr>
        <sz val="14"/>
        <color indexed="8"/>
        <rFont val="Calibri"/>
        <family val="2"/>
      </rPr>
      <t xml:space="preserve"> poireaux 81, p. de terre en robe des champs 98, à l'anglaise 95, au four 80, en purée 119, en ragoût 154, frites 44 </t>
    </r>
    <r>
      <rPr>
        <vertAlign val="superscript"/>
        <sz val="14"/>
        <rFont val="Calibri"/>
        <family val="2"/>
      </rPr>
      <t>1</t>
    </r>
    <r>
      <rPr>
        <sz val="14"/>
        <color indexed="8"/>
        <rFont val="Calibri"/>
        <family val="2"/>
      </rPr>
      <t xml:space="preserve">, </t>
    </r>
  </si>
  <si>
    <t>Cerises</t>
  </si>
  <si>
    <t>Olives</t>
  </si>
  <si>
    <t>Thon boite 1/8</t>
  </si>
  <si>
    <t>Thon boite 4/4 saladière</t>
  </si>
  <si>
    <r>
      <t>100 g d'aliments crus. l</t>
    </r>
    <r>
      <rPr>
        <b/>
        <sz val="14"/>
        <rFont val="Calibri"/>
        <family val="2"/>
      </rPr>
      <t>égumes frais :</t>
    </r>
    <r>
      <rPr>
        <sz val="14"/>
        <color indexed="8"/>
        <rFont val="Calibri"/>
        <family val="2"/>
      </rPr>
      <t xml:space="preserve"> , potiron 55, scarole 71, tomates frites 69. </t>
    </r>
    <r>
      <rPr>
        <b/>
        <sz val="14"/>
        <rFont val="Calibri"/>
        <family val="2"/>
      </rPr>
      <t xml:space="preserve">Légumes secs : </t>
    </r>
    <r>
      <rPr>
        <sz val="14"/>
        <color indexed="8"/>
        <rFont val="Calibri"/>
        <family val="2"/>
      </rPr>
      <t>fèves 310, haricots 270,</t>
    </r>
  </si>
  <si>
    <t>Choux vert</t>
  </si>
  <si>
    <t>Orange moyenne</t>
  </si>
  <si>
    <t>Tomate grosse</t>
  </si>
  <si>
    <t>Citron moyen</t>
  </si>
  <si>
    <t>Tomate moyenne</t>
  </si>
  <si>
    <r>
      <t>100 g d'aliments crus. l</t>
    </r>
    <r>
      <rPr>
        <b/>
        <sz val="14"/>
        <rFont val="Calibri"/>
        <family val="2"/>
      </rPr>
      <t>égumes frais :</t>
    </r>
    <r>
      <rPr>
        <sz val="14"/>
        <color indexed="8"/>
        <rFont val="Calibri"/>
        <family val="2"/>
      </rPr>
      <t xml:space="preserve"> ,, pois cassés 400. </t>
    </r>
    <r>
      <rPr>
        <b/>
        <sz val="10"/>
        <rFont val="Arial"/>
        <family val="2"/>
      </rPr>
      <t/>
    </r>
  </si>
  <si>
    <t>Tomate petite</t>
  </si>
  <si>
    <t>Colin</t>
  </si>
  <si>
    <t>Pêche</t>
  </si>
  <si>
    <t>Truite portion</t>
  </si>
  <si>
    <r>
      <t>100 g d'aliments crus. l</t>
    </r>
    <r>
      <rPr>
        <sz val="14"/>
        <color indexed="8"/>
        <rFont val="Calibri"/>
        <family val="2"/>
      </rPr>
      <t xml:space="preserve"> </t>
    </r>
    <r>
      <rPr>
        <b/>
        <sz val="14"/>
        <rFont val="Calibri"/>
        <family val="2"/>
      </rPr>
      <t xml:space="preserve">Poissons : </t>
    </r>
    <r>
      <rPr>
        <sz val="14"/>
        <color indexed="8"/>
        <rFont val="Calibri"/>
        <family val="2"/>
      </rPr>
      <t xml:space="preserve">au court-bouillon 95, frits 81. </t>
    </r>
    <r>
      <rPr>
        <i/>
        <sz val="14"/>
        <rFont val="Calibri"/>
        <family val="2"/>
      </rPr>
      <t xml:space="preserve">Crevettes : </t>
    </r>
    <r>
      <rPr>
        <sz val="14"/>
        <color indexed="8"/>
        <rFont val="Calibri"/>
        <family val="2"/>
      </rPr>
      <t xml:space="preserve">97. </t>
    </r>
    <r>
      <rPr>
        <b/>
        <sz val="10"/>
        <rFont val="Arial"/>
        <family val="2"/>
      </rPr>
      <t/>
    </r>
  </si>
  <si>
    <t>Pied veau</t>
  </si>
  <si>
    <t>Turbot</t>
  </si>
  <si>
    <t>Coquillette Verre de 20 cl</t>
  </si>
  <si>
    <t>Poireau beau</t>
  </si>
  <si>
    <r>
      <t xml:space="preserve">100 g d'aliments crus. </t>
    </r>
    <r>
      <rPr>
        <sz val="14"/>
        <color indexed="8"/>
        <rFont val="Calibri"/>
        <family val="2"/>
      </rPr>
      <t xml:space="preserve"> </t>
    </r>
    <r>
      <rPr>
        <b/>
        <sz val="14"/>
        <rFont val="Calibri"/>
        <family val="2"/>
      </rPr>
      <t xml:space="preserve">Viandes : </t>
    </r>
    <r>
      <rPr>
        <i/>
        <sz val="14"/>
        <rFont val="Calibri"/>
        <family val="2"/>
      </rPr>
      <t xml:space="preserve">bœuf : </t>
    </r>
    <r>
      <rPr>
        <sz val="14"/>
        <color indexed="8"/>
        <rFont val="Calibri"/>
        <family val="2"/>
      </rPr>
      <t xml:space="preserve">bifteck grillé 88, au gril 83, au plat 88, rôti (1/2 h) 77, bouilli 83. </t>
    </r>
    <r>
      <rPr>
        <i/>
        <sz val="10"/>
        <rFont val="Arial"/>
        <family val="2"/>
      </rPr>
      <t/>
    </r>
  </si>
  <si>
    <t>Courgette</t>
  </si>
  <si>
    <t>Poireau blanc de</t>
  </si>
  <si>
    <t>Veau carré couvert (5+3)</t>
  </si>
  <si>
    <t>Cresson botte</t>
  </si>
  <si>
    <t>Poireau moyen</t>
  </si>
  <si>
    <t>Veau carré découvert (5)</t>
  </si>
  <si>
    <r>
      <t xml:space="preserve">100 g d'aliments crus. </t>
    </r>
    <r>
      <rPr>
        <sz val="14"/>
        <color indexed="8"/>
        <rFont val="Calibri"/>
        <family val="2"/>
      </rPr>
      <t xml:space="preserve"> </t>
    </r>
    <r>
      <rPr>
        <b/>
        <sz val="14"/>
        <rFont val="Calibri"/>
        <family val="2"/>
      </rPr>
      <t xml:space="preserve">Viandes : </t>
    </r>
    <r>
      <rPr>
        <sz val="14"/>
        <color indexed="8"/>
        <rFont val="Calibri"/>
        <family val="2"/>
      </rPr>
      <t xml:space="preserve"> </t>
    </r>
    <r>
      <rPr>
        <i/>
        <sz val="14"/>
        <rFont val="Calibri"/>
        <family val="2"/>
      </rPr>
      <t xml:space="preserve">Veau : </t>
    </r>
    <r>
      <rPr>
        <sz val="14"/>
        <color indexed="8"/>
        <rFont val="Calibri"/>
        <family val="2"/>
      </rPr>
      <t xml:space="preserve">à la poêle 93, rôti (3/4 d'h) 74. </t>
    </r>
    <r>
      <rPr>
        <i/>
        <sz val="14"/>
        <rFont val="Calibri"/>
        <family val="2"/>
      </rPr>
      <t xml:space="preserve">Mouton : </t>
    </r>
    <r>
      <rPr>
        <sz val="14"/>
        <color indexed="8"/>
        <rFont val="Calibri"/>
        <family val="2"/>
      </rPr>
      <t xml:space="preserve">rôti 73, sauté 69. </t>
    </r>
    <r>
      <rPr>
        <i/>
        <sz val="10"/>
        <rFont val="Arial"/>
        <family val="2"/>
      </rPr>
      <t/>
    </r>
  </si>
  <si>
    <t>Cuillère café liquide</t>
  </si>
  <si>
    <t>Poivron</t>
  </si>
  <si>
    <t>Veau cervelle</t>
  </si>
  <si>
    <t>Cuillère soupe liquide</t>
  </si>
  <si>
    <t>Pomelos 1/2</t>
  </si>
  <si>
    <t>Veau cœur</t>
  </si>
  <si>
    <r>
      <t xml:space="preserve">100 g d'aliments crus. </t>
    </r>
    <r>
      <rPr>
        <sz val="14"/>
        <color indexed="8"/>
        <rFont val="Calibri"/>
        <family val="2"/>
      </rPr>
      <t xml:space="preserve"> </t>
    </r>
    <r>
      <rPr>
        <b/>
        <sz val="14"/>
        <rFont val="Calibri"/>
        <family val="2"/>
      </rPr>
      <t xml:space="preserve">Viandes : </t>
    </r>
    <r>
      <rPr>
        <sz val="14"/>
        <color indexed="8"/>
        <rFont val="Calibri"/>
        <family val="2"/>
      </rPr>
      <t xml:space="preserve"> </t>
    </r>
    <r>
      <rPr>
        <i/>
        <sz val="14"/>
        <rFont val="Calibri"/>
        <family val="2"/>
      </rPr>
      <t xml:space="preserve">Porc : </t>
    </r>
    <r>
      <rPr>
        <sz val="14"/>
        <color indexed="8"/>
        <rFont val="Calibri"/>
        <family val="2"/>
      </rPr>
      <t xml:space="preserve">côtelette 83, rôti 64. </t>
    </r>
    <r>
      <rPr>
        <i/>
        <sz val="14"/>
        <rFont val="Calibri"/>
        <family val="2"/>
      </rPr>
      <t xml:space="preserve">Cheval : </t>
    </r>
    <r>
      <rPr>
        <sz val="14"/>
        <color indexed="8"/>
        <rFont val="Calibri"/>
        <family val="2"/>
      </rPr>
      <t xml:space="preserve">bifteck à la poêle 93. </t>
    </r>
    <r>
      <rPr>
        <i/>
        <sz val="14"/>
        <rFont val="Calibri"/>
        <family val="2"/>
      </rPr>
      <t xml:space="preserve">Foie : </t>
    </r>
    <r>
      <rPr>
        <sz val="14"/>
        <color indexed="8"/>
        <rFont val="Calibri"/>
        <family val="2"/>
      </rPr>
      <t xml:space="preserve">91. </t>
    </r>
    <r>
      <rPr>
        <i/>
        <sz val="14"/>
        <rFont val="Calibri"/>
        <family val="2"/>
      </rPr>
      <t xml:space="preserve">Boudin : </t>
    </r>
    <r>
      <rPr>
        <sz val="14"/>
        <color indexed="8"/>
        <rFont val="Calibri"/>
        <family val="2"/>
      </rPr>
      <t xml:space="preserve">94. </t>
    </r>
    <r>
      <rPr>
        <i/>
        <sz val="14"/>
        <rFont val="Calibri"/>
        <family val="2"/>
      </rPr>
      <t xml:space="preserve">Saucisse fraîche : </t>
    </r>
    <r>
      <rPr>
        <sz val="14"/>
        <color indexed="8"/>
        <rFont val="Calibri"/>
        <family val="2"/>
      </rPr>
      <t>92.</t>
    </r>
  </si>
  <si>
    <t>Veau Foie</t>
  </si>
  <si>
    <t>Daurade</t>
  </si>
  <si>
    <t>Pomme de terre moyenne</t>
  </si>
  <si>
    <t>Veau langue</t>
  </si>
  <si>
    <t>Pomme fruit grosse</t>
  </si>
  <si>
    <t>Veau noix</t>
  </si>
  <si>
    <t>Eau grand verre à eau</t>
  </si>
  <si>
    <t>Pomme fruit moyenne</t>
  </si>
  <si>
    <t>Veau noix patissière</t>
  </si>
  <si>
    <t>Echalote belle</t>
  </si>
  <si>
    <t>Pomme terre grosse</t>
  </si>
  <si>
    <t>Veau ris</t>
  </si>
  <si>
    <t>Echalote moyenne</t>
  </si>
  <si>
    <t>Pomme terre moyenne</t>
  </si>
  <si>
    <t>Veau rognon</t>
  </si>
  <si>
    <t>Echalote petite</t>
  </si>
  <si>
    <t>Pomme terre petite</t>
  </si>
  <si>
    <t>Veau sous noix</t>
  </si>
  <si>
    <t>Ecrevisse</t>
  </si>
  <si>
    <t xml:space="preserve">Porc cervelle </t>
  </si>
  <si>
    <t>Porc cœur</t>
  </si>
  <si>
    <t>Farine 1 cuillère café</t>
  </si>
  <si>
    <t>Porc foie</t>
  </si>
  <si>
    <t>Farine 1 cuillère soupe</t>
  </si>
  <si>
    <t>Porc jambon</t>
  </si>
  <si>
    <t>Verre à bière, rempli normalement 250 et 330</t>
  </si>
  <si>
    <t>Farine 1 tasse</t>
  </si>
  <si>
    <t>Porc longe</t>
  </si>
  <si>
    <t>Farine Tasse thé de 15 cl</t>
  </si>
  <si>
    <t>Porc poitrine</t>
  </si>
  <si>
    <t>Farine Verre de 20 cl</t>
  </si>
  <si>
    <t>Porc rognon</t>
  </si>
  <si>
    <t>Poulet 4/4</t>
  </si>
  <si>
    <t>Poulet pac</t>
  </si>
  <si>
    <t>Pruneau</t>
  </si>
  <si>
    <r>
      <t>Nota :</t>
    </r>
    <r>
      <rPr>
        <b/>
        <sz val="12"/>
        <color indexed="8"/>
        <rFont val="Calibri"/>
        <family val="2"/>
      </rPr>
      <t> (1) En cuisant, les pommes frites absorbent 8 à 10 % de matières grasses.</t>
    </r>
  </si>
  <si>
    <r>
      <t>Calcium </t>
    </r>
    <r>
      <rPr>
        <b/>
        <vertAlign val="superscript"/>
        <sz val="12"/>
        <rFont val="Calibri"/>
        <family val="2"/>
      </rPr>
      <t>7</t>
    </r>
  </si>
  <si>
    <t>40/94</t>
  </si>
  <si>
    <r>
      <t>350/400 </t>
    </r>
    <r>
      <rPr>
        <b/>
        <vertAlign val="superscript"/>
        <sz val="12"/>
        <rFont val="Calibri"/>
        <family val="2"/>
      </rPr>
      <t>1</t>
    </r>
  </si>
  <si>
    <r>
      <t>5/9 </t>
    </r>
    <r>
      <rPr>
        <b/>
        <vertAlign val="superscript"/>
        <sz val="12"/>
        <rFont val="Calibri"/>
        <family val="2"/>
      </rPr>
      <t>2</t>
    </r>
  </si>
  <si>
    <r>
      <t>440/550 </t>
    </r>
    <r>
      <rPr>
        <b/>
        <vertAlign val="superscript"/>
        <sz val="12"/>
        <rFont val="Calibri"/>
        <family val="2"/>
      </rPr>
      <t>3</t>
    </r>
  </si>
  <si>
    <r>
      <t>75/100 </t>
    </r>
    <r>
      <rPr>
        <b/>
        <vertAlign val="superscript"/>
        <sz val="12"/>
        <rFont val="Calibri"/>
        <family val="2"/>
      </rPr>
      <t>4</t>
    </r>
  </si>
  <si>
    <r>
      <t>550/600 </t>
    </r>
    <r>
      <rPr>
        <b/>
        <vertAlign val="superscript"/>
        <sz val="12"/>
        <rFont val="Calibri"/>
        <family val="2"/>
      </rPr>
      <t>5</t>
    </r>
  </si>
  <si>
    <r>
      <t>75/85 </t>
    </r>
    <r>
      <rPr>
        <b/>
        <vertAlign val="superscript"/>
        <sz val="12"/>
        <rFont val="Calibri"/>
        <family val="2"/>
      </rPr>
      <t>4</t>
    </r>
  </si>
  <si>
    <r>
      <t> 4</t>
    </r>
    <r>
      <rPr>
        <b/>
        <vertAlign val="superscript"/>
        <sz val="12"/>
        <rFont val="Calibri"/>
        <family val="2"/>
      </rPr>
      <t>e</t>
    </r>
    <r>
      <rPr>
        <b/>
        <sz val="12"/>
        <color indexed="8"/>
        <rFont val="Calibri"/>
        <family val="2"/>
      </rPr>
      <t xml:space="preserve"> et 3</t>
    </r>
    <r>
      <rPr>
        <b/>
        <vertAlign val="superscript"/>
        <sz val="12"/>
        <rFont val="Calibri"/>
        <family val="2"/>
      </rPr>
      <t>e</t>
    </r>
    <r>
      <rPr>
        <b/>
        <sz val="12"/>
        <color indexed="8"/>
        <rFont val="Calibri"/>
        <family val="2"/>
      </rPr>
      <t> cat.</t>
    </r>
  </si>
  <si>
    <r>
      <t> 2</t>
    </r>
    <r>
      <rPr>
        <b/>
        <vertAlign val="superscript"/>
        <sz val="12"/>
        <rFont val="Calibri"/>
        <family val="2"/>
      </rPr>
      <t>e</t>
    </r>
    <r>
      <rPr>
        <b/>
        <sz val="12"/>
        <color indexed="8"/>
        <rFont val="Calibri"/>
        <family val="2"/>
      </rPr>
      <t xml:space="preserve"> et 1</t>
    </r>
    <r>
      <rPr>
        <b/>
        <vertAlign val="superscript"/>
        <sz val="12"/>
        <rFont val="Calibri"/>
        <family val="2"/>
      </rPr>
      <t>re</t>
    </r>
    <r>
      <rPr>
        <b/>
        <sz val="12"/>
        <color indexed="8"/>
        <rFont val="Calibri"/>
        <family val="2"/>
      </rPr>
      <t> cat.</t>
    </r>
  </si>
  <si>
    <r>
      <t>65/75 </t>
    </r>
    <r>
      <rPr>
        <b/>
        <vertAlign val="superscript"/>
        <sz val="12"/>
        <rFont val="Calibri"/>
        <family val="2"/>
      </rPr>
      <t>4</t>
    </r>
  </si>
  <si>
    <r>
      <t>Enceintes (5</t>
    </r>
    <r>
      <rPr>
        <b/>
        <vertAlign val="superscript"/>
        <sz val="12"/>
        <rFont val="Calibri"/>
        <family val="2"/>
      </rPr>
      <t>e</t>
    </r>
    <r>
      <rPr>
        <b/>
        <sz val="12"/>
        <color indexed="8"/>
        <rFont val="Calibri"/>
        <family val="2"/>
      </rPr>
      <t>-9</t>
    </r>
    <r>
      <rPr>
        <b/>
        <vertAlign val="superscript"/>
        <sz val="12"/>
        <rFont val="Calibri"/>
        <family val="2"/>
      </rPr>
      <t>e</t>
    </r>
    <r>
      <rPr>
        <b/>
        <sz val="12"/>
        <color indexed="8"/>
        <rFont val="Calibri"/>
        <family val="2"/>
      </rPr>
      <t> mois) </t>
    </r>
    <r>
      <rPr>
        <b/>
        <vertAlign val="superscript"/>
        <sz val="12"/>
        <rFont val="Calibri"/>
        <family val="2"/>
      </rPr>
      <t>6</t>
    </r>
  </si>
  <si>
    <r>
      <t>Allaitant </t>
    </r>
    <r>
      <rPr>
        <b/>
        <vertAlign val="superscript"/>
        <sz val="12"/>
        <rFont val="Calibri"/>
        <family val="2"/>
      </rPr>
      <t>6</t>
    </r>
    <r>
      <rPr>
        <b/>
        <sz val="12"/>
        <rFont val="Calibri"/>
        <family val="2"/>
      </rPr>
      <t xml:space="preserve"> </t>
    </r>
  </si>
  <si>
    <r>
      <t>Vieillards</t>
    </r>
    <r>
      <rPr>
        <sz val="14"/>
        <color indexed="8"/>
        <rFont val="Calibri"/>
        <family val="2"/>
      </rPr>
      <t> </t>
    </r>
    <r>
      <rPr>
        <b/>
        <vertAlign val="superscript"/>
        <sz val="14"/>
        <rFont val="Calibri"/>
        <family val="2"/>
      </rPr>
      <t>6</t>
    </r>
    <r>
      <rPr>
        <b/>
        <sz val="14"/>
        <rFont val="Calibri"/>
        <family val="2"/>
      </rPr>
      <t xml:space="preserve"> </t>
    </r>
  </si>
  <si>
    <r>
      <t>Nota :</t>
    </r>
    <r>
      <rPr>
        <sz val="12"/>
        <color indexed="8"/>
        <rFont val="Calibri"/>
        <family val="2"/>
      </rPr>
      <t xml:space="preserve"> Pour les filles : </t>
    </r>
    <r>
      <rPr>
        <b/>
        <sz val="12"/>
        <rFont val="Calibri"/>
        <family val="2"/>
      </rPr>
      <t>(1)</t>
    </r>
    <r>
      <rPr>
        <sz val="12"/>
        <color indexed="8"/>
        <rFont val="Calibri"/>
        <family val="2"/>
      </rPr>
      <t xml:space="preserve"> 330/350, </t>
    </r>
    <r>
      <rPr>
        <b/>
        <sz val="12"/>
        <rFont val="Calibri"/>
        <family val="2"/>
      </rPr>
      <t>(2)</t>
    </r>
    <r>
      <rPr>
        <sz val="12"/>
        <color indexed="8"/>
        <rFont val="Calibri"/>
        <family val="2"/>
      </rPr>
      <t xml:space="preserve"> 80/85, </t>
    </r>
    <r>
      <rPr>
        <b/>
        <sz val="12"/>
        <rFont val="Calibri"/>
        <family val="2"/>
      </rPr>
      <t>(3)</t>
    </r>
    <r>
      <rPr>
        <sz val="12"/>
        <color indexed="8"/>
        <rFont val="Calibri"/>
        <family val="2"/>
      </rPr>
      <t xml:space="preserve"> 400/500, </t>
    </r>
    <r>
      <rPr>
        <b/>
        <sz val="12"/>
        <rFont val="Calibri"/>
        <family val="2"/>
      </rPr>
      <t>(4)</t>
    </r>
    <r>
      <rPr>
        <sz val="12"/>
        <color indexed="8"/>
        <rFont val="Calibri"/>
        <family val="2"/>
      </rPr>
      <t xml:space="preserve"> 85-90, </t>
    </r>
    <r>
      <rPr>
        <b/>
        <sz val="12"/>
        <rFont val="Calibri"/>
        <family val="2"/>
      </rPr>
      <t>(5)</t>
    </r>
    <r>
      <rPr>
        <sz val="12"/>
        <color indexed="8"/>
        <rFont val="Calibri"/>
        <family val="2"/>
      </rPr>
      <t xml:space="preserve"> 500/550. </t>
    </r>
    <r>
      <rPr>
        <b/>
        <sz val="12"/>
        <rFont val="Calibri"/>
        <family val="2"/>
      </rPr>
      <t>(6)</t>
    </r>
    <r>
      <rPr>
        <sz val="12"/>
        <color indexed="8"/>
        <rFont val="Calibri"/>
        <family val="2"/>
      </rPr>
      <t xml:space="preserve"> Vie sédentaire ou légère activité. </t>
    </r>
    <r>
      <rPr>
        <b/>
        <sz val="12"/>
        <rFont val="Calibri"/>
        <family val="2"/>
      </rPr>
      <t>(7)</t>
    </r>
    <r>
      <rPr>
        <sz val="12"/>
        <color indexed="8"/>
        <rFont val="Calibri"/>
        <family val="2"/>
      </rPr>
      <t> Contenu surtout dans le fromage et le lait.</t>
    </r>
  </si>
  <si>
    <t xml:space="preserve">Mesures de capacité calculées à partir d’eau             </t>
  </si>
  <si>
    <t>Poids en grammes</t>
  </si>
  <si>
    <r>
      <t>Avocat (à l</t>
    </r>
    <r>
      <rPr>
        <b/>
        <vertAlign val="superscript"/>
        <sz val="12"/>
        <color indexed="17"/>
        <rFont val="Arial"/>
        <family val="2"/>
      </rPr>
      <t>'</t>
    </r>
    <r>
      <rPr>
        <b/>
        <sz val="12"/>
        <color indexed="17"/>
        <rFont val="Arial"/>
        <family val="2"/>
      </rPr>
      <t>unité)</t>
    </r>
  </si>
  <si>
    <r>
      <t>Pamplemousse (à l</t>
    </r>
    <r>
      <rPr>
        <b/>
        <vertAlign val="superscript"/>
        <sz val="12"/>
        <color indexed="17"/>
        <rFont val="Arial"/>
        <family val="2"/>
      </rPr>
      <t>'</t>
    </r>
    <r>
      <rPr>
        <b/>
        <sz val="12"/>
        <color indexed="17"/>
        <rFont val="Arial"/>
        <family val="2"/>
      </rPr>
      <t>unité)</t>
    </r>
  </si>
  <si>
    <r>
      <t>Artichaut entier (à l</t>
    </r>
    <r>
      <rPr>
        <b/>
        <vertAlign val="superscript"/>
        <sz val="12"/>
        <color indexed="17"/>
        <rFont val="Arial"/>
        <family val="2"/>
      </rPr>
      <t>'</t>
    </r>
    <r>
      <rPr>
        <b/>
        <sz val="12"/>
        <color indexed="17"/>
        <rFont val="Arial"/>
        <family val="2"/>
      </rPr>
      <t>unité)</t>
    </r>
  </si>
  <si>
    <r>
      <t>Fond d</t>
    </r>
    <r>
      <rPr>
        <vertAlign val="superscript"/>
        <sz val="12"/>
        <rFont val="Arial"/>
        <family val="2"/>
      </rPr>
      <t>'</t>
    </r>
    <r>
      <rPr>
        <sz val="12"/>
        <rFont val="Arial"/>
        <family val="2"/>
      </rPr>
      <t>artichaut</t>
    </r>
  </si>
  <si>
    <r>
      <t>Œuf dur (à l</t>
    </r>
    <r>
      <rPr>
        <b/>
        <vertAlign val="superscript"/>
        <sz val="12"/>
        <color indexed="17"/>
        <rFont val="Arial"/>
        <family val="2"/>
      </rPr>
      <t>'</t>
    </r>
    <r>
      <rPr>
        <b/>
        <sz val="12"/>
        <color indexed="17"/>
        <rFont val="Arial"/>
        <family val="2"/>
      </rPr>
      <t>unité)</t>
    </r>
  </si>
  <si>
    <r>
      <t>Sardines (à l</t>
    </r>
    <r>
      <rPr>
        <b/>
        <vertAlign val="superscript"/>
        <sz val="12"/>
        <color indexed="17"/>
        <rFont val="Arial"/>
        <family val="2"/>
      </rPr>
      <t>'</t>
    </r>
    <r>
      <rPr>
        <b/>
        <sz val="12"/>
        <color indexed="17"/>
        <rFont val="Arial"/>
        <family val="2"/>
      </rPr>
      <t>unité) sauf exception mentionnée</t>
    </r>
  </si>
  <si>
    <r>
      <t>ASSAISONNEMENT HORS D</t>
    </r>
    <r>
      <rPr>
        <b/>
        <vertAlign val="superscript"/>
        <sz val="12"/>
        <rFont val="Arial"/>
        <family val="2"/>
      </rPr>
      <t>'</t>
    </r>
    <r>
      <rPr>
        <b/>
        <sz val="12"/>
        <rFont val="Arial"/>
        <family val="2"/>
      </rPr>
      <t>OEUVRE(</t>
    </r>
    <r>
      <rPr>
        <sz val="12"/>
        <rFont val="Arial"/>
        <family val="2"/>
      </rPr>
      <t>poids</t>
    </r>
    <r>
      <rPr>
        <b/>
        <sz val="12"/>
        <rFont val="Arial"/>
        <family val="2"/>
      </rPr>
      <t xml:space="preserve"> </t>
    </r>
    <r>
      <rPr>
        <sz val="12"/>
        <rFont val="Arial"/>
        <family val="2"/>
      </rPr>
      <t>de la matière grasse)</t>
    </r>
  </si>
  <si>
    <r>
      <t>Boulettes de bœuf de 30g pièce crues (à l</t>
    </r>
    <r>
      <rPr>
        <vertAlign val="superscript"/>
        <sz val="12"/>
        <rFont val="Arial"/>
        <family val="2"/>
      </rPr>
      <t>'</t>
    </r>
    <r>
      <rPr>
        <sz val="12"/>
        <rFont val="Arial"/>
        <family val="2"/>
      </rPr>
      <t>unité)</t>
    </r>
  </si>
  <si>
    <t>Boulettes de bœuf de 30g pièce crues (au poids)</t>
  </si>
  <si>
    <r>
      <t>Côte d</t>
    </r>
    <r>
      <rPr>
        <vertAlign val="superscript"/>
        <sz val="12"/>
        <rFont val="Arial"/>
        <family val="2"/>
      </rPr>
      <t>'</t>
    </r>
    <r>
      <rPr>
        <sz val="12"/>
        <rFont val="Arial"/>
        <family val="2"/>
      </rPr>
      <t>agneau avec os</t>
    </r>
  </si>
  <si>
    <r>
      <t>Boulettes d</t>
    </r>
    <r>
      <rPr>
        <vertAlign val="superscript"/>
        <sz val="12"/>
        <rFont val="Arial"/>
        <family val="2"/>
      </rPr>
      <t>'</t>
    </r>
    <r>
      <rPr>
        <sz val="12"/>
        <rFont val="Arial"/>
        <family val="2"/>
      </rPr>
      <t>agneau-mouton de 30g pièce crues (à l</t>
    </r>
    <r>
      <rPr>
        <vertAlign val="superscript"/>
        <sz val="12"/>
        <rFont val="Arial"/>
        <family val="2"/>
      </rPr>
      <t>'</t>
    </r>
    <r>
      <rPr>
        <sz val="12"/>
        <rFont val="Arial"/>
        <family val="2"/>
      </rPr>
      <t>unité )</t>
    </r>
  </si>
  <si>
    <r>
      <t>Boulettes d</t>
    </r>
    <r>
      <rPr>
        <vertAlign val="superscript"/>
        <sz val="12"/>
        <rFont val="Arial"/>
        <family val="2"/>
      </rPr>
      <t>'</t>
    </r>
    <r>
      <rPr>
        <sz val="12"/>
        <rFont val="Arial"/>
        <family val="2"/>
      </rPr>
      <t>agneau-mouton de 30g pièce crues (au Kg )</t>
    </r>
  </si>
  <si>
    <r>
      <t>Merguez de 50 g pièce crues (à l</t>
    </r>
    <r>
      <rPr>
        <vertAlign val="superscript"/>
        <sz val="12"/>
        <rFont val="Arial"/>
        <family val="2"/>
      </rPr>
      <t>'</t>
    </r>
    <r>
      <rPr>
        <sz val="12"/>
        <rFont val="Arial"/>
        <family val="2"/>
      </rPr>
      <t>unité)</t>
    </r>
  </si>
  <si>
    <t>Merguez de 50 g pièce crues (au Kg)</t>
  </si>
  <si>
    <r>
      <t>Saucisse chipolatas de 50 g pièce crue ( à l</t>
    </r>
    <r>
      <rPr>
        <vertAlign val="superscript"/>
        <sz val="12"/>
        <rFont val="Arial"/>
        <family val="2"/>
      </rPr>
      <t>'</t>
    </r>
    <r>
      <rPr>
        <sz val="12"/>
        <rFont val="Arial"/>
        <family val="2"/>
      </rPr>
      <t>unité)</t>
    </r>
  </si>
  <si>
    <t>Saucisse chipolatas de 50 g pièce crue ( au Kg)</t>
  </si>
  <si>
    <r>
      <t>Saucisse de Francfort Strasbourg de 50 g pièce crue (à l</t>
    </r>
    <r>
      <rPr>
        <vertAlign val="superscript"/>
        <sz val="12"/>
        <rFont val="Arial"/>
        <family val="2"/>
      </rPr>
      <t>'</t>
    </r>
    <r>
      <rPr>
        <sz val="12"/>
        <rFont val="Arial"/>
        <family val="2"/>
      </rPr>
      <t>unité)</t>
    </r>
  </si>
  <si>
    <r>
      <t>Saucisse de volaille de 50g pièce crue (à l</t>
    </r>
    <r>
      <rPr>
        <vertAlign val="superscript"/>
        <sz val="12"/>
        <rFont val="Arial"/>
        <family val="2"/>
      </rPr>
      <t>’</t>
    </r>
    <r>
      <rPr>
        <sz val="12"/>
        <rFont val="Arial"/>
        <family val="2"/>
      </rPr>
      <t>unité)</t>
    </r>
  </si>
  <si>
    <r>
      <t>Œufs durs (à l</t>
    </r>
    <r>
      <rPr>
        <b/>
        <vertAlign val="superscript"/>
        <sz val="12"/>
        <rFont val="Arial"/>
        <family val="2"/>
      </rPr>
      <t>'</t>
    </r>
    <r>
      <rPr>
        <b/>
        <sz val="12"/>
        <rFont val="Arial"/>
        <family val="2"/>
      </rPr>
      <t>unité)</t>
    </r>
  </si>
  <si>
    <r>
      <t>Plat composé, choucroute, paëlla, etc. (poids minimum d</t>
    </r>
    <r>
      <rPr>
        <vertAlign val="superscript"/>
        <sz val="12"/>
        <rFont val="Arial"/>
        <family val="2"/>
      </rPr>
      <t>’</t>
    </r>
    <r>
      <rPr>
        <sz val="12"/>
        <rFont val="Arial"/>
        <family val="2"/>
      </rPr>
      <t>aliment protidique)</t>
    </r>
  </si>
  <si>
    <r>
      <t>Hachis Parmentier, Brandade, Légumes farcis (poids minimum d</t>
    </r>
    <r>
      <rPr>
        <vertAlign val="superscript"/>
        <sz val="12"/>
        <rFont val="Arial"/>
        <family val="2"/>
      </rPr>
      <t>’</t>
    </r>
    <r>
      <rPr>
        <sz val="12"/>
        <rFont val="Arial"/>
        <family val="2"/>
      </rPr>
      <t>aliment protidique)</t>
    </r>
  </si>
  <si>
    <t>SAUCES POUR PLATS (mayonnaise, ketchup, etc.) Poids de la matière grasse</t>
  </si>
  <si>
    <t>SAUCES POUR PLATS (sauce tomate, béchamel)</t>
  </si>
  <si>
    <t>SAUCES POUR PLATS (jus de viande)</t>
  </si>
  <si>
    <t>SAUCES POUR PLATS (beurre blanc, sauce crème,sauce forestière)</t>
  </si>
  <si>
    <r>
      <t>Biscuits d</t>
    </r>
    <r>
      <rPr>
        <vertAlign val="superscript"/>
        <sz val="12"/>
        <rFont val="Arial"/>
        <family val="2"/>
      </rPr>
      <t>'</t>
    </r>
    <r>
      <rPr>
        <sz val="12"/>
        <rFont val="Arial"/>
        <family val="2"/>
      </rPr>
      <t>accompagnement</t>
    </r>
  </si>
  <si>
    <t>lien &gt;</t>
  </si>
  <si>
    <t>Les unités pifométriques</t>
  </si>
  <si>
    <t>ATTENTION : les saisies des poids unitaires se font en gramme</t>
  </si>
  <si>
    <t>Unités</t>
  </si>
  <si>
    <t>Quoi</t>
  </si>
  <si>
    <t>Poids Unitaire</t>
  </si>
  <si>
    <t>❹ ingrédients</t>
  </si>
  <si>
    <t>quelques numérotation pour les process</t>
  </si>
  <si>
    <t>pour 1.050Kg  saisissez 1050 la cellule est formatée pour ajouter g</t>
  </si>
  <si>
    <t>bœuf</t>
  </si>
  <si>
    <t>Vous pouvez coller ces formes dans vos fiches</t>
  </si>
  <si>
    <t>veau</t>
  </si>
  <si>
    <t>le poids UNITAIRE pour les RECETTES AU POIDS est indispensable</t>
  </si>
  <si>
    <t>(pas le poids des 2 œufs "100g" mais le poids d'UN œuf de 50g par exemple)</t>
  </si>
  <si>
    <t>œufs</t>
  </si>
  <si>
    <t>Œufs de 50 g</t>
  </si>
  <si>
    <t xml:space="preserve">saisir QUOI pour les œufs n'est pas obligatoire </t>
  </si>
  <si>
    <t>mais pour une pincée d'épices…une cuillère à café….une brindille c'est indispensable</t>
  </si>
  <si>
    <t>Recettes à la PORTION</t>
  </si>
  <si>
    <t>pour les recettes à la portion vous avez la possibilité de ne pas ajouter le poids unitaire de certains ingrédients</t>
  </si>
  <si>
    <t xml:space="preserve">si vous saisissez 2 œufs c'est possible; mais pas dans la même colonne cela fausserait le poids total </t>
  </si>
  <si>
    <t>donc pour les produits à l'unité saisissez vos valeurs dans la première colonne</t>
  </si>
  <si>
    <t>FORMATS POUR LES FICHES AU Kg</t>
  </si>
  <si>
    <t>rapportez tout au Kg = 0,400 Kg de viande</t>
  </si>
  <si>
    <t>C/C</t>
  </si>
  <si>
    <t>vinaigre</t>
  </si>
  <si>
    <t>pincée</t>
  </si>
  <si>
    <t>paprika</t>
  </si>
  <si>
    <t xml:space="preserve">symbole diamètre </t>
  </si>
  <si>
    <t>branche</t>
  </si>
  <si>
    <t>laurier</t>
  </si>
  <si>
    <t xml:space="preserve"> Ø</t>
  </si>
  <si>
    <t>pied</t>
  </si>
  <si>
    <t>pied de veau</t>
  </si>
  <si>
    <t></t>
  </si>
  <si>
    <t></t>
  </si>
  <si>
    <t></t>
  </si>
  <si>
    <t>les ¼ de botte de fines herbes en 0,25 les demi = 0.5 les 3/4 = 0.75</t>
  </si>
  <si>
    <t xml:space="preserve"> idem pour les feuilles de gélatine les pieds de veau -les feuilles de basilic etc….</t>
  </si>
  <si>
    <t>Avant de saisir quoi que ce soit dans une cellule cliquez dessus pour vérifier qu'il n'y ait pas de formule</t>
  </si>
  <si>
    <t>feuilles</t>
  </si>
  <si>
    <t>gélatine</t>
  </si>
  <si>
    <t>cuillère/Café</t>
  </si>
  <si>
    <t>botte</t>
  </si>
  <si>
    <t>fines herbes</t>
  </si>
  <si>
    <t>C/P</t>
  </si>
  <si>
    <t>cuillère/Potage</t>
  </si>
  <si>
    <t>5 cl = 50g</t>
  </si>
  <si>
    <t xml:space="preserve">Pour le lait entier, la densité donnée habituellement est de 1,030 par rapport à l'eau qui est de 1. </t>
  </si>
  <si>
    <t>Pour imprimer : sélectionnez les recettes qui vous conviennent : définir la zone d'impression -Mise à l'échelle : Ajuster la feuille à 1 page</t>
  </si>
  <si>
    <t xml:space="preserve">On peut donc considérer que les 0,030 corespondent à la graisse du lait entier. </t>
  </si>
  <si>
    <t xml:space="preserve">Pour le lait demi-écrémé, la graisse ne devrait représenter que 0,030/2, donc 0,015. </t>
  </si>
  <si>
    <t>Numérotation Format : Images pour compléter parce que les Symboles sont limités au N° 20</t>
  </si>
  <si>
    <t>formats personnalisés</t>
  </si>
  <si>
    <t>0.00\ " cm³"</t>
  </si>
  <si>
    <t>Dans caractères spéciaux =&gt; symboles =&gt; Nombres et symboles. Là tu descends (tu as d'abord une série de nombre entourés, puis des nombres sous fractions, ...) et enfin tu as deux lignes de 0 à 9 écrit petit, ceux sont eux, les exposants et les indices.</t>
  </si>
  <si>
    <t>le ³ se fait en tapant alt+0179</t>
  </si>
  <si>
    <t>le ² se fait en tapant alt+0178</t>
  </si>
  <si>
    <t>ou en copier-coller</t>
  </si>
  <si>
    <t xml:space="preserve">m² </t>
  </si>
  <si>
    <t xml:space="preserve">M² </t>
  </si>
  <si>
    <t>m³ </t>
  </si>
  <si>
    <t>M³ </t>
  </si>
  <si>
    <t xml:space="preserve">cm² </t>
  </si>
  <si>
    <t>cm³ </t>
  </si>
  <si>
    <t>Format | cellule | personnalisé | 0" m²"</t>
  </si>
  <si>
    <t>X</t>
  </si>
  <si>
    <t>t</t>
  </si>
  <si>
    <t>q</t>
  </si>
  <si>
    <t>p</t>
  </si>
  <si>
    <t>Fonction : Adresse colonne</t>
  </si>
  <si>
    <t>N° de ligne</t>
  </si>
  <si>
    <t>TEST POLICE DE CARACTERES</t>
  </si>
  <si>
    <t>Saisir une ou des lettres / nombres ou une phrase cellule C jaune</t>
  </si>
  <si>
    <t>Saisir ICI</t>
  </si>
  <si>
    <t>Sélectionnez toute les cellules  ci-dessous et changez de police de caractère pour voir</t>
  </si>
  <si>
    <t>Tables des caractères Unicode - Alphanumériques cerclés</t>
  </si>
  <si>
    <t>caractères  Alphanumériques cerclés</t>
  </si>
  <si>
    <t>http://unicode.org/</t>
  </si>
  <si>
    <t>visualiseur d'Emoji et de symboles</t>
  </si>
  <si>
    <t xml:space="preserve">Sélection de polices pour l'école </t>
  </si>
  <si>
    <t>https://pragmatice.net/kitinstit/3_installer_produire_polices_selection.htm</t>
  </si>
  <si>
    <t>http://www.philing.net/</t>
  </si>
  <si>
    <t>Petites leçons de Typographie</t>
  </si>
  <si>
    <t>http://jacques-andre.fr/faqtypo/lessons.pdf</t>
  </si>
  <si>
    <t>Document à télécharger</t>
  </si>
  <si>
    <t xml:space="preserve">Mémo caractères spéciaux sous Windows </t>
  </si>
  <si>
    <t>Polices de Caractères à Télécharger</t>
  </si>
  <si>
    <t>http://fr.fontriver.com/</t>
  </si>
  <si>
    <t>http://fr.fonts2u.com/category.html?id=21</t>
  </si>
  <si>
    <t xml:space="preserve">Retrouver une police utilisée - TechTour : Démo </t>
  </si>
  <si>
    <t>https://www.youtube.com/watch?v=wMgBzUHzKvM</t>
  </si>
  <si>
    <t>Poids des aliments sur internet</t>
  </si>
  <si>
    <t xml:space="preserve">les valeurs #DIV/0!  indiquent seulement que les recettes sont "vierges" sur la feuille de saisie </t>
  </si>
  <si>
    <t>Tableau des calibres Fruits Frais</t>
  </si>
  <si>
    <t>si vous n'utilisez pas toutes les lignes vous pouvez masquer cette valeur par une couleur de police BLANC</t>
  </si>
  <si>
    <t>http://www.crenoexpert.fr/flipbooks/expproduit/TABLEAUX-CALIBRES-FRUITS-2.pdf</t>
  </si>
  <si>
    <t>ff-documents-apprentis-Patissiers.xlsx</t>
  </si>
  <si>
    <t>POUR LES FICHES RECETTES A LA PORTION</t>
  </si>
  <si>
    <t xml:space="preserve"> Nb de portions Si vous estimez que les grammages sont trop ou pas assez copieux pour vos convives : modifiez les sur ces tableaux les modifications se feront sur le tableau à imprimer</t>
  </si>
  <si>
    <t>ff-Croquis.xlsx</t>
  </si>
  <si>
    <t>ff-qualiterecettes2007.xls</t>
  </si>
  <si>
    <t>Pas assez copieux : diminuez le nombre de portions cela augmentera les grammages à la portion sur le tableau à imprimer</t>
  </si>
  <si>
    <t>ff-tableau-cuisson.pdf</t>
  </si>
  <si>
    <t>Banque d'images pour agrémenter vos documents</t>
  </si>
  <si>
    <t>Trop copieux : augmentez le nombre de portions cela diminuera les grammages à la portion sur le tableau à imprimer</t>
  </si>
  <si>
    <t>conversion : volume / poids</t>
  </si>
  <si>
    <t>Volume</t>
  </si>
  <si>
    <t>produit</t>
  </si>
  <si>
    <t>densité</t>
  </si>
  <si>
    <t>lait entier</t>
  </si>
  <si>
    <t>lait 1/2 écrémé</t>
  </si>
  <si>
    <t>huile</t>
  </si>
  <si>
    <t>alcool</t>
  </si>
  <si>
    <t xml:space="preserve">Aide mémoire sur la base eau : 1L = 1Kg - 1 gr = 0.001Kg  &gt; 2 zéros après la virgule du Kg </t>
  </si>
  <si>
    <t>3 cl = 30g = 0.03kg    /    30 cl = 300g = 0.3kg     /     3 dl = 300g = 0.3 kg</t>
  </si>
  <si>
    <t xml:space="preserve">sur la base eau : 1L = 1Kg </t>
  </si>
  <si>
    <t xml:space="preserve">Litres (l.) </t>
  </si>
  <si>
    <t xml:space="preserve">Centilitres (cl.) </t>
  </si>
  <si>
    <t xml:space="preserve">Décilitres (dl.) </t>
  </si>
  <si>
    <t xml:space="preserve">Kilogrammes (kg.) </t>
  </si>
  <si>
    <t>1litre</t>
  </si>
  <si>
    <t>100 cl</t>
  </si>
  <si>
    <t>10 dl</t>
  </si>
  <si>
    <t>1 kg</t>
  </si>
  <si>
    <t>1/2 litre</t>
  </si>
  <si>
    <t>50 cl</t>
  </si>
  <si>
    <t>5 dl</t>
  </si>
  <si>
    <t>0,500 kg</t>
  </si>
  <si>
    <t>1/4 litre</t>
  </si>
  <si>
    <t>25 cl</t>
  </si>
  <si>
    <t>2,5 dl</t>
  </si>
  <si>
    <t>0,250 kg</t>
  </si>
  <si>
    <t>1/8 litre</t>
  </si>
  <si>
    <t>12, 5 c</t>
  </si>
  <si>
    <t>1,25 dl</t>
  </si>
  <si>
    <t>0,125 kg</t>
  </si>
  <si>
    <t>http://www.cuisinealafrancaise.com/fr/2-poids-et-mesures</t>
  </si>
  <si>
    <t xml:space="preserve">Quantités nettes à prévoir : Mater Prim Adul Adul +  </t>
  </si>
  <si>
    <t>Poids à l'arrondi supérieur</t>
  </si>
  <si>
    <t>Saisissez vos valeurs dans les cellules fond ivoire ou jaune</t>
  </si>
  <si>
    <t>largeur de colonnes</t>
  </si>
  <si>
    <t>Aide à la décision en Gr</t>
  </si>
  <si>
    <t>Pourcentages NET / BRUT et BRUT / NET</t>
  </si>
  <si>
    <t>Aide à la décision en Kg</t>
  </si>
  <si>
    <t xml:space="preserve"> Poids de perte</t>
  </si>
  <si>
    <t>%  de perte</t>
  </si>
  <si>
    <t>Poids net</t>
  </si>
  <si>
    <t>A chacun d'utiliser le lien qui lui convient le mieux</t>
  </si>
  <si>
    <t>lien vidéo Youtube</t>
  </si>
  <si>
    <t>Calculer un pourcentage - exemple</t>
  </si>
  <si>
    <t>https://www.youtube.com/watch?v=mGDjvAcvigc</t>
  </si>
  <si>
    <t>https://www.youtube.com/c/YMONKA</t>
  </si>
  <si>
    <t>https://www.youtube.com/watch?v=tSp2xkS-tKs</t>
  </si>
  <si>
    <t>https://www.maths-et-tiques.fr/telech/Pourcent.pdf</t>
  </si>
  <si>
    <t>https://www.youtube.com/watch?v=dWC54hCv0pc</t>
  </si>
  <si>
    <t>http://www.maths-et-tiques.fr/index.php/cours-en-videos</t>
  </si>
  <si>
    <t>https://www.youtube.com/watch?v=psIZ0y_8VVc</t>
  </si>
  <si>
    <t>https://www.youtube.com/watch?v=PyDvkMr3qfg</t>
  </si>
  <si>
    <t>Poids brut ou poids net ? Ne payez pas l'emballage !</t>
  </si>
  <si>
    <t>https://www.youtube.com/watch?v=_PTjJ7UD4eo</t>
  </si>
  <si>
    <t>https://www.economie.gouv.fr/files/files/directions_services/dgccrf/documentation/publications/depliants/poidsbrut_poidsnet.pdf</t>
  </si>
  <si>
    <t>Pour prendre 20% de 140</t>
  </si>
  <si>
    <t>Valeur d'un pourcentage, calcul simplifié</t>
  </si>
  <si>
    <t>Pour prendre, par exemple, le 5 % de 87 Kg</t>
  </si>
  <si>
    <t>il suffit de multiplier 140 par 20 %</t>
  </si>
  <si>
    <t>87-5%</t>
  </si>
  <si>
    <t>Au lieu de multiplier par 5, puis de diviser par 100,</t>
  </si>
  <si>
    <t xml:space="preserve"> il est plus simple de multiplier par </t>
  </si>
  <si>
    <t>c'est-à-dire faire : (140 * 20) / 100</t>
  </si>
  <si>
    <t xml:space="preserve">5 / 100 = 0.05, </t>
  </si>
  <si>
    <t>coefficient</t>
  </si>
  <si>
    <t xml:space="preserve">ou plus simplement : </t>
  </si>
  <si>
    <t>opération qu'on peut réaliser mentalement.</t>
  </si>
  <si>
    <t>140 * 0.2(On obtient : 28)</t>
  </si>
  <si>
    <t>Le calcul se réduit maintenant à une seule opération arithmétique, a savoir</t>
  </si>
  <si>
    <t xml:space="preserve">Si on avait à trouver 40% de 140, </t>
  </si>
  <si>
    <t>(87 Kg) x 0.05 = 4.35 Kg</t>
  </si>
  <si>
    <t>Pour déduire, par exemple, le 5 % de 87 Kg</t>
  </si>
  <si>
    <t>on aurait multiplié 140 par 0.4</t>
  </si>
  <si>
    <t>90% ? On multiplie 140 par 0.9</t>
  </si>
  <si>
    <t>Commencer par un calcul oral: quand on déduit le</t>
  </si>
  <si>
    <t xml:space="preserve"> 5 %, il reste le 95 %     ( 100 - 5 )</t>
  </si>
  <si>
    <t xml:space="preserve">On peut alors calculer directement le résultat, à savoir: </t>
  </si>
  <si>
    <t>(87 Kg) × 0.95 = 82.65 kg</t>
  </si>
  <si>
    <t xml:space="preserve">Avec cette manière de faire, la calculatrice n'a été utilisée que pour une seule opération arithmétique : </t>
  </si>
  <si>
    <t xml:space="preserve">Voici la formule pour calculer un pourcentage, </t>
  </si>
  <si>
    <t>par exemple 8% de 500 :</t>
  </si>
  <si>
    <t>500 x (8/100) = 40</t>
  </si>
  <si>
    <t>ou alors</t>
  </si>
  <si>
    <t>500 x 0.08 = 40</t>
  </si>
  <si>
    <t>0.08 = (8/100)</t>
  </si>
  <si>
    <t>Pourcentages : Calculer un pourcentage</t>
  </si>
  <si>
    <t>https://www.mathematiquesfaciles.com/pourcentages-calculer-un-pourcentage_2_19885.htm</t>
  </si>
  <si>
    <t>wikipedia.org</t>
  </si>
  <si>
    <t>https://fr.wikipedia.org/wiki/Pourcentage</t>
  </si>
  <si>
    <t>Révisez, et entrainez vous.</t>
  </si>
  <si>
    <t>sans calculatrice...</t>
  </si>
  <si>
    <t>Comprendre les maths!</t>
  </si>
  <si>
    <t>D.CATROU 2010</t>
  </si>
  <si>
    <t>Florent Gouachon</t>
  </si>
  <si>
    <t>Lycée Jean Monnet…Juvisy - académie de Versailles</t>
  </si>
  <si>
    <t>Liam Dauchat</t>
  </si>
  <si>
    <t>http://www.lyc-monnet-juvisy.ac-versailles.fr/Diapomath.pdf</t>
  </si>
  <si>
    <t>Besançon</t>
  </si>
  <si>
    <t>https://www.cmath.fr/cesite/presentation.php</t>
  </si>
  <si>
    <t>une multiplication, ce qui augmente la vitesse et réduit les occasions de se tromper.</t>
  </si>
  <si>
    <t>https://www.cmath.fr/6eme/pourcentages/cours.php</t>
  </si>
  <si>
    <t>https://www.deleze.name/marcel/culture/taux_composes/taux_simple.html</t>
  </si>
  <si>
    <t>Comment convertir en pourcentage</t>
  </si>
  <si>
    <t>https://fr.wikihow.com/convertir-en-pourcentage</t>
  </si>
  <si>
    <t>Comment compter le pourcentage de tête vite et facilement</t>
  </si>
  <si>
    <t>http://calc.name/blog/comment-compter-le-pourcentage-de-tete-vite-et-facilement/</t>
  </si>
  <si>
    <t>fabie.info.pagesperso-orange</t>
  </si>
  <si>
    <t>http://www.un-calcul.fr/calcul-comptabilite/comment-calculer-un-pourcentage-338</t>
  </si>
  <si>
    <t>http://fabie.info.pagesperso-orange.fr/math/cours7.htm</t>
  </si>
  <si>
    <t>Comment retrouver la valeur de départ ?</t>
  </si>
  <si>
    <t>Comment appliquer une augmentation en pourcentage ?</t>
  </si>
  <si>
    <t>Les Maths ? Je capte pas ! Les chiffres ? J'y comprends rien ! Vous vous reconnaissez ?</t>
  </si>
  <si>
    <t>http://www.capte-les-maths.com/pourcentage/les_pourcentages_p6.php</t>
  </si>
  <si>
    <t>Vous qui désespérez... Vous que les Maths n'intéressent pas... Et pourtant il faudrait...</t>
  </si>
  <si>
    <t>Alors capte-les-maths.com est fait pour vous !</t>
  </si>
  <si>
    <t>Calculer un pourcentage avec Excel</t>
  </si>
  <si>
    <t>http://www.capte-les-maths.com/pourcentage/les_pourcentages_p10.php</t>
  </si>
  <si>
    <t>http://fortimelp.fr/content/44-calculer-un-pourcentage</t>
  </si>
  <si>
    <t>https://www.youtube.com/watch?v=dQafvb2O01U</t>
  </si>
  <si>
    <t>https://www.youtube.com/watch?v=QTGvjmAhEHo</t>
  </si>
  <si>
    <t>Comment calculer combien on va payer pendant les soldes?</t>
  </si>
  <si>
    <t>http://www.slate.fr/story/82029/soldes-calculer-rabais</t>
  </si>
  <si>
    <t>mode d'emploi simple pour appliquer un pourcentage d'augmentation avec la Calculatrice de Windows.</t>
  </si>
  <si>
    <t>http://www.astuceshebdo.com/2012/03/comment-calculer-un-pourcentage-cas-n-1.html</t>
  </si>
  <si>
    <t>j'ai volontairement ajouté cette colonne..si vous supprimez une ligne le tableau fonctionnera quand même</t>
  </si>
  <si>
    <t>Composition d'une garniture "COUSCOUS"</t>
  </si>
  <si>
    <t>POIDS NET A FABRIQUER</t>
  </si>
  <si>
    <t>Net cuit</t>
  </si>
  <si>
    <t>perte en cuisson</t>
  </si>
  <si>
    <t>Poids brut à mettre en œuvre</t>
  </si>
  <si>
    <t>carottes coupées</t>
  </si>
  <si>
    <t>courgettescoupées</t>
  </si>
  <si>
    <t>navets coupé</t>
  </si>
  <si>
    <t>pois chiches pré-cuits</t>
  </si>
  <si>
    <t>garniture de céléri branche</t>
  </si>
  <si>
    <t>poivrons rouges coupés</t>
  </si>
  <si>
    <t>poivrons verts coupés</t>
  </si>
  <si>
    <t>Total</t>
  </si>
  <si>
    <t>COMPOSITION ET SERVICE D'UN PLAT COMPLET</t>
  </si>
  <si>
    <t xml:space="preserve">Veullez saisir les informations dans les cellules fond de couleur ivoire. </t>
  </si>
  <si>
    <t>SERVICE EN FONCTION DES EFFECTIFS</t>
  </si>
  <si>
    <t>COUSCOUS</t>
  </si>
  <si>
    <t>Document édité le :</t>
  </si>
  <si>
    <t>Effectifs  à saisir</t>
  </si>
  <si>
    <t>Famille de convives</t>
  </si>
  <si>
    <t>Mater</t>
  </si>
  <si>
    <t>Prim</t>
  </si>
  <si>
    <t>Adultes</t>
  </si>
  <si>
    <t>Ainés</t>
  </si>
  <si>
    <t>Total Effectifs</t>
  </si>
  <si>
    <t>grammages ou nombre de Morceaux ou tranches à saisir</t>
  </si>
  <si>
    <t>haut de cuisse de poulet</t>
  </si>
  <si>
    <t>pilon de poulet</t>
  </si>
  <si>
    <t>merguez</t>
  </si>
  <si>
    <t>Agneau en morceaux</t>
  </si>
  <si>
    <t>Agneau boulettes</t>
  </si>
  <si>
    <t>Total Mx par convive</t>
  </si>
  <si>
    <t>légumes couscous cuits</t>
  </si>
  <si>
    <t>Semoule cuite</t>
  </si>
  <si>
    <t>Comment respecter un grammage à servir Exemple N° 1</t>
  </si>
  <si>
    <t>Police de couleur pour saisir vos valeurs    Noir ou gris = formules</t>
  </si>
  <si>
    <t>Les quantités consommées par les enfants dépendent :de l'âge, de la saison, du goût, de l'influence des camarades,de l'activité phisique et/ou du grignotage en récréation sans parler du verre de lait (long à digérer) servi parfois trop près de l'heure du repas</t>
  </si>
  <si>
    <t>Au repas si l'enfant mange beaucoup de pain avec ou en remplacement du plat proposé; les quantités ingérées seront d'autant diminuées. Pour limiter le "gaspillage" et satisfaire les "gourmants"; vous pouvez avoir recours à cet exemple de service.</t>
  </si>
  <si>
    <t>POSSON PANÉ</t>
  </si>
  <si>
    <t xml:space="preserve">Poids unitaire du produit </t>
  </si>
  <si>
    <t>Grammages à servir</t>
  </si>
  <si>
    <t>parts</t>
  </si>
  <si>
    <t>pour</t>
  </si>
  <si>
    <t>enfants</t>
  </si>
  <si>
    <t>Poids  produit à servir</t>
  </si>
  <si>
    <t>Poids  produit envoyé</t>
  </si>
  <si>
    <t>Écart de poids</t>
  </si>
  <si>
    <t>Meilleur rapport</t>
  </si>
  <si>
    <t>produits entiers</t>
  </si>
  <si>
    <t>Tableaux pour service ou cuisson</t>
  </si>
  <si>
    <t>1 = saisissez le poids dans un contenant (une louche une barquette etc,,)</t>
  </si>
  <si>
    <t>2 =  saisissez le poids de la portion à servir par convive</t>
  </si>
  <si>
    <t>Police de couleur pour saisir vos valeurs    Noir = formules</t>
  </si>
  <si>
    <t xml:space="preserve"> Poids dans 1 contenant</t>
  </si>
  <si>
    <t>Poids d' une Portion</t>
  </si>
  <si>
    <t xml:space="preserve">1 louche ou 1 contenant pour </t>
  </si>
  <si>
    <t>2 =  saisissez le nombre de portions à servir</t>
  </si>
  <si>
    <t>Nb de Portions à servir</t>
  </si>
  <si>
    <t>Exemples</t>
  </si>
  <si>
    <t>Poids de la portion</t>
  </si>
  <si>
    <t xml:space="preserve">1 melon de </t>
  </si>
  <si>
    <t xml:space="preserve">1 plaque hachis parmentier </t>
  </si>
  <si>
    <t>Total Mx dans 1 contenant</t>
  </si>
  <si>
    <t>Portion Nb de Mx par portion</t>
  </si>
  <si>
    <t>Nb portions</t>
  </si>
  <si>
    <t>QUOI ?</t>
  </si>
  <si>
    <t>EXEMPLES</t>
  </si>
  <si>
    <t>32 tranches par plaque ( 1 plaque pour 26 maternelles)</t>
  </si>
  <si>
    <t>table de 12</t>
  </si>
  <si>
    <t>32 tranches par plaque ( 1 plaque pour 16 adultes)</t>
  </si>
  <si>
    <t>1 plaque pour 25 ( 1 tranche par maternelle plus RAB )</t>
  </si>
  <si>
    <t>33 tranches par plaque ( 1.5 tranches par primaire)</t>
  </si>
  <si>
    <t>1 plaque pour 25 ( 1 morceau par maternelle plus RAB )</t>
  </si>
  <si>
    <t>1 plaque pour 20 ( 1 morceau par primaire plus RAB )</t>
  </si>
  <si>
    <t>1 plaque pour 16 ( 1 morceau par adulte plus RAB )</t>
  </si>
  <si>
    <t>1 plaque pour 8 ( 6 morceau par adulte + )</t>
  </si>
  <si>
    <t>1 CITRON POUR 4</t>
  </si>
  <si>
    <t>1 Boite de compote pour 25</t>
  </si>
  <si>
    <t>Le contenant peut être une louche pour le service un gastro pour la cuisson  etc…</t>
  </si>
  <si>
    <t>Les Mx cela peut s'appliquer à des morceaux de bourguignon mais aussi des tomates farcies ou des oreillons de pêches au sirop pour le dessert etc..</t>
  </si>
  <si>
    <t>Combien faut-il commander pour des effectifs et des grammages différents</t>
  </si>
  <si>
    <t>Petit utilitaire d'Aide à la décision</t>
  </si>
  <si>
    <t xml:space="preserve">Saisissez vos effectifs </t>
  </si>
  <si>
    <t>couverts</t>
  </si>
  <si>
    <t xml:space="preserve"> et vos grammages nets à servir</t>
  </si>
  <si>
    <t>% de perte</t>
  </si>
  <si>
    <t>@</t>
  </si>
  <si>
    <t>Familles de convives</t>
  </si>
  <si>
    <t>Quantités à Prévoir</t>
  </si>
  <si>
    <t>Net à servir :</t>
  </si>
  <si>
    <t>Net</t>
  </si>
  <si>
    <t>Brut à Commander</t>
  </si>
  <si>
    <t>Brut</t>
  </si>
  <si>
    <t>poids de perte</t>
  </si>
  <si>
    <t>en moyenne par convive</t>
  </si>
  <si>
    <t>Facultatif Mais si vous saisissez un % la question à vous poser c'est : le produit brut ou cru perd comblien au parage ou en cuisson</t>
  </si>
  <si>
    <t>Vous obtiendrez le poids brut à commander</t>
  </si>
  <si>
    <t>ICI</t>
  </si>
  <si>
    <t>QUANTITÉS A SERVIR OU A COMMANDER</t>
  </si>
  <si>
    <t>DESCRIPTIF</t>
  </si>
  <si>
    <t xml:space="preserve"> Saisissez vos effectifs Saisissez vos quantités pour vos familles de convives et vous obtiendrez le net à servir. Avez-vous un pourcentage de perte (à l'épluchage -au parage en cuisson ou autre)…saisissez le et vous obtiendrez les quantités brutes à commander</t>
  </si>
  <si>
    <t>Que traitez vous : des Kg des litres des pièces des portions …des poires etc…</t>
  </si>
  <si>
    <t>pommes</t>
  </si>
  <si>
    <t>Seniors</t>
  </si>
  <si>
    <t>Saisissez vos quantités nets à servir</t>
  </si>
  <si>
    <t>de moyenne</t>
  </si>
  <si>
    <t>Net à préparer :</t>
  </si>
  <si>
    <t>Collez une des unités suivante ou saisissez un nom de produit</t>
  </si>
  <si>
    <t>litres</t>
  </si>
  <si>
    <t>Portions</t>
  </si>
  <si>
    <t>Pièce(s)</t>
  </si>
  <si>
    <t>si vous n'avez pas de perte ne saisissez rien</t>
  </si>
  <si>
    <t>Familles de convives :Mater = enfants Maternelles Prim = enfants de l'enseignement Primaire Adulte = sédentaire Adulte + = travailleur de force Seniors = nos Ainés je classe les Adolescennts en Adultes +</t>
  </si>
  <si>
    <t>Adresse PC</t>
  </si>
  <si>
    <t>Mise à jour</t>
  </si>
  <si>
    <t>du 03-01-2017 Annule et remplace les versions précédentes</t>
  </si>
  <si>
    <t>Adaptation : Joël Leboucher..UPRT "Union des Personnels de la Restauration Territoriale"  membre du réseau RESTAU'CO</t>
  </si>
  <si>
    <t>COMBIEN POURRIEZ VOUS SERVIR AVEC</t>
  </si>
  <si>
    <t>Vous avez préparé ou il vous reste un poids X d'une préparation. Avec ce poids combien de convives ou combien de portions pourrez vous servir</t>
  </si>
  <si>
    <t xml:space="preserve">Poids de votre préparation </t>
  </si>
  <si>
    <t>Saisissez vos grammages nets à servir</t>
  </si>
  <si>
    <t>Vous pourrIez servir</t>
  </si>
  <si>
    <t>Portions / pièces / parts</t>
  </si>
  <si>
    <t>A vous de saisir un poids</t>
  </si>
  <si>
    <t>BONUS</t>
  </si>
  <si>
    <t>Vous devriez préparer :</t>
  </si>
  <si>
    <t>Utilitaire pour supprimer les espace vides dans une phrase</t>
  </si>
  <si>
    <t>exemple de texte avec espaces (83 caractères en comptant les espaces)</t>
  </si>
  <si>
    <t xml:space="preserve">•Contamination microbiologique (B)             •Multiplication des germes (B)      </t>
  </si>
  <si>
    <t>Caractères</t>
  </si>
  <si>
    <t xml:space="preserve">Récupérez votre texte dans la cellule verte </t>
  </si>
  <si>
    <t xml:space="preserve">3 sites à conserver pour vos recherches de formules Excel </t>
  </si>
  <si>
    <t>https://web.archive.org/web/20150919082310/http://www.excelabo.net/</t>
  </si>
  <si>
    <t>http://www.mdf-xlpages.com/modules/publisher/</t>
  </si>
  <si>
    <t>Excel Québec : Formules et fonctions Excel</t>
  </si>
  <si>
    <t>https://www.excel-downloads.com/resources/</t>
  </si>
  <si>
    <t>Adresse de cellule</t>
  </si>
  <si>
    <t>Quelques fonctions d'excel</t>
  </si>
  <si>
    <t>Publié le</t>
  </si>
  <si>
    <t>Vues</t>
  </si>
  <si>
    <t>Rechercher une Fonction</t>
  </si>
  <si>
    <t>T() - Tester et renvoyer du texte</t>
  </si>
  <si>
    <t>EPURAGE() - Supprimer certains caractères indésirables</t>
  </si>
  <si>
    <t>REMPLACER() - Echanger une chaîne de caractères par une autre</t>
  </si>
  <si>
    <t>CTXT() - Convertir un nombre en texte</t>
  </si>
  <si>
    <t>REPT() - Répéter des caractères un certain nombre de fois</t>
  </si>
  <si>
    <t>L'Assistant Somme Conditionnelle</t>
  </si>
  <si>
    <t>CELLULE() - Nom de l'onglet, du fichier ou du répertoire dans une cellule</t>
  </si>
  <si>
    <t>EXACT() - Comparer deux chaînes de texte</t>
  </si>
  <si>
    <t>Purgez les espaces inutiles !</t>
  </si>
  <si>
    <t>SUPPRESPACE() - Supprimer les espaces inutiles dans une cellule</t>
  </si>
  <si>
    <t>STXT() - Extraire une chaîne de caractères au sein d'une autre</t>
  </si>
  <si>
    <t>CHERCHE() TROUVE() - Retourne la position d'une chaîne de caractères</t>
  </si>
  <si>
    <t>NBCAR() - Compter les caractères d'une chaîne de texte ou d'une plage de cellules</t>
  </si>
  <si>
    <t>SUBSTITUE() - Remplacer une chaîne de texte par une autre</t>
  </si>
  <si>
    <t>CAR() - CODE() : Utilisation des codes caractères</t>
  </si>
  <si>
    <t>CONCATENER() - Assembler plusieurs chaînes de texte en une seule.</t>
  </si>
  <si>
    <t>TEXTE() - Convertir une valeur numérique en texte formaté</t>
  </si>
  <si>
    <t>DROITE() - GAUCHE() : Extraire les premiers ou derniers caractères d'une chaîne.</t>
  </si>
  <si>
    <t>MAJUSCULE() - MINUSCULE() - NOMPROPRE(): Modifier la casse d'un texte</t>
  </si>
  <si>
    <t>CNUM() - Convertir une chaîne en valeur numérique</t>
  </si>
  <si>
    <t>DATEDIF() : Calculer la différence entre deux dates</t>
  </si>
  <si>
    <t>Nommer une Plage Dynamique</t>
  </si>
  <si>
    <t>Nommer une Plage de Cellules</t>
  </si>
  <si>
    <t>Références Relatives &amp; Absolues</t>
  </si>
  <si>
    <t>Formule pour Nombres Premiers</t>
  </si>
  <si>
    <t>RÉFLEXION SUR DES MODÈLE DE RÉPERTOIRES</t>
  </si>
  <si>
    <t>Créer un ou plusieurs répertoires n'est pas tâche facile…à chacun de classer comme il le souhaite</t>
  </si>
  <si>
    <t>par famille de produits</t>
  </si>
  <si>
    <t>par technique</t>
  </si>
  <si>
    <t xml:space="preserve">par ingrédients </t>
  </si>
  <si>
    <t>etc...autant de possibilités que de façons de penser</t>
  </si>
  <si>
    <t>vous pouvez utiliser un disque dur externe qui vous suivra partout</t>
  </si>
  <si>
    <t>Répertoire Patisserie</t>
  </si>
  <si>
    <t>Répertoire "Postits" Alpha par type de fabrication si possible</t>
  </si>
  <si>
    <t>Entremets</t>
  </si>
  <si>
    <t>Cracker (Pâte à)</t>
  </si>
  <si>
    <t>Cracker (Poudre à)</t>
  </si>
  <si>
    <t>Etc…</t>
  </si>
  <si>
    <t>Fraises des bois dans leur jus</t>
  </si>
  <si>
    <t>Tartes</t>
  </si>
  <si>
    <t>Insert Kappa fraise</t>
  </si>
  <si>
    <t>Jus de fraise</t>
  </si>
  <si>
    <t>Kappa fraise</t>
  </si>
  <si>
    <t>Sorbet Avocat</t>
  </si>
  <si>
    <t>Gros Gateaux</t>
  </si>
  <si>
    <t>Siphon Fraise</t>
  </si>
  <si>
    <t>Sauce Fraise</t>
  </si>
  <si>
    <t>Sirop à Crackers</t>
  </si>
  <si>
    <t>Coussin Cœur St Valentin 2014 François Perret Journal du Patissier N° 292 page 40</t>
  </si>
  <si>
    <t>Pièces individuelles</t>
  </si>
  <si>
    <t>Transmettez vos savoirs faires peut importe qui les récupèrent pourvu qu'ils servent à un plus grand nombre</t>
  </si>
  <si>
    <t>Bonne utilisation et… à chacun d'améliorer et d'adapter ces documents.  J Leboucher</t>
  </si>
  <si>
    <t>J'attire votre attention pour la saisie des quantités    supposons qu'il y ait 400g de viande 2 œufs ou 2 pieds de veau et 5 cl de crème dans la recette …..Excel aura du mal à faire la différence</t>
  </si>
  <si>
    <t>Mise à jour du 16 décembre 2017 - Annule ou complète les versions précédentes lies liens sont parfois éphémères; pas de panique…..demandez à Google …il vous retrouvera un lien équivalent</t>
  </si>
  <si>
    <t>PT-bonnes-pratiques.doc   </t>
  </si>
  <si>
    <t>N° de colonne</t>
  </si>
  <si>
    <t>•Contaminationmicrobiologique(B)•Multiplicationdesgermes(B)</t>
  </si>
  <si>
    <t>59 caractères en comptant les points</t>
  </si>
  <si>
    <t>Collez votre texte avec espaces dans la cellule blanche</t>
  </si>
  <si>
    <t xml:space="preserve">cliquez sur la cellule verte puis sur sur Copier </t>
  </si>
  <si>
    <t xml:space="preserve">placez vous dans votre document : </t>
  </si>
  <si>
    <t xml:space="preserve"> puis collage spécial Valeur pour ne pas copier la formule</t>
  </si>
  <si>
    <t xml:space="preserve">la formule utilisée : </t>
  </si>
  <si>
    <t>SUBSTITUE(G525;" ";"")</t>
  </si>
  <si>
    <t>UN EXEMPLE DE GRAPHIQUE - cliquez dessus pour le modifier</t>
  </si>
  <si>
    <t>TABLEAUX  DIVERS A COPIER / COLLER DANS VOS DOCUMENTS</t>
  </si>
  <si>
    <t>Certains tableaux ont à peu près les mêmes fonctions pour vous laisser le libre choix  en fonction de votre utilisation</t>
  </si>
  <si>
    <t>LIENS INTERNET POUR RECHERCHE DE FORMULES</t>
  </si>
  <si>
    <t>http://matoumatheux.ac-rennes.fr/sommaire.php?niv=6</t>
  </si>
  <si>
    <t>Le sirop de menthe</t>
  </si>
  <si>
    <t>Le gâteau de riz</t>
  </si>
  <si>
    <t>Les rubans</t>
  </si>
  <si>
    <t>http://matoumatheux.ac-rennes.fr/admin/capture/chargement.htm</t>
  </si>
  <si>
    <t>Le cocktail mi-raisin</t>
  </si>
  <si>
    <t>Le far breton</t>
  </si>
  <si>
    <t>L'aire d'un disque</t>
  </si>
  <si>
    <t>http://matoumatheux.ac-rennes.fr/accueil.htm</t>
  </si>
  <si>
    <t>Le cocktail verger</t>
  </si>
  <si>
    <t>La boulangerie</t>
  </si>
  <si>
    <t>Le rayon d'un disque</t>
  </si>
  <si>
    <t>http://matoumatheux.ac-rennes.fr/divers/general/accueil.htm</t>
  </si>
  <si>
    <t>Le cocktail banane</t>
  </si>
  <si>
    <t>http://matoumatheux.ac-rennes.fr/geom/unite/accueil6.htm</t>
  </si>
  <si>
    <t>L'aire d'une couronne</t>
  </si>
  <si>
    <t>http://matoumatheux.ac-rennes.fr/divers/liens/liens.htm</t>
  </si>
  <si>
    <t> Le cocktail rouge</t>
  </si>
  <si>
    <t>L'aire latérale d'un cylindre</t>
  </si>
  <si>
    <t>La multiplication avec les doigts</t>
  </si>
  <si>
    <t>Conversions d'unités de longueur</t>
  </si>
  <si>
    <t>Le volume d'un cylindre</t>
  </si>
  <si>
    <t>Classer des questions</t>
  </si>
  <si>
    <t>Rectangle ou disque</t>
  </si>
  <si>
    <t>Conversion d'unités de masse</t>
  </si>
  <si>
    <t>Les seringues</t>
  </si>
  <si>
    <t>Segment</t>
  </si>
  <si>
    <t>Attaché à un piquet</t>
  </si>
  <si>
    <t>Le mille-feuille</t>
  </si>
  <si>
    <t>Les étiquettes</t>
  </si>
  <si>
    <t>Colorier un poisson</t>
  </si>
  <si>
    <t>Attaché à un piquet (1)</t>
  </si>
  <si>
    <t>L'aire d'un rectangle</t>
  </si>
  <si>
    <t>Le verre mesureur</t>
  </si>
  <si>
    <t>La crème pâtissière</t>
  </si>
  <si>
    <t>Le chien fait le tour de son domaine</t>
  </si>
  <si>
    <t>Le gâteau</t>
  </si>
  <si>
    <t>La casserole</t>
  </si>
  <si>
    <t>177 vidéos dans cette partie</t>
  </si>
  <si>
    <t>http://webtv.ac-versailles.fr/restauration/Patisserie</t>
  </si>
  <si>
    <t>http://chefsimon.lemonde.fr/recettes/tag/dessert</t>
  </si>
  <si>
    <t>https://www.google.fr/webhp?sourceid=chrome-instant&amp;ion=1&amp;espv=2&amp;ie=UTF-8#q=RECETTES+PATISSERIE</t>
  </si>
  <si>
    <t>Vous recherchez un décor  &gt;</t>
  </si>
  <si>
    <t>cake design</t>
  </si>
  <si>
    <t>wedding cake photos</t>
  </si>
  <si>
    <t>wedding cake youtube</t>
  </si>
  <si>
    <t>FAIRE UN GÂTEAU VÉGÉTAL AVEC LES FLEURS DU JARDIN</t>
  </si>
  <si>
    <t>Différentes formules pour calculer l'Aire ou surface du cercle</t>
  </si>
  <si>
    <t>CONVERSIONS</t>
  </si>
  <si>
    <t>1m2 = 10.000 cm2 </t>
  </si>
  <si>
    <t>1 cm = 0,01 m donc </t>
  </si>
  <si>
    <t>ou </t>
  </si>
  <si>
    <t>1 cm² = 0,01 x 0,01 = 0,0001 m² = 10^-4 m² </t>
  </si>
  <si>
    <t>PI()*(Rayon^2)</t>
  </si>
  <si>
    <t>1cm2=1/10.000 m2</t>
  </si>
  <si>
    <t>PI()*(Rayon*Rayon)</t>
  </si>
  <si>
    <t>1cm^2=0.0001m^2</t>
  </si>
  <si>
    <t>Pour passer de m² en cm² il faut faire l'inverse </t>
  </si>
  <si>
    <t>PI()*(Diamètre/2)*(Diamètre/2)</t>
  </si>
  <si>
    <t>17 cm²=0.0017 m². </t>
  </si>
  <si>
    <t>1 m = 100 cm </t>
  </si>
  <si>
    <t>1 m² = 100 x 100 = 10 000 cm²</t>
  </si>
  <si>
    <t>Différentes formules pour calculer le volume d'un entremet</t>
  </si>
  <si>
    <t>10 000 cm2 = 100 dm2 = 1 m2 </t>
  </si>
  <si>
    <t>copier/coller</t>
  </si>
  <si>
    <t>1 cm2 = 0.001 dm2 = 0.00001 m2</t>
  </si>
  <si>
    <t>((PI()*(Rayon^2)*Hauteur))</t>
  </si>
  <si>
    <t>(PI()*(Rayon*Rayon)*Hauteur)</t>
  </si>
  <si>
    <t>((Diamètre/2)*(Diamètre/2)*3.1416)*Hauteur</t>
  </si>
  <si>
    <t>Nombre de parts et poids d'une portion</t>
  </si>
  <si>
    <t>Poids Total</t>
  </si>
  <si>
    <t>poids d'1 portion</t>
  </si>
  <si>
    <t>L'aire d'un cercle de 22cm est égale à 3,14 x (11x11) = 379,94 cm2</t>
  </si>
  <si>
    <t>L'aire d'un cercle de 22cm est égale à PI() x (11x11) = 380.13 cm2</t>
  </si>
  <si>
    <t>PI()*(11*11)</t>
  </si>
  <si>
    <t>Nb de parts</t>
  </si>
  <si>
    <t>la portion</t>
  </si>
  <si>
    <t>Nb de cercles</t>
  </si>
  <si>
    <t>Diamètre</t>
  </si>
  <si>
    <t>rayon</t>
  </si>
  <si>
    <t>Aire ou Surface</t>
  </si>
  <si>
    <t xml:space="preserve">Saisissez les valeurs dans les cellules fond jaune encre rouge </t>
  </si>
  <si>
    <t>Pour intégrer ce tableau sous des documents Modèle B3-B -2015 réduisez la largeur des colonnes à 9</t>
  </si>
  <si>
    <t>Transférer  des cercles dans des cadres</t>
  </si>
  <si>
    <t>Sinon : Pour une meilleure lisibilité vous pouvez élargir les colonnes à 15 -ou Affichage Zoom 125%</t>
  </si>
  <si>
    <t>CERCLES A TRANSFÉRER</t>
  </si>
  <si>
    <t>Poids crème liquide</t>
  </si>
  <si>
    <t>Coeff.</t>
  </si>
  <si>
    <t>Gastro Norm</t>
  </si>
  <si>
    <t>https://fr.wikipedia.org/wiki/Gastro_Norm</t>
  </si>
  <si>
    <t>Le format de base est le GN 1/1, qui fait 530 x 325 mm. Les autres sont des multiples ou des sous-multiples de ce module de base. Les formats généralement rencontrés chez les professionnels sont1 :</t>
  </si>
  <si>
    <t>dans des moules et caisses rectangles</t>
  </si>
  <si>
    <t>Nb de moules</t>
  </si>
  <si>
    <t>Longueur</t>
  </si>
  <si>
    <t>Largeur</t>
  </si>
  <si>
    <t>Saisissez vos valeurs dans les cellules fond jaune encre rouge</t>
  </si>
  <si>
    <t>Lien Auteur:</t>
  </si>
  <si>
    <t>http://www.cestmafournee.com/2013/06/quelles-quantites-pour-mon-moule.html</t>
  </si>
  <si>
    <t>Différentes formules pour calculer le volume d'un cylindre (cercle à tarte)</t>
  </si>
  <si>
    <t>Les profondeurs les plus courantes sont 20, 40, 65, 100, 150 et 200 mm.</t>
  </si>
  <si>
    <t>Hauteur</t>
  </si>
  <si>
    <t>Calculez le volume des moules et cadres rectangles</t>
  </si>
  <si>
    <t>Quel poids de pâte ou de liquide faut-il dans un ou des cercle (s)</t>
  </si>
  <si>
    <t>QUE VOULEZ VOUS FAIRE</t>
  </si>
  <si>
    <t>Poids de pâte ou liquide en Kg</t>
  </si>
  <si>
    <t xml:space="preserve">VALEURS DE RÉFÉRENCE </t>
  </si>
  <si>
    <t>Encre bleue valeurs de base - encre rouge vos besoins</t>
  </si>
  <si>
    <t>Saisissez votre diamètre -le nombre de cercles à faire et la hauteur sur cette ligne</t>
  </si>
  <si>
    <t>Valeurs de référence pour un fond de tarte standard de 26 cm..j'ai pris pour exemple une tarte classique  comme base de calculs pour ce tableau. Vous pouvez saisir sur cette ligne des valeurs qui correspondent à votre échantillon ou votre modèle standard</t>
  </si>
  <si>
    <t>Pâte brisée sucrée</t>
  </si>
  <si>
    <t>farine</t>
  </si>
  <si>
    <t>sel</t>
  </si>
  <si>
    <t>sucre semoule</t>
  </si>
  <si>
    <t>beurre</t>
  </si>
  <si>
    <t>œuf (1 jaune)</t>
  </si>
  <si>
    <t>eau</t>
  </si>
  <si>
    <t>POIDS DE PATE NECESSAIRE POUR FONCER DES CADRES OU DES BACS GATRO (ici en référence : bacs gastro 1/1 pour Exemple)</t>
  </si>
  <si>
    <t>NE PAS CONFONDRE CADRES ET CERCLES</t>
  </si>
  <si>
    <t>Saisissez vos proportions cellules jaunes encre rouge</t>
  </si>
  <si>
    <t>Combien de cadres voulez vous faire - passe au bleu si supérieur à 1 cadre pour attirer votre attention</t>
  </si>
  <si>
    <t>Nb de cadres/bacs</t>
  </si>
  <si>
    <t>Largeur en cm</t>
  </si>
  <si>
    <t>Longueur en cm</t>
  </si>
  <si>
    <t>Hauteur en cm</t>
  </si>
  <si>
    <t>Epaisseur de l'abaisse en millimètre</t>
  </si>
  <si>
    <t>hauteur de crête en millimètre</t>
  </si>
  <si>
    <t>largeur de "rognures" en millimètre</t>
  </si>
  <si>
    <t xml:space="preserve">Poids de pâte prévu </t>
  </si>
  <si>
    <t>Avec votre poids de pâte</t>
  </si>
  <si>
    <t>Volume de pâte avec vos données</t>
  </si>
  <si>
    <t>Si vous n'êtes pas d'accord avec le poids prévu pour 4 bacs gastro - Saisissez votre poids de pâte</t>
  </si>
  <si>
    <t>Valeurs de référence fond gris encre bleue</t>
  </si>
  <si>
    <t>Volume de pâte de Référence</t>
  </si>
  <si>
    <t>Surface du fond des cadres</t>
  </si>
  <si>
    <t>Epaisseur de l'abaisse en cm</t>
  </si>
  <si>
    <t>Volume des cadres/bacs en litres</t>
  </si>
  <si>
    <t>Surface de la hauteur des cadres</t>
  </si>
  <si>
    <t>largeur de crête en cm</t>
  </si>
  <si>
    <t>surface de crête</t>
  </si>
  <si>
    <t>largeur de "rognures" en cm</t>
  </si>
  <si>
    <t>Volume de pâte en cm³ </t>
  </si>
  <si>
    <t>surface de "rognures"</t>
  </si>
  <si>
    <t>Surface de pâte</t>
  </si>
  <si>
    <t xml:space="preserve">RÉFÉRENCE </t>
  </si>
  <si>
    <t>Référence bac GN 1/1 perforés - largeur 325mm (32cm) - longueur 530 mm (53cm) - H25mm (2.5cm) tarte au citron pour 100 "La cuisine de Collectivité" page294 -Michel Grossmann et Alain Le franc - Edt.BPI  2006 - Poids de pâte sablée pour 4 bacs gastro</t>
  </si>
  <si>
    <t>Pâte sablée</t>
  </si>
  <si>
    <t>œufs liquides 0.5L</t>
  </si>
  <si>
    <t>levure chimique</t>
  </si>
  <si>
    <t xml:space="preserve">sucre semoule </t>
  </si>
  <si>
    <t>sel fin</t>
  </si>
  <si>
    <t>Le poids de l’oeuf</t>
  </si>
  <si>
    <t>En pâtisserie les ingrédients se mesure à l’unité ou au poids pour les recettes professionnnelles. Les oeufs font environ 55g</t>
  </si>
  <si>
    <t>1 jaune d’oeuf pèse envrion : 20g  – 1 blanc d’oeuf pèse environ : 30g – 1 coquille 5g</t>
  </si>
  <si>
    <t>Equivalences en litre - 1 litre = environ</t>
  </si>
  <si>
    <t>20 oeufs entiers (x 55g =1.100Kg)</t>
  </si>
  <si>
    <t>ou 50 jaunes (x 20g = 1Kg)</t>
  </si>
  <si>
    <t>ou 32 blancs (x 30g = 0.960Kg)</t>
  </si>
  <si>
    <t>Lien internet</t>
  </si>
  <si>
    <t>http://www.mylittlerecettes.com/cap-patissier-les-oeufs-en-patisserie/</t>
  </si>
  <si>
    <t>FORMAT DE CELLULES CARRÉES</t>
  </si>
  <si>
    <t>forum.excel-pratique.com/excel/donner-la-forme-de-carres-reguliers-a-toutes-les-cellules</t>
  </si>
  <si>
    <t>Je voudrais que toutes les cellules de la feuille aient la forme de 'carrés'. Comment régler la largeur et la hauteur des cellules pour constituer des carrés ? Autrement dit y-a-t-il un rapport à observer entre les valeurs à donner aux largeurs et hauteurs des cellules? </t>
  </si>
  <si>
    <t>méthode bidouillage : </t>
  </si>
  <si>
    <t>Les lignes doivent être environ 5.51 fois plus hautes que les colonnes </t>
  </si>
  <si>
    <t>5.694 </t>
  </si>
  <si>
    <t>donc sélectionne toutes tes colonnes que tu veux homogénéiser, et fait clic droit dans l'en-tete des colonnes / largeur de colonne. Là tu mets la valeur que tu veux. </t>
  </si>
  <si>
    <t>puis tu sélectionnes toutes tes lignes que tu veux, clic droit dans l'en-tête des lignes/ hauteur de ligne, et là tu mets ta valeur précédente x 5,51. </t>
  </si>
  <si>
    <t>largeur colonne</t>
  </si>
  <si>
    <t>multiplicateur</t>
  </si>
  <si>
    <t>hauteur de ligne</t>
  </si>
  <si>
    <t>valeur</t>
  </si>
  <si>
    <t>Je me suis interrogé comment vous faisiez pour être si précis, je suppose que ce n'est à l'oeil ? </t>
  </si>
  <si>
    <t>Je comprends qu'il n'y a pas de possibilité de décider : </t>
  </si>
  <si>
    <t>de l'unité de mesure des largeurs et hauteurs, </t>
  </si>
  <si>
    <t>du nombre d'unités.</t>
  </si>
  <si>
    <t>En fait je dessine un carré avec l'outil dessin (en enfoncant la touche Shift), puis je fait concorder exactement les traits de ligne et colonne sur le carré. Enfin, je regarde les largeur et hauteur que celà me donne, et je divise le plus grand par le plus petit. Voilà! </t>
  </si>
  <si>
    <t>Je viens à nouveau de vérifier en faisant vraiment un grand carré, et le ratio est de 5,3 (ne pas mettre trop de virgule, en fait ça ne sert à rien). </t>
  </si>
  <si>
    <t>Pour les lignes, un pixel = 0.75 </t>
  </si>
  <si>
    <t>pour les colonne, un pixel = 0.08 </t>
  </si>
  <si>
    <t>Pour t'aider un peu plus, a peu près : </t>
  </si>
  <si>
    <t>Pour un carré de 1cm sur 1 cm, il faut </t>
  </si>
  <si>
    <t>28.35 en hauteur de ligne </t>
  </si>
  <si>
    <t>5.35 en largeur de colonne. </t>
  </si>
  <si>
    <t>Après, celà va dépendre de comment tu imprimes, tes ajustements sur ta feuille, la taille de ton carré à de grandes chances de ne pas être de 1cm de coté. </t>
  </si>
  <si>
    <t>http://forum.excel-pratique.com/excel/donner-la-forme-de-carres-reguliers-a-toutes-les-cellules-t9229.html</t>
  </si>
  <si>
    <t>AIDES A LA DÉCISION</t>
  </si>
  <si>
    <t>Gélatine alimentaire</t>
  </si>
  <si>
    <t>Mickaël Rabeau Formateur AFPA Rochefort sur mer 2016</t>
  </si>
  <si>
    <t>n'hésitez pas a cliquer sur les liens internet</t>
  </si>
  <si>
    <t>Obtenue par hydrolyse du collagène contenu dans les peaux et os des animaux. Se vend en feuilles ou en poudre.</t>
  </si>
  <si>
    <t>Gélatine feuille</t>
  </si>
  <si>
    <t>La gélatine gonfle dans l'eau froide, se dissout dans l'eau chaude et se prend en gelée en refroidissant.</t>
  </si>
  <si>
    <t>Emplois  : Sert à la préparation de certains entremets, pour la confection de gelées et la stabilisation des glaces. Pastillage.</t>
  </si>
  <si>
    <t>Une feuille pèse environ 2 g ou 2,5 g</t>
  </si>
  <si>
    <t>Attention pour les pulpes de Kiwi, ananas, papaye : cuire les pulpes à 60°C pour détruire l'enzyme qu'elles contiennent.</t>
  </si>
  <si>
    <t>La gélatine prend 5-6 fois son poids en eau (10 g de gélatine et 50- 60 g d'eau)</t>
  </si>
  <si>
    <t>GELATINE en feuille</t>
  </si>
  <si>
    <t>Liens internet 2013</t>
  </si>
  <si>
    <t>Feuille entière (1 =</t>
  </si>
  <si>
    <t>feuilles de gélatine - Le Salon du Blog Culinaire</t>
  </si>
  <si>
    <t>Gélatine et agar-agar : principes et utilisations</t>
  </si>
  <si>
    <t>Agar Agar</t>
  </si>
  <si>
    <t>Glaçage brillant au chocolat - Fiche recette ... - Meilleur du Chef</t>
  </si>
  <si>
    <t>si vous n'êtes pas d'accord avec le poids d'une feuille - saisissez ce qui vous convient</t>
  </si>
  <si>
    <t>Combien de feuilles - à vous de saisir un nombre</t>
  </si>
  <si>
    <t>Adaptation : Joël Leboucher..UPRT "Union des Professionnels de la Restauration Territoriale"  membre du réseau RESTAU'CO</t>
  </si>
  <si>
    <t>ŒUFS poids et %</t>
  </si>
  <si>
    <t>Œuf entier  ( 1 =</t>
  </si>
  <si>
    <t>Jaunes d'œufs ( 1 =</t>
  </si>
  <si>
    <t>Blancs d'œufs  ( 1 =</t>
  </si>
  <si>
    <t>œufs =</t>
  </si>
  <si>
    <t>jaunes =</t>
  </si>
  <si>
    <t>blancs =</t>
  </si>
  <si>
    <t>M.Grasse</t>
  </si>
  <si>
    <t>si vous n'êtes pas d'accord avec les grammages saisis - saisissez ce qui vous convient</t>
  </si>
  <si>
    <t>Combien d'œufs - de jaunes ou de blancs - à vous de saisir un nombre</t>
  </si>
  <si>
    <t>Lien internet :</t>
  </si>
  <si>
    <t>Œufs 101 - Introduction aux œufs » Lesoeufs.ca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</si>
</sst>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0">
    <numFmt numFmtId="44" formatCode="_-* #,##0.00\ &quot;€&quot;_-;\-* #,##0.00\ &quot;€&quot;_-;_-* &quot;-&quot;??\ &quot;€&quot;_-;_-@_-"/>
    <numFmt numFmtId="166" formatCode="0.000"/>
    <numFmt numFmtId="167" formatCode="0&quot;%&quot;"/>
    <numFmt numFmtId="168" formatCode="0&quot;Kg&quot;"/>
    <numFmt numFmtId="169" formatCode="0.000&quot;Kg&quot;"/>
    <numFmt numFmtId="170" formatCode="#,##0.00\ &quot;€&quot;"/>
    <numFmt numFmtId="171" formatCode="0.0&quot; %&quot;"/>
    <numFmt numFmtId="172" formatCode="&quot;Poids portion&quot;\ 0.000&quot; Kg&quot;"/>
    <numFmt numFmtId="173" formatCode="0&quot; %&quot;"/>
    <numFmt numFmtId="174" formatCode="0.0"/>
    <numFmt numFmtId="175" formatCode="0.00&quot;Kg&quot;"/>
    <numFmt numFmtId="176" formatCode="dddd\ dd\ mmmm\ yyyy"/>
    <numFmt numFmtId="178" formatCode="0.0%"/>
    <numFmt numFmtId="188" formatCode="[h]&quot;H&quot;mm"/>
    <numFmt numFmtId="190" formatCode="0.000&quot; Kg&quot;"/>
    <numFmt numFmtId="191" formatCode="0.000\K\g"/>
    <numFmt numFmtId="196" formatCode="0&quot; Mx&quot;"/>
    <numFmt numFmtId="197" formatCode="0.00&quot; Mx&quot;"/>
    <numFmt numFmtId="198" formatCode="0.0000"/>
    <numFmt numFmtId="200" formatCode="#,##0.000"/>
    <numFmt numFmtId="201" formatCode="0&quot; g&quot;"/>
    <numFmt numFmtId="202" formatCode="0.00&quot; Kg&quot;"/>
    <numFmt numFmtId="203" formatCode="0&quot; gml&quot;"/>
    <numFmt numFmtId="204" formatCode="0.00\ &quot; cm³&quot;"/>
    <numFmt numFmtId="205" formatCode="&quot;Col.&quot;0"/>
    <numFmt numFmtId="206" formatCode="#,##0&quot; cl&quot;"/>
    <numFmt numFmtId="207" formatCode="0.000&quot; L&quot;"/>
    <numFmt numFmtId="208" formatCode="#,##0&quot; grs&quot;"/>
    <numFmt numFmtId="209" formatCode="#,##0&quot; dl&quot;"/>
    <numFmt numFmtId="210" formatCode="0.0&quot; g&quot;"/>
    <numFmt numFmtId="211" formatCode="0&quot; Kg&quot;"/>
    <numFmt numFmtId="212" formatCode="hh&quot;H&quot;:mm&quot; mn&quot;"/>
    <numFmt numFmtId="213" formatCode="0.0&quot;Kg&quot;"/>
    <numFmt numFmtId="214" formatCode="0.00\ &quot; cm²&quot;"/>
    <numFmt numFmtId="215" formatCode="0&quot; cm&quot;"/>
    <numFmt numFmtId="216" formatCode="0.0&quot; cm&quot;"/>
    <numFmt numFmtId="217" formatCode="0.0&quot; mm&quot;"/>
    <numFmt numFmtId="218" formatCode="0.00&quot; cm&quot;"/>
    <numFmt numFmtId="219" formatCode="0&quot; gr&quot;"/>
    <numFmt numFmtId="220" formatCode="0.0&quot; gr&quot;"/>
  </numFmts>
  <fonts count="360">
    <font>
      <sz val="11"/>
      <color theme="1"/>
      <name val="Calibri"/>
      <family val="2"/>
      <scheme val="minor"/>
    </font>
    <font>
      <sz val="10"/>
      <name val="Arial"/>
      <family val="2"/>
    </font>
    <font>
      <sz val="10"/>
      <color indexed="10"/>
      <name val="Arial"/>
      <family val="2"/>
    </font>
    <font>
      <b/>
      <sz val="10"/>
      <name val="Arial"/>
      <family val="2"/>
    </font>
    <font>
      <b/>
      <sz val="14"/>
      <name val="Arial"/>
      <family val="2"/>
    </font>
    <font>
      <b/>
      <sz val="20"/>
      <name val="Arial"/>
      <family val="2"/>
    </font>
    <font>
      <b/>
      <sz val="11"/>
      <color indexed="9"/>
      <name val="Arial"/>
      <family val="2"/>
    </font>
    <font>
      <b/>
      <sz val="9"/>
      <name val="Arial"/>
      <family val="2"/>
    </font>
    <font>
      <b/>
      <sz val="9"/>
      <color indexed="10"/>
      <name val="Arial"/>
      <family val="2"/>
    </font>
    <font>
      <b/>
      <sz val="10"/>
      <color indexed="12"/>
      <name val="Arial"/>
      <family val="2"/>
    </font>
    <font>
      <b/>
      <sz val="12"/>
      <color indexed="12"/>
      <name val="Arial"/>
      <family val="2"/>
    </font>
    <font>
      <b/>
      <sz val="11"/>
      <color indexed="17"/>
      <name val="Arial"/>
      <family val="2"/>
    </font>
    <font>
      <b/>
      <sz val="11"/>
      <name val="Arial"/>
      <family val="2"/>
    </font>
    <font>
      <i/>
      <sz val="10"/>
      <name val="Arial"/>
      <family val="2"/>
    </font>
    <font>
      <sz val="11"/>
      <color indexed="12"/>
      <name val="Arial"/>
      <family val="2"/>
    </font>
    <font>
      <sz val="11"/>
      <name val="Arial"/>
      <family val="2"/>
    </font>
    <font>
      <sz val="10"/>
      <name val="Arial"/>
      <family val="2"/>
    </font>
    <font>
      <sz val="8"/>
      <name val="Arial"/>
      <family val="2"/>
    </font>
    <font>
      <b/>
      <sz val="12"/>
      <name val="Arial"/>
      <family val="2"/>
    </font>
    <font>
      <sz val="7"/>
      <name val="Arial"/>
      <family val="2"/>
    </font>
    <font>
      <sz val="9"/>
      <name val="Arial"/>
      <family val="2"/>
    </font>
    <font>
      <sz val="12"/>
      <name val="Arial"/>
      <family val="2"/>
    </font>
    <font>
      <b/>
      <sz val="12"/>
      <color indexed="9"/>
      <name val="Arial"/>
      <family val="2"/>
    </font>
    <font>
      <sz val="9"/>
      <name val="Arial"/>
      <family val="2"/>
    </font>
    <font>
      <b/>
      <sz val="8"/>
      <name val="Arial"/>
      <family val="2"/>
    </font>
    <font>
      <sz val="7"/>
      <color indexed="10"/>
      <name val="Arial"/>
      <family val="2"/>
    </font>
    <font>
      <i/>
      <sz val="8"/>
      <name val="Arial"/>
      <family val="2"/>
    </font>
    <font>
      <i/>
      <sz val="7"/>
      <name val="Arial"/>
      <family val="2"/>
    </font>
    <font>
      <sz val="10"/>
      <name val="Courier"/>
      <family val="3"/>
    </font>
    <font>
      <sz val="10"/>
      <name val="MS Sans Serif"/>
      <family val="2"/>
    </font>
    <font>
      <b/>
      <sz val="10"/>
      <color indexed="10"/>
      <name val="Arial"/>
      <family val="2"/>
    </font>
    <font>
      <sz val="11"/>
      <color indexed="10"/>
      <name val="Arial"/>
      <family val="2"/>
    </font>
    <font>
      <sz val="12"/>
      <color indexed="12"/>
      <name val="Arial"/>
      <family val="2"/>
    </font>
    <font>
      <b/>
      <sz val="11"/>
      <color indexed="12"/>
      <name val="Arial"/>
      <family val="2"/>
    </font>
    <font>
      <i/>
      <sz val="12"/>
      <color indexed="12"/>
      <name val="Arial"/>
      <family val="2"/>
    </font>
    <font>
      <sz val="10"/>
      <color indexed="12"/>
      <name val="Arial"/>
      <family val="2"/>
    </font>
    <font>
      <sz val="10"/>
      <name val="MS Sans Serif"/>
      <family val="2"/>
    </font>
    <font>
      <b/>
      <sz val="18"/>
      <name val="Arial"/>
      <family val="2"/>
    </font>
    <font>
      <sz val="14"/>
      <name val="Arial"/>
      <family val="2"/>
    </font>
    <font>
      <sz val="16"/>
      <color indexed="12"/>
      <name val="Arial"/>
      <family val="2"/>
    </font>
    <font>
      <b/>
      <sz val="16"/>
      <name val="Arial"/>
      <family val="2"/>
    </font>
    <font>
      <u/>
      <sz val="10"/>
      <color indexed="12"/>
      <name val="Arial"/>
      <family val="2"/>
    </font>
    <font>
      <sz val="10"/>
      <name val="Courier"/>
      <family val="3"/>
    </font>
    <font>
      <u/>
      <sz val="15"/>
      <color indexed="12"/>
      <name val="Arial"/>
      <family val="2"/>
    </font>
    <font>
      <sz val="22"/>
      <name val="Wingdings 2"/>
      <family val="1"/>
      <charset val="2"/>
    </font>
    <font>
      <b/>
      <sz val="7"/>
      <name val="Arial"/>
      <family val="2"/>
    </font>
    <font>
      <sz val="18"/>
      <name val="Arial"/>
      <family val="2"/>
    </font>
    <font>
      <sz val="10"/>
      <name val="Courier New"/>
      <family val="3"/>
    </font>
    <font>
      <sz val="7"/>
      <color indexed="22"/>
      <name val="Arial"/>
      <family val="2"/>
    </font>
    <font>
      <sz val="8"/>
      <color indexed="12"/>
      <name val="Arial"/>
      <family val="2"/>
    </font>
    <font>
      <b/>
      <sz val="9.5"/>
      <name val="Arial"/>
      <family val="2"/>
    </font>
    <font>
      <b/>
      <sz val="10"/>
      <color indexed="17"/>
      <name val="Arial"/>
      <family val="2"/>
    </font>
    <font>
      <b/>
      <sz val="16"/>
      <color indexed="9"/>
      <name val="Arial"/>
      <family val="2"/>
    </font>
    <font>
      <sz val="9"/>
      <color indexed="12"/>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2"/>
      <name val="Tahoma"/>
      <family val="2"/>
    </font>
    <font>
      <sz val="9"/>
      <color indexed="10"/>
      <name val="Arial"/>
      <family val="2"/>
    </font>
    <font>
      <b/>
      <sz val="14"/>
      <color indexed="10"/>
      <name val="Arial"/>
      <family val="2"/>
    </font>
    <font>
      <sz val="8"/>
      <name val="Times New Roman"/>
      <family val="1"/>
    </font>
    <font>
      <i/>
      <sz val="11"/>
      <name val="Arial"/>
      <family val="2"/>
    </font>
    <font>
      <sz val="16"/>
      <name val="Arial"/>
      <family val="2"/>
    </font>
    <font>
      <sz val="22"/>
      <color indexed="9"/>
      <name val="Arial"/>
      <family val="2"/>
    </font>
    <font>
      <u/>
      <sz val="24"/>
      <color indexed="12"/>
      <name val="Arial"/>
      <family val="2"/>
    </font>
    <font>
      <b/>
      <sz val="12"/>
      <color indexed="10"/>
      <name val="Arial"/>
      <family val="2"/>
    </font>
    <font>
      <b/>
      <sz val="12"/>
      <color indexed="30"/>
      <name val="Calibri"/>
      <family val="2"/>
    </font>
    <font>
      <sz val="11"/>
      <name val="Calibri"/>
      <family val="2"/>
    </font>
    <font>
      <b/>
      <sz val="22"/>
      <name val="Arial"/>
      <family val="2"/>
    </font>
    <font>
      <sz val="12"/>
      <name val="Calibri"/>
      <family val="2"/>
    </font>
    <font>
      <b/>
      <sz val="11"/>
      <color indexed="57"/>
      <name val="Calibri"/>
      <family val="2"/>
    </font>
    <font>
      <b/>
      <sz val="12"/>
      <name val="Calibri"/>
      <family val="2"/>
    </font>
    <font>
      <b/>
      <sz val="14"/>
      <name val="Calibri"/>
      <family val="2"/>
    </font>
    <font>
      <i/>
      <sz val="14"/>
      <name val="Arial"/>
      <family val="2"/>
    </font>
    <font>
      <b/>
      <sz val="14"/>
      <color indexed="10"/>
      <name val="Calibri"/>
      <family val="2"/>
    </font>
    <font>
      <b/>
      <sz val="11"/>
      <name val="Calibri"/>
      <family val="2"/>
    </font>
    <font>
      <sz val="14"/>
      <color indexed="8"/>
      <name val="Calibri"/>
      <family val="2"/>
    </font>
    <font>
      <i/>
      <sz val="14"/>
      <name val="Calibri"/>
      <family val="2"/>
    </font>
    <font>
      <vertAlign val="superscript"/>
      <sz val="14"/>
      <name val="Calibri"/>
      <family val="2"/>
    </font>
    <font>
      <b/>
      <sz val="12"/>
      <color indexed="8"/>
      <name val="Calibri"/>
      <family val="2"/>
    </font>
    <font>
      <b/>
      <vertAlign val="superscript"/>
      <sz val="12"/>
      <name val="Calibri"/>
      <family val="2"/>
    </font>
    <font>
      <b/>
      <vertAlign val="superscript"/>
      <sz val="14"/>
      <name val="Calibri"/>
      <family val="2"/>
    </font>
    <font>
      <sz val="12"/>
      <color indexed="8"/>
      <name val="Calibri"/>
      <family val="2"/>
    </font>
    <font>
      <b/>
      <sz val="14"/>
      <color indexed="12"/>
      <name val="Calibri"/>
      <family val="2"/>
    </font>
    <font>
      <b/>
      <sz val="12"/>
      <color indexed="48"/>
      <name val="Arial"/>
      <family val="2"/>
    </font>
    <font>
      <b/>
      <sz val="12"/>
      <color indexed="17"/>
      <name val="Arial"/>
      <family val="2"/>
    </font>
    <font>
      <i/>
      <sz val="12"/>
      <name val="Arial"/>
      <family val="2"/>
    </font>
    <font>
      <b/>
      <vertAlign val="superscript"/>
      <sz val="12"/>
      <color indexed="17"/>
      <name val="Arial"/>
      <family val="2"/>
    </font>
    <font>
      <vertAlign val="superscript"/>
      <sz val="12"/>
      <name val="Arial"/>
      <family val="2"/>
    </font>
    <font>
      <b/>
      <vertAlign val="superscript"/>
      <sz val="12"/>
      <name val="Arial"/>
      <family val="2"/>
    </font>
    <font>
      <sz val="11"/>
      <color indexed="17"/>
      <name val="Arial"/>
      <family val="2"/>
    </font>
    <font>
      <sz val="12"/>
      <color indexed="50"/>
      <name val="Calibri"/>
      <family val="2"/>
    </font>
    <font>
      <b/>
      <sz val="12"/>
      <color indexed="57"/>
      <name val="Calibri"/>
      <family val="2"/>
    </font>
    <font>
      <sz val="10"/>
      <color indexed="57"/>
      <name val="Calibri"/>
      <family val="2"/>
    </font>
    <font>
      <sz val="12"/>
      <color indexed="8"/>
      <name val="Arial"/>
      <family val="2"/>
    </font>
    <font>
      <b/>
      <sz val="16"/>
      <color indexed="8"/>
      <name val="Calibri"/>
      <family val="2"/>
    </font>
    <font>
      <b/>
      <sz val="14"/>
      <color indexed="9"/>
      <name val="Arial"/>
      <family val="2"/>
    </font>
    <font>
      <sz val="22"/>
      <name val="Arial"/>
      <family val="2"/>
    </font>
    <font>
      <b/>
      <sz val="16"/>
      <color indexed="10"/>
      <name val="Arial"/>
      <family val="2"/>
    </font>
    <font>
      <sz val="22"/>
      <color indexed="9"/>
      <name val="Wingdings"/>
      <charset val="2"/>
    </font>
    <font>
      <b/>
      <u/>
      <sz val="16"/>
      <color indexed="12"/>
      <name val="Arial"/>
      <family val="2"/>
    </font>
    <font>
      <u/>
      <sz val="16"/>
      <color indexed="12"/>
      <name val="Arial"/>
      <family val="2"/>
    </font>
    <font>
      <sz val="16"/>
      <name val="Wingdings 2"/>
      <family val="1"/>
      <charset val="2"/>
    </font>
    <font>
      <sz val="10"/>
      <color indexed="9"/>
      <name val="Arial"/>
      <family val="2"/>
    </font>
    <font>
      <b/>
      <sz val="10"/>
      <color indexed="9"/>
      <name val="Arial"/>
      <family val="2"/>
    </font>
    <font>
      <b/>
      <sz val="11"/>
      <color indexed="10"/>
      <name val="Arial"/>
      <family val="2"/>
    </font>
    <font>
      <i/>
      <sz val="12"/>
      <color indexed="9"/>
      <name val="Arial"/>
      <family val="2"/>
    </font>
    <font>
      <sz val="12"/>
      <color indexed="9"/>
      <name val="Arial"/>
      <family val="2"/>
    </font>
    <font>
      <sz val="8"/>
      <color indexed="22"/>
      <name val="Arial"/>
      <family val="2"/>
    </font>
    <font>
      <sz val="10"/>
      <color indexed="22"/>
      <name val="Arial"/>
      <family val="2"/>
    </font>
    <font>
      <sz val="8"/>
      <name val="MS Sans Serif"/>
      <family val="2"/>
    </font>
    <font>
      <b/>
      <sz val="20"/>
      <color indexed="12"/>
      <name val="Arial"/>
      <family val="2"/>
    </font>
    <font>
      <sz val="11"/>
      <name val="MS Sans Serif"/>
      <family val="2"/>
    </font>
    <font>
      <b/>
      <sz val="10"/>
      <color indexed="10"/>
      <name val="MS Sans Serif"/>
    </font>
    <font>
      <sz val="14"/>
      <name val="Rockwell"/>
      <family val="1"/>
    </font>
    <font>
      <sz val="14"/>
      <color indexed="8"/>
      <name val="Rockwell"/>
      <family val="1"/>
    </font>
    <font>
      <sz val="14"/>
      <color indexed="10"/>
      <name val="Rockwell"/>
      <family val="1"/>
    </font>
    <font>
      <sz val="14"/>
      <color indexed="12"/>
      <name val="Rockwell"/>
      <family val="1"/>
    </font>
    <font>
      <sz val="12"/>
      <color indexed="62"/>
      <name val="Calibri"/>
      <family val="2"/>
    </font>
    <font>
      <sz val="11"/>
      <color indexed="30"/>
      <name val="Calibri"/>
      <family val="2"/>
    </font>
    <font>
      <b/>
      <sz val="14"/>
      <color indexed="49"/>
      <name val="Calibri"/>
      <family val="2"/>
    </font>
    <font>
      <sz val="11"/>
      <color indexed="8"/>
      <name val="Rockwell"/>
      <family val="1"/>
    </font>
    <font>
      <i/>
      <sz val="11"/>
      <name val="Calibri"/>
      <family val="2"/>
    </font>
    <font>
      <b/>
      <sz val="14"/>
      <color indexed="62"/>
      <name val="Calibri"/>
      <family val="2"/>
    </font>
    <font>
      <sz val="12"/>
      <color indexed="10"/>
      <name val="Calibri"/>
      <family val="2"/>
    </font>
    <font>
      <b/>
      <sz val="12"/>
      <color indexed="57"/>
      <name val="Arial"/>
      <family val="2"/>
    </font>
    <font>
      <b/>
      <sz val="14"/>
      <color indexed="17"/>
      <name val="Calibri"/>
      <family val="2"/>
    </font>
    <font>
      <sz val="8"/>
      <color indexed="53"/>
      <name val="Arial"/>
      <family val="2"/>
    </font>
    <font>
      <sz val="14"/>
      <name val="Times New Roman"/>
      <family val="1"/>
    </font>
    <font>
      <u/>
      <sz val="11"/>
      <name val="Arial"/>
      <family val="2"/>
    </font>
    <font>
      <sz val="11"/>
      <color theme="1"/>
      <name val="Calibri"/>
      <family val="2"/>
      <scheme val="minor"/>
    </font>
    <font>
      <sz val="11"/>
      <color rgb="FFFF0000"/>
      <name val="Calibri"/>
      <family val="2"/>
      <scheme val="minor"/>
    </font>
    <font>
      <u/>
      <sz val="11"/>
      <color theme="10"/>
      <name val="Calibri"/>
      <family val="2"/>
      <scheme val="minor"/>
    </font>
    <font>
      <b/>
      <sz val="11"/>
      <color theme="1"/>
      <name val="Calibri"/>
      <family val="2"/>
      <scheme val="minor"/>
    </font>
    <font>
      <b/>
      <sz val="18"/>
      <color rgb="FFFF0000"/>
      <name val="Arial"/>
      <family val="2"/>
    </font>
    <font>
      <b/>
      <sz val="18"/>
      <color rgb="FF339933"/>
      <name val="Arial"/>
      <family val="2"/>
    </font>
    <font>
      <sz val="18"/>
      <color theme="8" tint="-0.249977111117893"/>
      <name val="Arial"/>
      <family val="2"/>
    </font>
    <font>
      <b/>
      <sz val="18"/>
      <color theme="4" tint="-0.249977111117893"/>
      <name val="Arial"/>
      <family val="2"/>
    </font>
    <font>
      <sz val="18"/>
      <color rgb="FF7030A0"/>
      <name val="Arial"/>
      <family val="2"/>
    </font>
    <font>
      <b/>
      <sz val="18"/>
      <color rgb="FF7030A0"/>
      <name val="Arial"/>
      <family val="2"/>
    </font>
    <font>
      <sz val="18"/>
      <color theme="9" tint="-0.249977111117893"/>
      <name val="Arial"/>
      <family val="2"/>
    </font>
    <font>
      <b/>
      <sz val="18"/>
      <color theme="9" tint="-0.249977111117893"/>
      <name val="Arial"/>
      <family val="2"/>
    </font>
    <font>
      <sz val="22"/>
      <color theme="9" tint="-0.249977111117893"/>
      <name val="Wingdings 2"/>
      <family val="1"/>
      <charset val="2"/>
    </font>
    <font>
      <sz val="22"/>
      <color theme="4" tint="-0.249977111117893"/>
      <name val="Wingdings 2"/>
      <family val="1"/>
      <charset val="2"/>
    </font>
    <font>
      <sz val="22"/>
      <color rgb="FF7030A0"/>
      <name val="Wingdings 2"/>
      <family val="1"/>
      <charset val="2"/>
    </font>
    <font>
      <sz val="22"/>
      <color theme="8" tint="-0.249977111117893"/>
      <name val="Wingdings 2"/>
      <family val="1"/>
      <charset val="2"/>
    </font>
    <font>
      <sz val="10"/>
      <color rgb="FF00B050"/>
      <name val="Arial"/>
      <family val="2"/>
    </font>
    <font>
      <sz val="10"/>
      <color theme="9" tint="-0.249977111117893"/>
      <name val="Arial"/>
      <family val="2"/>
    </font>
    <font>
      <b/>
      <sz val="10"/>
      <color theme="9" tint="-0.249977111117893"/>
      <name val="Arial"/>
      <family val="2"/>
    </font>
    <font>
      <sz val="10"/>
      <color rgb="FFFF0000"/>
      <name val="Arial"/>
      <family val="2"/>
    </font>
    <font>
      <b/>
      <sz val="22"/>
      <color theme="6" tint="-0.249977111117893"/>
      <name val="Verdana"/>
      <family val="2"/>
    </font>
    <font>
      <sz val="22"/>
      <color theme="0"/>
      <name val="Verdana"/>
      <family val="2"/>
    </font>
    <font>
      <sz val="22"/>
      <color theme="1"/>
      <name val="Verdana"/>
      <family val="2"/>
    </font>
    <font>
      <b/>
      <sz val="22"/>
      <color theme="6" tint="-0.249977111117893"/>
      <name val="Arial"/>
      <family val="2"/>
    </font>
    <font>
      <b/>
      <sz val="22"/>
      <color theme="0"/>
      <name val="Arial"/>
      <family val="2"/>
    </font>
    <font>
      <sz val="22"/>
      <color theme="0"/>
      <name val="Arial"/>
      <family val="2"/>
    </font>
    <font>
      <sz val="26"/>
      <color rgb="FF0000FF"/>
      <name val="Wingdings 3"/>
      <family val="1"/>
      <charset val="2"/>
    </font>
    <font>
      <sz val="12"/>
      <name val="Calibri"/>
      <family val="2"/>
      <scheme val="minor"/>
    </font>
    <font>
      <b/>
      <sz val="11"/>
      <name val="Calibri"/>
      <family val="2"/>
      <scheme val="minor"/>
    </font>
    <font>
      <b/>
      <sz val="12"/>
      <color rgb="FFC00000"/>
      <name val="Calibri"/>
      <family val="2"/>
      <scheme val="minor"/>
    </font>
    <font>
      <b/>
      <sz val="12"/>
      <name val="Calibri"/>
      <family val="2"/>
      <scheme val="minor"/>
    </font>
    <font>
      <b/>
      <sz val="16"/>
      <color theme="9" tint="-0.249977111117893"/>
      <name val="Arial"/>
      <family val="2"/>
    </font>
    <font>
      <b/>
      <sz val="11"/>
      <color rgb="FFC00000"/>
      <name val="Calibri"/>
      <family val="2"/>
      <scheme val="minor"/>
    </font>
    <font>
      <b/>
      <sz val="11"/>
      <color theme="4" tint="-0.249977111117893"/>
      <name val="Calibri"/>
      <family val="2"/>
      <scheme val="minor"/>
    </font>
    <font>
      <b/>
      <sz val="14"/>
      <name val="Calibri"/>
      <family val="2"/>
      <scheme val="minor"/>
    </font>
    <font>
      <b/>
      <sz val="16"/>
      <color rgb="FFC00000"/>
      <name val="Calibri"/>
      <family val="2"/>
      <scheme val="minor"/>
    </font>
    <font>
      <b/>
      <sz val="14"/>
      <color rgb="FFFF0000"/>
      <name val="Calibri"/>
      <family val="2"/>
      <scheme val="minor"/>
    </font>
    <font>
      <sz val="14"/>
      <name val="Calibri"/>
      <family val="2"/>
      <scheme val="minor"/>
    </font>
    <font>
      <b/>
      <sz val="12"/>
      <color theme="9" tint="-0.249977111117893"/>
      <name val="Calibri"/>
      <family val="2"/>
    </font>
    <font>
      <u/>
      <sz val="14"/>
      <color indexed="12"/>
      <name val="Calibri"/>
      <family val="2"/>
      <scheme val="minor"/>
    </font>
    <font>
      <b/>
      <sz val="16"/>
      <color theme="6" tint="-0.249977111117893"/>
      <name val="Arial"/>
      <family val="2"/>
    </font>
    <font>
      <b/>
      <u/>
      <sz val="14"/>
      <color rgb="FF800000"/>
      <name val="Calibri"/>
      <family val="2"/>
      <scheme val="minor"/>
    </font>
    <font>
      <b/>
      <sz val="11"/>
      <color rgb="FF0070C0"/>
      <name val="Calibri"/>
      <family val="2"/>
    </font>
    <font>
      <i/>
      <sz val="14"/>
      <name val="Calibri"/>
      <family val="2"/>
      <scheme val="minor"/>
    </font>
    <font>
      <u/>
      <sz val="14"/>
      <color theme="10"/>
      <name val="Calibri"/>
      <family val="2"/>
      <scheme val="minor"/>
    </font>
    <font>
      <b/>
      <i/>
      <sz val="12"/>
      <name val="Calibri"/>
      <family val="2"/>
      <scheme val="minor"/>
    </font>
    <font>
      <i/>
      <sz val="12"/>
      <name val="Calibri"/>
      <family val="2"/>
      <scheme val="minor"/>
    </font>
    <font>
      <b/>
      <sz val="14"/>
      <color indexed="12"/>
      <name val="Calibri"/>
      <family val="2"/>
      <scheme val="minor"/>
    </font>
    <font>
      <sz val="14"/>
      <color indexed="12"/>
      <name val="Calibri"/>
      <family val="2"/>
      <scheme val="minor"/>
    </font>
    <font>
      <b/>
      <sz val="14"/>
      <color indexed="10"/>
      <name val="Calibri"/>
      <family val="2"/>
      <scheme val="minor"/>
    </font>
    <font>
      <b/>
      <sz val="12"/>
      <color theme="0"/>
      <name val="Calibri"/>
      <family val="2"/>
      <scheme val="minor"/>
    </font>
    <font>
      <b/>
      <sz val="11"/>
      <color theme="0"/>
      <name val="Calibri"/>
      <family val="2"/>
    </font>
    <font>
      <b/>
      <sz val="10"/>
      <color theme="0"/>
      <name val="Calibri"/>
      <family val="2"/>
    </font>
    <font>
      <b/>
      <sz val="11"/>
      <color rgb="FF339966"/>
      <name val="Arial"/>
      <family val="2"/>
    </font>
    <font>
      <b/>
      <sz val="16"/>
      <color rgb="FF339966"/>
      <name val="Arial"/>
      <family val="2"/>
    </font>
    <font>
      <b/>
      <sz val="14"/>
      <color rgb="FF0070C0"/>
      <name val="Calibri"/>
      <family val="2"/>
      <scheme val="minor"/>
    </font>
    <font>
      <b/>
      <sz val="12"/>
      <color rgb="FFC00000"/>
      <name val="Calibri"/>
      <family val="2"/>
    </font>
    <font>
      <sz val="10"/>
      <color rgb="FFC00000"/>
      <name val="Calibri"/>
      <family val="2"/>
    </font>
    <font>
      <sz val="12"/>
      <color theme="1"/>
      <name val="Calibri"/>
      <family val="2"/>
      <scheme val="minor"/>
    </font>
    <font>
      <sz val="12"/>
      <color theme="8" tint="-0.499984740745262"/>
      <name val="Calibri"/>
      <family val="2"/>
      <scheme val="minor"/>
    </font>
    <font>
      <b/>
      <sz val="14"/>
      <color rgb="FF0070C0"/>
      <name val="Calibri"/>
      <family val="2"/>
    </font>
    <font>
      <sz val="14"/>
      <color rgb="FFFF0000"/>
      <name val="Wingdings 3"/>
      <family val="1"/>
      <charset val="2"/>
    </font>
    <font>
      <sz val="16"/>
      <name val="Calibri"/>
      <family val="2"/>
      <scheme val="minor"/>
    </font>
    <font>
      <b/>
      <sz val="16"/>
      <color theme="1"/>
      <name val="Calibri"/>
      <family val="2"/>
      <scheme val="minor"/>
    </font>
    <font>
      <sz val="10"/>
      <color theme="1"/>
      <name val="Calibri"/>
      <family val="2"/>
      <scheme val="minor"/>
    </font>
    <font>
      <b/>
      <sz val="16"/>
      <color theme="0"/>
      <name val="Arial"/>
      <family val="2"/>
    </font>
    <font>
      <sz val="16"/>
      <color rgb="FF222222"/>
      <name val="Arial"/>
      <family val="2"/>
    </font>
    <font>
      <sz val="16"/>
      <color rgb="FFC00000"/>
      <name val="Arial"/>
      <family val="2"/>
    </font>
    <font>
      <sz val="16"/>
      <color rgb="FF141414"/>
      <name val="Calibri"/>
      <family val="2"/>
      <scheme val="minor"/>
    </font>
    <font>
      <sz val="10"/>
      <color rgb="FF222222"/>
      <name val="Arial"/>
      <family val="2"/>
    </font>
    <font>
      <b/>
      <sz val="16"/>
      <name val="Calibri"/>
      <family val="2"/>
      <scheme val="minor"/>
    </font>
    <font>
      <sz val="16"/>
      <color theme="7" tint="-0.249977111117893"/>
      <name val="Calibri"/>
      <family val="2"/>
      <scheme val="minor"/>
    </font>
    <font>
      <b/>
      <sz val="16"/>
      <color rgb="FFC00000"/>
      <name val="Wingdings 3"/>
      <family val="1"/>
      <charset val="2"/>
    </font>
    <font>
      <b/>
      <sz val="16"/>
      <color rgb="FFFF0000"/>
      <name val="Wingdings 3"/>
      <family val="1"/>
      <charset val="2"/>
    </font>
    <font>
      <sz val="18"/>
      <color theme="7" tint="-0.249977111117893"/>
      <name val="Calibri"/>
      <family val="2"/>
      <scheme val="minor"/>
    </font>
    <font>
      <b/>
      <sz val="14"/>
      <color theme="0"/>
      <name val="Arial"/>
      <family val="2"/>
    </font>
    <font>
      <sz val="14"/>
      <color rgb="FF222222"/>
      <name val="Arial"/>
      <family val="2"/>
    </font>
    <font>
      <b/>
      <sz val="16"/>
      <color theme="0" tint="-0.499984740745262"/>
      <name val="Arial"/>
      <family val="2"/>
    </font>
    <font>
      <b/>
      <sz val="16"/>
      <color rgb="FFFF0000"/>
      <name val="Arial"/>
      <family val="2"/>
    </font>
    <font>
      <b/>
      <sz val="16"/>
      <color theme="0"/>
      <name val="Calibri"/>
      <family val="2"/>
      <scheme val="minor"/>
    </font>
    <font>
      <b/>
      <u/>
      <sz val="16"/>
      <color theme="10"/>
      <name val="Calibri"/>
      <family val="2"/>
      <scheme val="minor"/>
    </font>
    <font>
      <u/>
      <sz val="16"/>
      <color theme="10"/>
      <name val="Calibri"/>
      <family val="2"/>
      <scheme val="minor"/>
    </font>
    <font>
      <b/>
      <u/>
      <sz val="11"/>
      <color theme="10"/>
      <name val="Calibri"/>
      <family val="2"/>
      <scheme val="minor"/>
    </font>
    <font>
      <b/>
      <sz val="12"/>
      <color rgb="FF0070C0"/>
      <name val="Calibri"/>
      <family val="2"/>
      <scheme val="minor"/>
    </font>
    <font>
      <b/>
      <sz val="12"/>
      <color rgb="FFFF0000"/>
      <name val="Calibri"/>
      <family val="2"/>
      <scheme val="minor"/>
    </font>
    <font>
      <b/>
      <sz val="12"/>
      <color rgb="FFFF0000"/>
      <name val="Arial"/>
      <family val="2"/>
    </font>
    <font>
      <sz val="16"/>
      <color theme="1"/>
      <name val="Calibri"/>
      <family val="2"/>
      <scheme val="minor"/>
    </font>
    <font>
      <i/>
      <sz val="10"/>
      <color theme="5"/>
      <name val="Calibri"/>
      <family val="2"/>
      <scheme val="minor"/>
    </font>
    <font>
      <b/>
      <sz val="12"/>
      <color indexed="10"/>
      <name val="Calibri"/>
      <family val="2"/>
      <scheme val="minor"/>
    </font>
    <font>
      <b/>
      <sz val="12"/>
      <color indexed="12"/>
      <name val="Calibri"/>
      <family val="2"/>
      <scheme val="minor"/>
    </font>
    <font>
      <b/>
      <sz val="12"/>
      <color rgb="FF0000FF"/>
      <name val="Calibri"/>
      <family val="2"/>
      <scheme val="minor"/>
    </font>
    <font>
      <b/>
      <sz val="12"/>
      <color rgb="FF0000FF"/>
      <name val="Arial"/>
      <family val="2"/>
    </font>
    <font>
      <b/>
      <sz val="12"/>
      <color theme="0"/>
      <name val="Arial"/>
      <family val="2"/>
    </font>
    <font>
      <sz val="10"/>
      <color theme="0"/>
      <name val="Arial"/>
      <family val="2"/>
    </font>
    <font>
      <b/>
      <sz val="16"/>
      <color rgb="FFFF0000"/>
      <name val="Calibri"/>
      <family val="2"/>
      <scheme val="minor"/>
    </font>
    <font>
      <sz val="12"/>
      <color theme="1"/>
      <name val="Arial"/>
      <family val="2"/>
    </font>
    <font>
      <b/>
      <sz val="12"/>
      <color theme="1"/>
      <name val="Arial"/>
      <family val="2"/>
    </font>
    <font>
      <b/>
      <sz val="10"/>
      <color indexed="12"/>
      <name val="Calibri"/>
      <family val="2"/>
      <scheme val="minor"/>
    </font>
    <font>
      <b/>
      <sz val="10"/>
      <color rgb="FFFF0000"/>
      <name val="Calibri"/>
      <family val="2"/>
      <scheme val="minor"/>
    </font>
    <font>
      <b/>
      <sz val="10"/>
      <color rgb="FFFF0000"/>
      <name val="Arial"/>
      <family val="2"/>
    </font>
    <font>
      <b/>
      <sz val="10"/>
      <color rgb="FF0000FF"/>
      <name val="Arial"/>
      <family val="2"/>
    </font>
    <font>
      <sz val="11"/>
      <color rgb="FFFF0000"/>
      <name val="Arial"/>
      <family val="2"/>
    </font>
    <font>
      <sz val="11"/>
      <color indexed="12"/>
      <name val="Calibri"/>
      <family val="2"/>
      <scheme val="minor"/>
    </font>
    <font>
      <b/>
      <sz val="10"/>
      <color rgb="FFC00000"/>
      <name val="Arial"/>
      <family val="2"/>
    </font>
    <font>
      <b/>
      <sz val="11"/>
      <color rgb="FFC00000"/>
      <name val="Arial"/>
      <family val="2"/>
    </font>
    <font>
      <b/>
      <sz val="12"/>
      <color rgb="FFC00000"/>
      <name val="Arial"/>
      <family val="2"/>
    </font>
    <font>
      <b/>
      <sz val="12"/>
      <color theme="9" tint="-0.249977111117893"/>
      <name val="Arial"/>
      <family val="2"/>
    </font>
    <font>
      <b/>
      <sz val="10"/>
      <color theme="8"/>
      <name val="Arial"/>
      <family val="2"/>
    </font>
    <font>
      <sz val="11"/>
      <color theme="8"/>
      <name val="Calibri"/>
      <family val="2"/>
      <scheme val="minor"/>
    </font>
    <font>
      <sz val="10"/>
      <color theme="8"/>
      <name val="Arial"/>
      <family val="2"/>
    </font>
    <font>
      <sz val="8"/>
      <color theme="0" tint="-0.34998626667073579"/>
      <name val="Arial"/>
      <family val="2"/>
    </font>
    <font>
      <b/>
      <sz val="10"/>
      <color theme="0"/>
      <name val="Arial"/>
      <family val="2"/>
    </font>
    <font>
      <b/>
      <sz val="11"/>
      <color theme="0" tint="-0.499984740745262"/>
      <name val="Arial"/>
      <family val="2"/>
    </font>
    <font>
      <sz val="10"/>
      <color theme="0" tint="-0.499984740745262"/>
      <name val="Arial"/>
      <family val="2"/>
    </font>
    <font>
      <b/>
      <sz val="12"/>
      <color theme="0" tint="-0.499984740745262"/>
      <name val="Arial"/>
      <family val="2"/>
    </font>
    <font>
      <sz val="11"/>
      <color rgb="FF303030"/>
      <name val="Calibri"/>
      <family val="2"/>
      <scheme val="minor"/>
    </font>
    <font>
      <b/>
      <sz val="11"/>
      <color rgb="FF0000FF"/>
      <name val="ZDingbats"/>
    </font>
    <font>
      <i/>
      <sz val="11"/>
      <color rgb="FF303030"/>
      <name val="Calibri"/>
      <family val="2"/>
      <scheme val="minor"/>
    </font>
    <font>
      <b/>
      <sz val="11"/>
      <color rgb="FF0000FF"/>
      <name val="Calibri"/>
      <family val="2"/>
      <scheme val="minor"/>
    </font>
    <font>
      <sz val="11"/>
      <color rgb="FF0000FF"/>
      <name val="Calibri"/>
      <family val="2"/>
      <scheme val="minor"/>
    </font>
    <font>
      <b/>
      <sz val="14"/>
      <color rgb="FFFF0000"/>
      <name val="Calibri"/>
      <family val="2"/>
    </font>
    <font>
      <b/>
      <i/>
      <sz val="12"/>
      <color rgb="FFFF0000"/>
      <name val="Calibri"/>
      <family val="2"/>
    </font>
    <font>
      <b/>
      <sz val="14"/>
      <color theme="1"/>
      <name val="Calibri"/>
      <family val="2"/>
      <scheme val="minor"/>
    </font>
    <font>
      <b/>
      <sz val="14"/>
      <color theme="0"/>
      <name val="Calibri"/>
      <family val="2"/>
      <scheme val="minor"/>
    </font>
    <font>
      <b/>
      <sz val="12"/>
      <color theme="1"/>
      <name val="Calibri"/>
      <family val="2"/>
      <scheme val="minor"/>
    </font>
    <font>
      <b/>
      <sz val="11"/>
      <color theme="9"/>
      <name val="Calibri"/>
      <family val="2"/>
      <scheme val="minor"/>
    </font>
    <font>
      <b/>
      <sz val="11"/>
      <color theme="8"/>
      <name val="Calibri"/>
      <family val="2"/>
      <scheme val="minor"/>
    </font>
    <font>
      <b/>
      <sz val="18"/>
      <color rgb="FF20759D"/>
      <name val="Arial"/>
      <family val="2"/>
    </font>
    <font>
      <sz val="16"/>
      <color theme="0"/>
      <name val="Arial"/>
      <family val="2"/>
    </font>
    <font>
      <b/>
      <sz val="12"/>
      <color theme="9" tint="-0.249977111117893"/>
      <name val="Calibri"/>
      <family val="2"/>
      <scheme val="minor"/>
    </font>
    <font>
      <b/>
      <sz val="11"/>
      <color theme="8"/>
      <name val="Arial"/>
      <family val="2"/>
    </font>
    <font>
      <b/>
      <sz val="11"/>
      <color rgb="FFFF0000"/>
      <name val="Calibri"/>
      <family val="2"/>
      <scheme val="minor"/>
    </font>
    <font>
      <sz val="11"/>
      <name val="Calibri"/>
      <family val="2"/>
      <scheme val="minor"/>
    </font>
    <font>
      <b/>
      <u/>
      <sz val="12"/>
      <color indexed="12"/>
      <name val="Calibri"/>
      <family val="2"/>
      <scheme val="minor"/>
    </font>
    <font>
      <b/>
      <sz val="12"/>
      <color rgb="FF0070C0"/>
      <name val="Arial"/>
      <family val="2"/>
    </font>
    <font>
      <b/>
      <u/>
      <sz val="16"/>
      <color indexed="12"/>
      <name val="Calibri"/>
      <family val="2"/>
      <scheme val="minor"/>
    </font>
    <font>
      <sz val="18"/>
      <color theme="0" tint="-0.499984740745262"/>
      <name val="Wingdings"/>
      <charset val="2"/>
    </font>
    <font>
      <b/>
      <sz val="18"/>
      <name val="Calibri"/>
      <family val="2"/>
      <scheme val="minor"/>
    </font>
    <font>
      <sz val="22"/>
      <color theme="0" tint="-0.499984740745262"/>
      <name val="Wingdings"/>
      <charset val="2"/>
    </font>
    <font>
      <b/>
      <u/>
      <sz val="20"/>
      <color theme="10"/>
      <name val="Calibri"/>
      <family val="2"/>
      <scheme val="minor"/>
    </font>
    <font>
      <sz val="22"/>
      <color theme="0" tint="-0.499984740745262"/>
      <name val="Arial"/>
      <family val="2"/>
    </font>
    <font>
      <b/>
      <u/>
      <sz val="18"/>
      <color theme="10"/>
      <name val="Calibri"/>
      <family val="2"/>
      <scheme val="minor"/>
    </font>
    <font>
      <b/>
      <u/>
      <sz val="14"/>
      <color theme="10"/>
      <name val="Calibri"/>
      <family val="2"/>
      <scheme val="minor"/>
    </font>
    <font>
      <sz val="18"/>
      <color theme="0"/>
      <name val="Calibri"/>
      <family val="2"/>
      <scheme val="minor"/>
    </font>
    <font>
      <u/>
      <sz val="11"/>
      <color theme="10"/>
      <name val="Arial"/>
      <family val="2"/>
    </font>
    <font>
      <sz val="11"/>
      <color theme="0"/>
      <name val="Arial"/>
      <family val="2"/>
    </font>
    <font>
      <u/>
      <sz val="10"/>
      <color theme="10"/>
      <name val="Arial"/>
      <family val="2"/>
    </font>
    <font>
      <b/>
      <sz val="16"/>
      <color rgb="FF254A75"/>
      <name val="Tahoma"/>
      <family val="2"/>
    </font>
    <font>
      <sz val="14"/>
      <color rgb="FF254A75"/>
      <name val="Tahoma"/>
      <family val="2"/>
    </font>
    <font>
      <b/>
      <u/>
      <sz val="12"/>
      <color theme="4" tint="-0.249977111117893"/>
      <name val="Calibri"/>
      <family val="2"/>
      <scheme val="minor"/>
    </font>
    <font>
      <b/>
      <sz val="11"/>
      <color theme="0"/>
      <name val="Arial"/>
      <family val="2"/>
    </font>
    <font>
      <sz val="10"/>
      <color rgb="FF000000"/>
      <name val="Arial"/>
      <family val="2"/>
    </font>
    <font>
      <b/>
      <sz val="10"/>
      <color theme="9" tint="-0.249977111117893"/>
      <name val="Calibri"/>
      <family val="2"/>
      <scheme val="minor"/>
    </font>
    <font>
      <b/>
      <sz val="10"/>
      <color theme="8" tint="-0.249977111117893"/>
      <name val="Calibri"/>
      <family val="2"/>
      <scheme val="minor"/>
    </font>
    <font>
      <sz val="10"/>
      <color theme="5" tint="-0.249977111117893"/>
      <name val="Calibri"/>
      <family val="2"/>
      <scheme val="minor"/>
    </font>
    <font>
      <sz val="8"/>
      <name val="Calibri"/>
      <family val="2"/>
      <scheme val="minor"/>
    </font>
    <font>
      <sz val="9"/>
      <name val="Calibri"/>
      <family val="2"/>
      <scheme val="minor"/>
    </font>
    <font>
      <i/>
      <sz val="8"/>
      <color theme="0" tint="-0.499984740745262"/>
      <name val="Calibri"/>
      <family val="2"/>
      <scheme val="minor"/>
    </font>
    <font>
      <b/>
      <i/>
      <sz val="11"/>
      <color rgb="FFFF0000"/>
      <name val="Calibri"/>
      <family val="2"/>
      <scheme val="minor"/>
    </font>
    <font>
      <b/>
      <sz val="10"/>
      <color rgb="FF7030A0"/>
      <name val="Calibri"/>
      <family val="2"/>
      <scheme val="minor"/>
    </font>
    <font>
      <sz val="9"/>
      <color theme="1"/>
      <name val="Calibri"/>
      <family val="2"/>
      <scheme val="minor"/>
    </font>
    <font>
      <b/>
      <u/>
      <sz val="9"/>
      <color theme="10"/>
      <name val="Calibri"/>
      <family val="2"/>
      <scheme val="minor"/>
    </font>
    <font>
      <sz val="18"/>
      <color rgb="FF000000"/>
      <name val="Georgia"/>
      <family val="1"/>
    </font>
    <font>
      <b/>
      <u/>
      <sz val="12"/>
      <color theme="10"/>
      <name val="Calibri"/>
      <family val="2"/>
      <scheme val="minor"/>
    </font>
    <font>
      <b/>
      <sz val="11"/>
      <color rgb="FF7030A0"/>
      <name val="Calibri"/>
      <family val="2"/>
      <scheme val="minor"/>
    </font>
    <font>
      <b/>
      <sz val="9"/>
      <color rgb="FF7030A0"/>
      <name val="Calibri"/>
      <family val="2"/>
      <scheme val="minor"/>
    </font>
    <font>
      <sz val="11"/>
      <color rgb="FF252525"/>
      <name val="Arial"/>
      <family val="2"/>
    </font>
    <font>
      <sz val="10"/>
      <name val="Calibri"/>
      <family val="2"/>
      <scheme val="minor"/>
    </font>
    <font>
      <b/>
      <sz val="14"/>
      <color theme="8" tint="-0.249977111117893"/>
      <name val="Calibri"/>
      <family val="2"/>
      <scheme val="minor"/>
    </font>
    <font>
      <b/>
      <sz val="8"/>
      <name val="Calibri"/>
      <family val="2"/>
      <scheme val="minor"/>
    </font>
    <font>
      <sz val="11"/>
      <color rgb="FFC00000"/>
      <name val="Calibri"/>
      <family val="2"/>
      <scheme val="minor"/>
    </font>
    <font>
      <b/>
      <sz val="14"/>
      <color rgb="FFC00000"/>
      <name val="Calibri"/>
      <family val="2"/>
      <scheme val="minor"/>
    </font>
    <font>
      <b/>
      <sz val="8"/>
      <color theme="4" tint="-0.249977111117893"/>
      <name val="Calibri"/>
      <family val="2"/>
      <scheme val="minor"/>
    </font>
    <font>
      <sz val="11"/>
      <color theme="8" tint="-0.249977111117893"/>
      <name val="Calibri"/>
      <family val="2"/>
      <scheme val="minor"/>
    </font>
    <font>
      <b/>
      <sz val="14"/>
      <color rgb="FF002060"/>
      <name val="Calibri"/>
      <family val="2"/>
      <scheme val="minor"/>
    </font>
    <font>
      <i/>
      <sz val="11"/>
      <name val="Calibri"/>
      <family val="2"/>
      <scheme val="minor"/>
    </font>
    <font>
      <b/>
      <sz val="12"/>
      <color theme="9" tint="-0.499984740745262"/>
      <name val="Calibri"/>
      <family val="2"/>
      <scheme val="minor"/>
    </font>
    <font>
      <b/>
      <sz val="14"/>
      <color theme="3"/>
      <name val="Calibri"/>
      <family val="2"/>
      <scheme val="minor"/>
    </font>
    <font>
      <b/>
      <sz val="12"/>
      <color theme="5" tint="-0.249977111117893"/>
      <name val="Calibri"/>
      <family val="2"/>
      <scheme val="minor"/>
    </font>
    <font>
      <b/>
      <sz val="12"/>
      <color rgb="FF002060"/>
      <name val="Calibri"/>
      <family val="2"/>
      <scheme val="minor"/>
    </font>
    <font>
      <b/>
      <sz val="12"/>
      <color theme="1" tint="0.34998626667073579"/>
      <name val="Calibri"/>
      <family val="2"/>
      <scheme val="minor"/>
    </font>
    <font>
      <sz val="12"/>
      <color rgb="FFC00000"/>
      <name val="Wingdings 3"/>
      <family val="1"/>
      <charset val="2"/>
    </font>
    <font>
      <b/>
      <sz val="10"/>
      <color rgb="FF002060"/>
      <name val="Calibri"/>
      <family val="2"/>
      <scheme val="minor"/>
    </font>
    <font>
      <sz val="12"/>
      <color rgb="FFC00000"/>
      <name val="Calibri"/>
      <family val="2"/>
      <scheme val="minor"/>
    </font>
    <font>
      <b/>
      <sz val="12"/>
      <color theme="4" tint="-0.249977111117893"/>
      <name val="Calibri"/>
      <family val="2"/>
      <scheme val="minor"/>
    </font>
    <font>
      <b/>
      <sz val="14"/>
      <color rgb="FFFF0000"/>
      <name val="Wingdings 3"/>
      <family val="1"/>
      <charset val="2"/>
    </font>
    <font>
      <b/>
      <sz val="14"/>
      <color theme="4" tint="-0.249977111117893"/>
      <name val="Calibri"/>
      <family val="2"/>
      <scheme val="minor"/>
    </font>
    <font>
      <b/>
      <sz val="14"/>
      <color rgb="FF7030A0"/>
      <name val="Calibri"/>
      <family val="2"/>
      <scheme val="minor"/>
    </font>
    <font>
      <b/>
      <i/>
      <sz val="12"/>
      <color theme="0" tint="-0.499984740745262"/>
      <name val="Calibri"/>
      <family val="2"/>
      <scheme val="minor"/>
    </font>
    <font>
      <b/>
      <sz val="12"/>
      <color theme="4" tint="-0.499984740745262"/>
      <name val="Calibri"/>
      <family val="2"/>
      <scheme val="minor"/>
    </font>
    <font>
      <sz val="12"/>
      <color rgb="FF002060"/>
      <name val="Calibri"/>
      <family val="2"/>
      <scheme val="minor"/>
    </font>
    <font>
      <i/>
      <sz val="9"/>
      <name val="Calibri"/>
      <family val="2"/>
      <scheme val="minor"/>
    </font>
    <font>
      <sz val="9"/>
      <color rgb="FF002060"/>
      <name val="Calibri"/>
      <family val="2"/>
      <scheme val="minor"/>
    </font>
    <font>
      <sz val="12"/>
      <color theme="7" tint="-0.249977111117893"/>
      <name val="Calibri"/>
      <family val="2"/>
      <scheme val="minor"/>
    </font>
    <font>
      <sz val="14"/>
      <color theme="1"/>
      <name val="Calibri"/>
      <family val="2"/>
      <scheme val="minor"/>
    </font>
    <font>
      <sz val="14"/>
      <color rgb="FF333333"/>
      <name val="Calibri"/>
      <family val="2"/>
      <scheme val="minor"/>
    </font>
    <font>
      <sz val="14"/>
      <color rgb="FF5FA900"/>
      <name val="Calibri"/>
      <family val="2"/>
      <scheme val="minor"/>
    </font>
    <font>
      <sz val="11"/>
      <color rgb="FF333333"/>
      <name val="Segoe UI"/>
      <family val="2"/>
    </font>
    <font>
      <b/>
      <sz val="11"/>
      <color rgb="FFFF0000"/>
      <name val="Segoe UI"/>
      <family val="2"/>
    </font>
    <font>
      <b/>
      <sz val="11"/>
      <color rgb="FFFF0000"/>
      <name val="Arial"/>
      <family val="2"/>
    </font>
    <font>
      <sz val="12"/>
      <color rgb="FF333333"/>
      <name val="Segoe UI"/>
      <family val="2"/>
    </font>
    <font>
      <u/>
      <sz val="12"/>
      <color theme="10"/>
      <name val="Arial"/>
      <family val="2"/>
    </font>
    <font>
      <b/>
      <u/>
      <sz val="15.5"/>
      <color rgb="FF20759D"/>
      <name val="Arial"/>
      <family val="2"/>
    </font>
    <font>
      <b/>
      <sz val="18"/>
      <color rgb="FF008000"/>
      <name val="Calibri"/>
      <family val="2"/>
      <scheme val="minor"/>
    </font>
    <font>
      <b/>
      <i/>
      <sz val="12"/>
      <color rgb="FF0070C0"/>
      <name val="Calibri"/>
      <family val="2"/>
      <scheme val="minor"/>
    </font>
    <font>
      <sz val="9"/>
      <color theme="8" tint="-0.249977111117893"/>
      <name val="Calibri"/>
      <family val="2"/>
      <scheme val="minor"/>
    </font>
    <font>
      <sz val="9"/>
      <color rgb="FFC00000"/>
      <name val="Calibri"/>
      <family val="2"/>
      <scheme val="minor"/>
    </font>
    <font>
      <b/>
      <sz val="12"/>
      <color theme="8" tint="-0.249977111117893"/>
      <name val="Calibri"/>
      <family val="2"/>
      <scheme val="minor"/>
    </font>
    <font>
      <u/>
      <sz val="11"/>
      <color theme="10"/>
      <name val="Calibri"/>
      <family val="2"/>
    </font>
    <font>
      <b/>
      <i/>
      <sz val="10"/>
      <color theme="4" tint="-0.499984740745262"/>
      <name val="Calibri"/>
      <family val="2"/>
      <scheme val="minor"/>
    </font>
    <font>
      <b/>
      <i/>
      <sz val="10"/>
      <color rgb="FFC00000"/>
      <name val="Calibri"/>
      <family val="2"/>
      <scheme val="minor"/>
    </font>
    <font>
      <b/>
      <i/>
      <sz val="11"/>
      <color theme="4" tint="-0.499984740745262"/>
      <name val="Calibri"/>
      <family val="2"/>
      <scheme val="minor"/>
    </font>
    <font>
      <b/>
      <i/>
      <sz val="11"/>
      <color rgb="FFC00000"/>
      <name val="Calibri"/>
      <family val="2"/>
      <scheme val="minor"/>
    </font>
    <font>
      <b/>
      <sz val="11"/>
      <color theme="8" tint="-0.249977111117893"/>
      <name val="Calibri"/>
      <family val="2"/>
      <scheme val="minor"/>
    </font>
    <font>
      <b/>
      <sz val="10"/>
      <color theme="1"/>
      <name val="Calibri"/>
      <family val="2"/>
      <scheme val="minor"/>
    </font>
    <font>
      <b/>
      <sz val="9"/>
      <color theme="1"/>
      <name val="Calibri"/>
      <family val="2"/>
      <scheme val="minor"/>
    </font>
  </fonts>
  <fills count="8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31"/>
        <bgColor indexed="64"/>
      </patternFill>
    </fill>
    <fill>
      <patternFill patternType="solid">
        <fgColor indexed="9"/>
        <bgColor indexed="64"/>
      </patternFill>
    </fill>
    <fill>
      <patternFill patternType="solid">
        <fgColor indexed="23"/>
        <bgColor indexed="64"/>
      </patternFill>
    </fill>
    <fill>
      <patternFill patternType="solid">
        <fgColor indexed="9"/>
        <bgColor indexed="41"/>
      </patternFill>
    </fill>
    <fill>
      <patternFill patternType="solid">
        <fgColor indexed="10"/>
        <bgColor indexed="60"/>
      </patternFill>
    </fill>
    <fill>
      <patternFill patternType="solid">
        <fgColor indexed="50"/>
        <bgColor indexed="51"/>
      </patternFill>
    </fill>
    <fill>
      <patternFill patternType="solid">
        <fgColor indexed="17"/>
        <bgColor indexed="21"/>
      </patternFill>
    </fill>
    <fill>
      <patternFill patternType="solid">
        <fgColor indexed="16"/>
        <bgColor indexed="37"/>
      </patternFill>
    </fill>
    <fill>
      <patternFill patternType="gray0625"/>
    </fill>
    <fill>
      <patternFill patternType="solid">
        <fgColor indexed="43"/>
        <bgColor indexed="64"/>
      </patternFill>
    </fill>
    <fill>
      <patternFill patternType="solid">
        <fgColor indexed="22"/>
        <bgColor indexed="64"/>
      </patternFill>
    </fill>
    <fill>
      <patternFill patternType="solid">
        <fgColor indexed="26"/>
        <bgColor indexed="64"/>
      </patternFill>
    </fill>
    <fill>
      <patternFill patternType="solid">
        <fgColor indexed="46"/>
        <bgColor indexed="64"/>
      </patternFill>
    </fill>
    <fill>
      <patternFill patternType="solid">
        <fgColor indexed="13"/>
        <bgColor indexed="64"/>
      </patternFill>
    </fill>
    <fill>
      <patternFill patternType="solid">
        <fgColor indexed="42"/>
        <bgColor indexed="64"/>
      </patternFill>
    </fill>
    <fill>
      <patternFill patternType="solid">
        <fgColor indexed="50"/>
        <bgColor indexed="64"/>
      </patternFill>
    </fill>
    <fill>
      <patternFill patternType="solid">
        <fgColor indexed="53"/>
        <bgColor indexed="64"/>
      </patternFill>
    </fill>
    <fill>
      <patternFill patternType="solid">
        <fgColor indexed="65"/>
        <bgColor indexed="64"/>
      </patternFill>
    </fill>
    <fill>
      <patternFill patternType="solid">
        <fgColor indexed="12"/>
        <bgColor indexed="64"/>
      </patternFill>
    </fill>
    <fill>
      <patternFill patternType="solid">
        <fgColor indexed="11"/>
        <bgColor indexed="64"/>
      </patternFill>
    </fill>
    <fill>
      <patternFill patternType="lightUp">
        <fgColor indexed="9"/>
        <bgColor indexed="50"/>
      </patternFill>
    </fill>
    <fill>
      <patternFill patternType="solid">
        <fgColor indexed="36"/>
        <bgColor indexed="50"/>
      </patternFill>
    </fill>
    <fill>
      <patternFill patternType="solid">
        <fgColor indexed="8"/>
        <bgColor indexed="64"/>
      </patternFill>
    </fill>
    <fill>
      <patternFill patternType="solid">
        <fgColor indexed="26"/>
        <bgColor indexed="9"/>
      </patternFill>
    </fill>
    <fill>
      <patternFill patternType="solid">
        <fgColor indexed="42"/>
        <bgColor indexed="27"/>
      </patternFill>
    </fill>
    <fill>
      <patternFill patternType="solid">
        <fgColor indexed="22"/>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1" tint="0.34998626667073579"/>
        <bgColor indexed="64"/>
      </patternFill>
    </fill>
    <fill>
      <patternFill patternType="solid">
        <fgColor rgb="FFFFFF99"/>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rgb="FFCCFFCC"/>
        <bgColor indexed="64"/>
      </patternFill>
    </fill>
    <fill>
      <patternFill patternType="solid">
        <fgColor rgb="FF92D050"/>
        <bgColor indexed="64"/>
      </patternFill>
    </fill>
    <fill>
      <patternFill patternType="solid">
        <fgColor theme="5"/>
        <bgColor indexed="64"/>
      </patternFill>
    </fill>
    <fill>
      <patternFill patternType="solid">
        <fgColor rgb="FFFF6600"/>
        <bgColor indexed="64"/>
      </patternFill>
    </fill>
    <fill>
      <patternFill patternType="solid">
        <fgColor theme="7" tint="0.59999389629810485"/>
        <bgColor indexed="64"/>
      </patternFill>
    </fill>
    <fill>
      <patternFill patternType="solid">
        <fgColor rgb="FFD9E1F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0.14999847407452621"/>
        <bgColor theme="0"/>
      </patternFill>
    </fill>
    <fill>
      <patternFill patternType="solid">
        <fgColor theme="0" tint="-0.14993743705557422"/>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CC99FF"/>
        <bgColor indexed="64"/>
      </patternFill>
    </fill>
    <fill>
      <patternFill patternType="solid">
        <fgColor rgb="FFCC00FF"/>
        <bgColor indexed="64"/>
      </patternFill>
    </fill>
    <fill>
      <patternFill patternType="solid">
        <fgColor theme="4" tint="0.59999389629810485"/>
        <bgColor indexed="64"/>
      </patternFill>
    </fill>
    <fill>
      <patternFill patternType="lightUp">
        <fgColor indexed="9"/>
        <bgColor rgb="FF92D050"/>
      </patternFill>
    </fill>
    <fill>
      <patternFill patternType="solid">
        <fgColor theme="4"/>
        <bgColor indexed="64"/>
      </patternFill>
    </fill>
    <fill>
      <patternFill patternType="solid">
        <fgColor rgb="FF7030A0"/>
        <bgColor indexed="64"/>
      </patternFill>
    </fill>
    <fill>
      <patternFill patternType="solid">
        <fgColor theme="1" tint="0.499984740745262"/>
        <bgColor indexed="64"/>
      </patternFill>
    </fill>
    <fill>
      <patternFill patternType="solid">
        <fgColor rgb="FF800080"/>
        <bgColor indexed="64"/>
      </patternFill>
    </fill>
    <fill>
      <patternFill patternType="solid">
        <fgColor theme="1"/>
        <bgColor indexed="64"/>
      </patternFill>
    </fill>
    <fill>
      <patternFill patternType="solid">
        <fgColor theme="9" tint="0.59999389629810485"/>
        <bgColor indexed="64"/>
      </patternFill>
    </fill>
    <fill>
      <patternFill patternType="solid">
        <fgColor theme="0" tint="-0.34998626667073579"/>
        <bgColor indexed="34"/>
      </patternFill>
    </fill>
    <fill>
      <patternFill patternType="solid">
        <fgColor theme="0" tint="-0.249977111117893"/>
        <bgColor indexed="34"/>
      </patternFill>
    </fill>
    <fill>
      <patternFill patternType="solid">
        <fgColor theme="0"/>
        <bgColor indexed="34"/>
      </patternFill>
    </fill>
    <fill>
      <patternFill patternType="solid">
        <fgColor theme="8" tint="0.79998168889431442"/>
        <bgColor indexed="64"/>
      </patternFill>
    </fill>
    <fill>
      <patternFill patternType="solid">
        <fgColor rgb="FFFFFF66"/>
        <bgColor indexed="64"/>
      </patternFill>
    </fill>
  </fills>
  <borders count="17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bottom/>
      <diagonal/>
    </border>
    <border>
      <left/>
      <right style="medium">
        <color indexed="64"/>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16"/>
      </left>
      <right/>
      <top/>
      <bottom/>
      <diagonal/>
    </border>
    <border>
      <left/>
      <right/>
      <top style="thin">
        <color indexed="8"/>
      </top>
      <bottom/>
      <diagonal/>
    </border>
    <border>
      <left/>
      <right/>
      <top/>
      <bottom style="thin">
        <color indexed="16"/>
      </bottom>
      <diagonal/>
    </border>
    <border>
      <left style="hair">
        <color indexed="16"/>
      </left>
      <right/>
      <top style="hair">
        <color indexed="16"/>
      </top>
      <bottom/>
      <diagonal/>
    </border>
    <border>
      <left/>
      <right/>
      <top style="hair">
        <color indexed="16"/>
      </top>
      <bottom/>
      <diagonal/>
    </border>
    <border>
      <left style="hair">
        <color indexed="16"/>
      </left>
      <right/>
      <top/>
      <bottom style="thin">
        <color indexed="16"/>
      </bottom>
      <diagonal/>
    </border>
    <border>
      <left/>
      <right/>
      <top style="thin">
        <color indexed="16"/>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0"/>
      </left>
      <right style="hair">
        <color indexed="64"/>
      </right>
      <top style="hair">
        <color indexed="64"/>
      </top>
      <bottom style="hair">
        <color indexed="64"/>
      </bottom>
      <diagonal/>
    </border>
    <border>
      <left/>
      <right style="hair">
        <color indexed="64"/>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ck">
        <color indexed="8"/>
      </right>
      <top style="thin">
        <color indexed="8"/>
      </top>
      <bottom style="thin">
        <color indexed="8"/>
      </bottom>
      <diagonal/>
    </border>
    <border>
      <left style="thick">
        <color indexed="8"/>
      </left>
      <right/>
      <top style="thin">
        <color indexed="8"/>
      </top>
      <bottom style="thin">
        <color indexed="8"/>
      </bottom>
      <diagonal/>
    </border>
    <border>
      <left style="thick">
        <color indexed="8"/>
      </left>
      <right/>
      <top style="thin">
        <color indexed="8"/>
      </top>
      <bottom style="thick">
        <color indexed="8"/>
      </bottom>
      <diagonal/>
    </border>
    <border>
      <left style="thin">
        <color indexed="8"/>
      </left>
      <right style="thin">
        <color indexed="8"/>
      </right>
      <top style="thin">
        <color indexed="8"/>
      </top>
      <bottom style="thick">
        <color indexed="8"/>
      </bottom>
      <diagonal/>
    </border>
    <border>
      <left/>
      <right style="thin">
        <color indexed="8"/>
      </right>
      <top style="thin">
        <color indexed="8"/>
      </top>
      <bottom style="thick">
        <color indexed="8"/>
      </bottom>
      <diagonal/>
    </border>
    <border>
      <left style="thin">
        <color indexed="8"/>
      </left>
      <right style="thick">
        <color indexed="8"/>
      </right>
      <top style="thin">
        <color indexed="8"/>
      </top>
      <bottom style="thick">
        <color indexed="8"/>
      </bottom>
      <diagonal/>
    </border>
    <border>
      <left style="thin">
        <color indexed="64"/>
      </left>
      <right style="thin">
        <color indexed="64"/>
      </right>
      <top style="thin">
        <color indexed="64"/>
      </top>
      <bottom style="thin">
        <color indexed="64"/>
      </bottom>
      <diagonal/>
    </border>
    <border>
      <left style="hair">
        <color indexed="64"/>
      </left>
      <right/>
      <top/>
      <bottom style="hair">
        <color indexed="64"/>
      </bottom>
      <diagonal/>
    </border>
    <border>
      <left style="hair">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top/>
      <bottom style="medium">
        <color indexed="64"/>
      </bottom>
      <diagonal/>
    </border>
    <border>
      <left style="thin">
        <color indexed="64"/>
      </left>
      <right/>
      <top style="hair">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dashDot">
        <color indexed="64"/>
      </top>
      <bottom style="dashDot">
        <color indexed="64"/>
      </bottom>
      <diagonal/>
    </border>
    <border>
      <left/>
      <right/>
      <top style="dashDot">
        <color indexed="64"/>
      </top>
      <bottom style="dashDot">
        <color indexed="64"/>
      </bottom>
      <diagonal/>
    </border>
    <border>
      <left/>
      <right style="medium">
        <color indexed="64"/>
      </right>
      <top style="dashDot">
        <color indexed="64"/>
      </top>
      <bottom style="dashDot">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dashDot">
        <color indexed="64"/>
      </bottom>
      <diagonal/>
    </border>
    <border>
      <left/>
      <right style="medium">
        <color indexed="64"/>
      </right>
      <top/>
      <bottom style="dashDot">
        <color indexed="64"/>
      </bottom>
      <diagonal/>
    </border>
    <border>
      <left style="medium">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diagonal/>
    </border>
    <border>
      <left style="thin">
        <color indexed="10"/>
      </left>
      <right style="thin">
        <color indexed="10"/>
      </right>
      <top style="thin">
        <color indexed="10"/>
      </top>
      <bottom style="thin">
        <color indexed="10"/>
      </bottom>
      <diagonal/>
    </border>
    <border>
      <left/>
      <right/>
      <top style="thin">
        <color indexed="10"/>
      </top>
      <bottom/>
      <diagonal/>
    </border>
    <border>
      <left style="medium">
        <color indexed="64"/>
      </left>
      <right style="hair">
        <color indexed="64"/>
      </right>
      <top/>
      <bottom style="medium">
        <color indexed="64"/>
      </bottom>
      <diagonal/>
    </border>
    <border>
      <left style="hair">
        <color indexed="12"/>
      </left>
      <right style="hair">
        <color indexed="12"/>
      </right>
      <top style="hair">
        <color indexed="12"/>
      </top>
      <bottom style="hair">
        <color indexed="12"/>
      </bottom>
      <diagonal/>
    </border>
    <border>
      <left/>
      <right/>
      <top/>
      <bottom style="hair">
        <color indexed="12"/>
      </bottom>
      <diagonal/>
    </border>
    <border>
      <left/>
      <right/>
      <top style="hair">
        <color indexed="12"/>
      </top>
      <bottom/>
      <diagonal/>
    </border>
    <border>
      <left/>
      <right style="hair">
        <color indexed="12"/>
      </right>
      <top/>
      <bottom/>
      <diagonal/>
    </border>
    <border>
      <left style="hair">
        <color indexed="12"/>
      </left>
      <right style="hair">
        <color indexed="12"/>
      </right>
      <top/>
      <bottom/>
      <diagonal/>
    </border>
    <border>
      <left style="medium">
        <color indexed="64"/>
      </left>
      <right/>
      <top style="dashed">
        <color indexed="64"/>
      </top>
      <bottom/>
      <diagonal/>
    </border>
    <border>
      <left style="hair">
        <color indexed="64"/>
      </left>
      <right style="hair">
        <color indexed="64"/>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dashed">
        <color indexed="64"/>
      </top>
      <bottom/>
      <diagonal/>
    </border>
    <border>
      <left/>
      <right style="medium">
        <color indexed="64"/>
      </right>
      <top style="dashed">
        <color indexed="64"/>
      </top>
      <bottom/>
      <diagonal/>
    </border>
    <border>
      <left/>
      <right/>
      <top/>
      <bottom style="dashDot">
        <color indexed="64"/>
      </bottom>
      <diagonal/>
    </border>
    <border>
      <left style="medium">
        <color indexed="64"/>
      </left>
      <right/>
      <top style="dashDot">
        <color indexed="64"/>
      </top>
      <bottom/>
      <diagonal/>
    </border>
    <border>
      <left/>
      <right style="medium">
        <color indexed="64"/>
      </right>
      <top style="dashDot">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hair">
        <color indexed="10"/>
      </top>
      <bottom/>
      <diagonal/>
    </border>
    <border>
      <left/>
      <right/>
      <top style="hair">
        <color indexed="10"/>
      </top>
      <bottom/>
      <diagonal/>
    </border>
    <border>
      <left/>
      <right style="medium">
        <color indexed="64"/>
      </right>
      <top style="hair">
        <color indexed="10"/>
      </top>
      <bottom/>
      <diagonal/>
    </border>
    <border>
      <left style="medium">
        <color indexed="64"/>
      </left>
      <right/>
      <top/>
      <bottom style="hair">
        <color indexed="10"/>
      </bottom>
      <diagonal/>
    </border>
    <border>
      <left/>
      <right/>
      <top/>
      <bottom style="hair">
        <color indexed="10"/>
      </bottom>
      <diagonal/>
    </border>
    <border>
      <left/>
      <right style="medium">
        <color indexed="64"/>
      </right>
      <top/>
      <bottom style="hair">
        <color indexed="10"/>
      </bottom>
      <diagonal/>
    </border>
    <border>
      <left style="medium">
        <color indexed="64"/>
      </left>
      <right/>
      <top style="hair">
        <color indexed="12"/>
      </top>
      <bottom/>
      <diagonal/>
    </border>
    <border>
      <left/>
      <right style="medium">
        <color indexed="64"/>
      </right>
      <top style="hair">
        <color indexed="12"/>
      </top>
      <bottom/>
      <diagonal/>
    </border>
    <border>
      <left style="medium">
        <color indexed="64"/>
      </left>
      <right/>
      <top/>
      <bottom style="hair">
        <color indexed="12"/>
      </bottom>
      <diagonal/>
    </border>
    <border>
      <left/>
      <right style="medium">
        <color indexed="64"/>
      </right>
      <top/>
      <bottom style="hair">
        <color indexed="12"/>
      </bottom>
      <diagonal/>
    </border>
    <border>
      <left style="medium">
        <color indexed="64"/>
      </left>
      <right/>
      <top style="mediumDashed">
        <color indexed="64"/>
      </top>
      <bottom style="hair">
        <color indexed="64"/>
      </bottom>
      <diagonal/>
    </border>
    <border>
      <left/>
      <right/>
      <top style="mediumDashed">
        <color indexed="64"/>
      </top>
      <bottom style="hair">
        <color indexed="64"/>
      </bottom>
      <diagonal/>
    </border>
    <border>
      <left/>
      <right style="medium">
        <color indexed="64"/>
      </right>
      <top style="mediumDashed">
        <color indexed="64"/>
      </top>
      <bottom style="hair">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8"/>
      </left>
      <right/>
      <top style="thick">
        <color indexed="8"/>
      </top>
      <bottom/>
      <diagonal/>
    </border>
    <border>
      <left style="thick">
        <color indexed="8"/>
      </left>
      <right/>
      <top/>
      <bottom style="thin">
        <color indexed="8"/>
      </bottom>
      <diagonal/>
    </border>
    <border>
      <left style="thin">
        <color indexed="8"/>
      </left>
      <right style="thin">
        <color indexed="8"/>
      </right>
      <top style="thick">
        <color indexed="8"/>
      </top>
      <bottom style="thin">
        <color indexed="8"/>
      </bottom>
      <diagonal/>
    </border>
    <border>
      <left/>
      <right/>
      <top style="thick">
        <color indexed="8"/>
      </top>
      <bottom style="thin">
        <color indexed="8"/>
      </bottom>
      <diagonal/>
    </border>
    <border>
      <left/>
      <right style="thick">
        <color indexed="8"/>
      </right>
      <top style="thick">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64"/>
      </right>
      <top/>
      <bottom style="thin">
        <color indexed="64"/>
      </bottom>
      <diagonal/>
    </border>
    <border>
      <left style="medium">
        <color indexed="8"/>
      </left>
      <right style="medium">
        <color indexed="8"/>
      </right>
      <top style="medium">
        <color indexed="8"/>
      </top>
      <bottom/>
      <diagonal/>
    </border>
    <border>
      <left/>
      <right/>
      <top style="thin">
        <color indexed="16"/>
      </top>
      <bottom style="thin">
        <color indexed="16"/>
      </bottom>
      <diagonal/>
    </border>
    <border>
      <left/>
      <right style="thin">
        <color indexed="16"/>
      </right>
      <top/>
      <bottom style="hair">
        <color indexed="16"/>
      </bottom>
      <diagonal/>
    </border>
    <border>
      <left/>
      <right style="thin">
        <color indexed="16"/>
      </right>
      <top/>
      <bottom/>
      <diagonal/>
    </border>
    <border>
      <left style="thin">
        <color indexed="16"/>
      </left>
      <right style="thin">
        <color indexed="16"/>
      </right>
      <top style="thin">
        <color indexed="16"/>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ck">
        <color indexed="64"/>
      </bottom>
      <diagonal/>
    </border>
    <border>
      <left style="thin">
        <color indexed="64"/>
      </left>
      <right style="thin">
        <color indexed="64"/>
      </right>
      <top/>
      <bottom/>
      <diagonal/>
    </border>
    <border>
      <left/>
      <right/>
      <top style="thick">
        <color indexed="64"/>
      </top>
      <bottom/>
      <diagonal/>
    </border>
    <border>
      <left style="medium">
        <color indexed="64"/>
      </left>
      <right/>
      <top style="mediumDashed">
        <color indexed="64"/>
      </top>
      <bottom/>
      <diagonal/>
    </border>
    <border>
      <left/>
      <right/>
      <top style="mediumDashed">
        <color indexed="64"/>
      </top>
      <bottom/>
      <diagonal/>
    </border>
    <border>
      <left/>
      <right style="medium">
        <color indexed="64"/>
      </right>
      <top style="mediumDashed">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top style="dashDot">
        <color indexed="64"/>
      </top>
      <bottom/>
      <diagonal/>
    </border>
    <border>
      <left/>
      <right/>
      <top style="dashDot">
        <color indexed="64"/>
      </top>
      <bottom/>
      <diagonal/>
    </border>
    <border>
      <left/>
      <right style="thin">
        <color indexed="64"/>
      </right>
      <top style="dashDot">
        <color indexed="64"/>
      </top>
      <bottom/>
      <diagonal/>
    </border>
    <border>
      <left style="medium">
        <color rgb="FF800000"/>
      </left>
      <right/>
      <top/>
      <bottom/>
      <diagonal/>
    </border>
    <border>
      <left/>
      <right style="hair">
        <color theme="1" tint="0.499984740745262"/>
      </right>
      <top/>
      <bottom style="thin">
        <color indexed="64"/>
      </bottom>
      <diagonal/>
    </border>
    <border>
      <left/>
      <right/>
      <top style="thin">
        <color theme="0" tint="-0.499984740745262"/>
      </top>
      <bottom style="thin">
        <color theme="0" tint="-0.499984740745262"/>
      </bottom>
      <diagonal/>
    </border>
    <border>
      <left style="hair">
        <color rgb="FFFF0000"/>
      </left>
      <right style="hair">
        <color rgb="FFFF0000"/>
      </right>
      <top style="hair">
        <color rgb="FFFF0000"/>
      </top>
      <bottom style="hair">
        <color rgb="FFFF0000"/>
      </bottom>
      <diagonal/>
    </border>
    <border>
      <left style="hair">
        <color rgb="FFFF0000"/>
      </left>
      <right style="medium">
        <color indexed="64"/>
      </right>
      <top style="hair">
        <color rgb="FFFF0000"/>
      </top>
      <bottom style="hair">
        <color rgb="FFFF0000"/>
      </bottom>
      <diagonal/>
    </border>
    <border>
      <left/>
      <right/>
      <top/>
      <bottom style="hair">
        <color rgb="FF0000FF"/>
      </bottom>
      <diagonal/>
    </border>
    <border>
      <left style="hair">
        <color rgb="FF0000FF"/>
      </left>
      <right style="hair">
        <color rgb="FF0000FF"/>
      </right>
      <top style="hair">
        <color rgb="FF0000FF"/>
      </top>
      <bottom style="hair">
        <color rgb="FF0000FF"/>
      </bottom>
      <diagonal/>
    </border>
    <border>
      <left style="medium">
        <color rgb="FF0070C0"/>
      </left>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s>
  <cellStyleXfs count="67">
    <xf numFmtId="0" fontId="0" fillId="0" borderId="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6" fillId="0" borderId="0" applyNumberFormat="0" applyFill="0" applyBorder="0" applyAlignment="0" applyProtection="0"/>
    <xf numFmtId="0" fontId="57" fillId="20" borderId="1" applyNumberFormat="0" applyAlignment="0" applyProtection="0"/>
    <xf numFmtId="0" fontId="58" fillId="0" borderId="2" applyNumberFormat="0" applyFill="0" applyAlignment="0" applyProtection="0"/>
    <xf numFmtId="0" fontId="1" fillId="21" borderId="3" applyNumberFormat="0" applyFont="0" applyAlignment="0" applyProtection="0"/>
    <xf numFmtId="0" fontId="59" fillId="7" borderId="1" applyNumberFormat="0" applyAlignment="0" applyProtection="0"/>
    <xf numFmtId="44" fontId="1" fillId="0" borderId="0" applyFont="0" applyFill="0" applyBorder="0" applyAlignment="0" applyProtection="0"/>
    <xf numFmtId="44" fontId="16" fillId="0" borderId="0" applyFont="0" applyFill="0" applyBorder="0" applyAlignment="0" applyProtection="0"/>
    <xf numFmtId="0" fontId="60" fillId="3" borderId="0" applyNumberFormat="0" applyBorder="0" applyAlignment="0" applyProtection="0"/>
    <xf numFmtId="0" fontId="41" fillId="0" borderId="0" applyNumberFormat="0" applyFill="0" applyBorder="0" applyAlignment="0" applyProtection="0">
      <alignment vertical="top"/>
      <protection locked="0"/>
    </xf>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146" fillId="0" borderId="0" applyNumberFormat="0" applyFill="0" applyBorder="0" applyAlignment="0" applyProtection="0"/>
    <xf numFmtId="0" fontId="41" fillId="0" borderId="0" applyNumberFormat="0" applyFill="0" applyBorder="0" applyAlignment="0" applyProtection="0"/>
    <xf numFmtId="0" fontId="61" fillId="22" borderId="0" applyNumberFormat="0" applyBorder="0" applyAlignment="0" applyProtection="0"/>
    <xf numFmtId="0" fontId="28" fillId="0" borderId="0"/>
    <xf numFmtId="0" fontId="42" fillId="0" borderId="0"/>
    <xf numFmtId="0" fontId="47" fillId="0" borderId="0"/>
    <xf numFmtId="0" fontId="1" fillId="0" borderId="0"/>
    <xf numFmtId="0" fontId="16" fillId="0" borderId="0"/>
    <xf numFmtId="0" fontId="1" fillId="0" borderId="0"/>
    <xf numFmtId="0" fontId="16" fillId="0" borderId="0"/>
    <xf numFmtId="0" fontId="144" fillId="0" borderId="0"/>
    <xf numFmtId="0" fontId="16" fillId="0" borderId="0"/>
    <xf numFmtId="0" fontId="17" fillId="0" borderId="0"/>
    <xf numFmtId="0" fontId="1" fillId="0" borderId="0"/>
    <xf numFmtId="0" fontId="29" fillId="0" borderId="0"/>
    <xf numFmtId="0" fontId="1" fillId="0" borderId="0"/>
    <xf numFmtId="0" fontId="29" fillId="0" borderId="0"/>
    <xf numFmtId="0" fontId="36" fillId="0" borderId="0"/>
    <xf numFmtId="0" fontId="1" fillId="0" borderId="0"/>
    <xf numFmtId="0" fontId="17" fillId="0" borderId="0"/>
    <xf numFmtId="0" fontId="141" fillId="0" borderId="0"/>
    <xf numFmtId="0" fontId="62" fillId="4" borderId="0" applyNumberFormat="0" applyBorder="0" applyAlignment="0" applyProtection="0"/>
    <xf numFmtId="0" fontId="63" fillId="20" borderId="4" applyNumberFormat="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5" applyNumberFormat="0" applyFill="0" applyAlignment="0" applyProtection="0"/>
    <xf numFmtId="0" fontId="67" fillId="0" borderId="6" applyNumberFormat="0" applyFill="0" applyAlignment="0" applyProtection="0"/>
    <xf numFmtId="0" fontId="68" fillId="0" borderId="7" applyNumberFormat="0" applyFill="0" applyAlignment="0" applyProtection="0"/>
    <xf numFmtId="0" fontId="68" fillId="0" borderId="0" applyNumberFormat="0" applyFill="0" applyBorder="0" applyAlignment="0" applyProtection="0"/>
    <xf numFmtId="0" fontId="69" fillId="0" borderId="8" applyNumberFormat="0" applyFill="0" applyAlignment="0" applyProtection="0"/>
    <xf numFmtId="0" fontId="70" fillId="23" borderId="9" applyNumberFormat="0" applyAlignment="0" applyProtection="0"/>
  </cellStyleXfs>
  <cellXfs count="1767">
    <xf numFmtId="0" fontId="0" fillId="0" borderId="0" xfId="0"/>
    <xf numFmtId="0" fontId="1" fillId="0" borderId="0" xfId="42" applyFill="1" applyAlignment="1">
      <alignment vertical="center"/>
    </xf>
    <xf numFmtId="0" fontId="2" fillId="0" borderId="0" xfId="42" applyFont="1" applyFill="1" applyAlignment="1">
      <alignment vertical="center"/>
    </xf>
    <xf numFmtId="0" fontId="1" fillId="0" borderId="0" xfId="42" applyAlignment="1">
      <alignment vertical="center"/>
    </xf>
    <xf numFmtId="0" fontId="3" fillId="24" borderId="10" xfId="42" applyFont="1" applyFill="1" applyBorder="1" applyAlignment="1">
      <alignment horizontal="right" vertical="center"/>
    </xf>
    <xf numFmtId="14" fontId="1" fillId="0" borderId="11" xfId="42" applyNumberFormat="1" applyBorder="1" applyAlignment="1">
      <alignment horizontal="center" vertical="center"/>
    </xf>
    <xf numFmtId="0" fontId="3" fillId="24" borderId="12" xfId="42" applyFont="1" applyFill="1" applyBorder="1" applyAlignment="1">
      <alignment horizontal="center" vertical="center"/>
    </xf>
    <xf numFmtId="0" fontId="5" fillId="25" borderId="13" xfId="42" applyFont="1" applyFill="1" applyBorder="1" applyAlignment="1">
      <alignment horizontal="center" vertical="center"/>
    </xf>
    <xf numFmtId="0" fontId="5" fillId="25" borderId="12" xfId="42" applyFont="1" applyFill="1" applyBorder="1" applyAlignment="1">
      <alignment horizontal="center" vertical="center"/>
    </xf>
    <xf numFmtId="0" fontId="1" fillId="25" borderId="0" xfId="42" applyFill="1" applyAlignment="1">
      <alignment vertical="center"/>
    </xf>
    <xf numFmtId="0" fontId="6" fillId="26" borderId="0" xfId="42" applyFont="1" applyFill="1" applyBorder="1" applyAlignment="1">
      <alignment horizontal="center" vertical="center"/>
    </xf>
    <xf numFmtId="0" fontId="1" fillId="0" borderId="0" xfId="42"/>
    <xf numFmtId="0" fontId="17" fillId="0" borderId="14" xfId="42" applyFont="1" applyFill="1" applyBorder="1" applyAlignment="1">
      <alignment horizontal="left" vertical="center"/>
    </xf>
    <xf numFmtId="0" fontId="1" fillId="0" borderId="15" xfId="42" applyFill="1" applyBorder="1"/>
    <xf numFmtId="0" fontId="11" fillId="0" borderId="15" xfId="42" applyFont="1" applyFill="1" applyBorder="1" applyAlignment="1">
      <alignment horizontal="center" vertical="center" wrapText="1"/>
    </xf>
    <xf numFmtId="0" fontId="1" fillId="0" borderId="16" xfId="42" applyFill="1" applyBorder="1"/>
    <xf numFmtId="0" fontId="3" fillId="25" borderId="0" xfId="42" applyFont="1" applyFill="1" applyBorder="1" applyAlignment="1">
      <alignment horizontal="right" vertical="center"/>
    </xf>
    <xf numFmtId="0" fontId="21" fillId="0" borderId="0" xfId="42" applyFont="1" applyAlignment="1">
      <alignment vertical="center"/>
    </xf>
    <xf numFmtId="0" fontId="1" fillId="0" borderId="0" xfId="42" applyBorder="1" applyAlignment="1">
      <alignment vertical="center"/>
    </xf>
    <xf numFmtId="0" fontId="1" fillId="0" borderId="0" xfId="42" applyFont="1" applyAlignment="1">
      <alignment vertical="center"/>
    </xf>
    <xf numFmtId="0" fontId="8" fillId="25" borderId="0" xfId="42" applyFont="1" applyFill="1" applyBorder="1" applyAlignment="1">
      <alignment horizontal="center" vertical="center" wrapText="1"/>
    </xf>
    <xf numFmtId="166" fontId="23" fillId="25" borderId="0" xfId="42" applyNumberFormat="1" applyFont="1" applyFill="1" applyBorder="1" applyAlignment="1">
      <alignment horizontal="center" vertical="center"/>
    </xf>
    <xf numFmtId="166" fontId="23" fillId="0" borderId="0" xfId="42" applyNumberFormat="1" applyFont="1" applyFill="1" applyBorder="1" applyAlignment="1">
      <alignment horizontal="center" vertical="center"/>
    </xf>
    <xf numFmtId="2" fontId="27" fillId="25" borderId="0" xfId="42" applyNumberFormat="1" applyFont="1" applyFill="1" applyBorder="1" applyAlignment="1">
      <alignment horizontal="center" vertical="center"/>
    </xf>
    <xf numFmtId="0" fontId="0" fillId="0" borderId="0" xfId="0"/>
    <xf numFmtId="0" fontId="16" fillId="0" borderId="0" xfId="43"/>
    <xf numFmtId="0" fontId="16" fillId="0" borderId="0" xfId="43" applyFont="1" applyAlignment="1">
      <alignment vertical="center"/>
    </xf>
    <xf numFmtId="0" fontId="44" fillId="0" borderId="17" xfId="43" applyFont="1" applyBorder="1" applyAlignment="1">
      <alignment horizontal="center" vertical="center"/>
    </xf>
    <xf numFmtId="0" fontId="148" fillId="50" borderId="18" xfId="53" applyNumberFormat="1" applyFont="1" applyFill="1" applyBorder="1" applyAlignment="1">
      <alignment horizontal="center" vertical="center"/>
    </xf>
    <xf numFmtId="0" fontId="45" fillId="0" borderId="19" xfId="43" applyFont="1" applyBorder="1" applyAlignment="1" applyProtection="1">
      <alignment vertical="center"/>
    </xf>
    <xf numFmtId="0" fontId="149" fillId="50" borderId="18" xfId="53" applyNumberFormat="1" applyFont="1" applyFill="1" applyBorder="1" applyAlignment="1">
      <alignment horizontal="center" vertical="center"/>
    </xf>
    <xf numFmtId="0" fontId="46" fillId="0" borderId="161" xfId="43" applyFont="1" applyBorder="1" applyAlignment="1">
      <alignment horizontal="center" vertical="center"/>
    </xf>
    <xf numFmtId="0" fontId="38" fillId="50" borderId="0" xfId="53" applyNumberFormat="1" applyFont="1" applyFill="1" applyBorder="1" applyAlignment="1">
      <alignment vertical="center"/>
    </xf>
    <xf numFmtId="0" fontId="37" fillId="0" borderId="17" xfId="43" applyFont="1" applyBorder="1" applyAlignment="1">
      <alignment horizontal="center" vertical="center"/>
    </xf>
    <xf numFmtId="0" fontId="38" fillId="50" borderId="18" xfId="53" applyNumberFormat="1" applyFont="1" applyFill="1" applyBorder="1" applyAlignment="1">
      <alignment vertical="center"/>
    </xf>
    <xf numFmtId="0" fontId="150" fillId="0" borderId="161" xfId="43" applyFont="1" applyBorder="1" applyAlignment="1">
      <alignment horizontal="center" vertical="center"/>
    </xf>
    <xf numFmtId="0" fontId="151" fillId="0" borderId="17" xfId="43" applyFont="1" applyBorder="1" applyAlignment="1">
      <alignment horizontal="center" vertical="center"/>
    </xf>
    <xf numFmtId="0" fontId="152" fillId="0" borderId="161" xfId="43" applyFont="1" applyBorder="1" applyAlignment="1">
      <alignment horizontal="center" vertical="center"/>
    </xf>
    <xf numFmtId="0" fontId="153" fillId="0" borderId="17" xfId="43" applyFont="1" applyBorder="1" applyAlignment="1">
      <alignment horizontal="center" vertical="center"/>
    </xf>
    <xf numFmtId="0" fontId="154" fillId="0" borderId="161" xfId="43" applyFont="1" applyBorder="1" applyAlignment="1">
      <alignment horizontal="center" vertical="center"/>
    </xf>
    <xf numFmtId="0" fontId="155" fillId="0" borderId="17" xfId="43" applyFont="1" applyBorder="1" applyAlignment="1">
      <alignment horizontal="center" vertical="center"/>
    </xf>
    <xf numFmtId="0" fontId="156" fillId="0" borderId="17" xfId="43" applyFont="1" applyBorder="1" applyAlignment="1">
      <alignment horizontal="center" vertical="center"/>
    </xf>
    <xf numFmtId="0" fontId="157" fillId="0" borderId="17" xfId="43" applyFont="1" applyBorder="1" applyAlignment="1">
      <alignment horizontal="center" vertical="center"/>
    </xf>
    <xf numFmtId="0" fontId="158" fillId="0" borderId="17" xfId="43" applyFont="1" applyBorder="1" applyAlignment="1">
      <alignment horizontal="center" vertical="center"/>
    </xf>
    <xf numFmtId="0" fontId="159" fillId="0" borderId="17" xfId="43" applyFont="1" applyBorder="1" applyAlignment="1">
      <alignment horizontal="center" vertical="center"/>
    </xf>
    <xf numFmtId="0" fontId="46" fillId="50" borderId="18" xfId="53" applyNumberFormat="1" applyFont="1" applyFill="1" applyBorder="1" applyAlignment="1">
      <alignment vertical="center"/>
    </xf>
    <xf numFmtId="0" fontId="144" fillId="0" borderId="20" xfId="47" applyFont="1" applyBorder="1" applyAlignment="1">
      <alignment vertical="center"/>
    </xf>
    <xf numFmtId="0" fontId="144" fillId="0" borderId="21" xfId="47" applyFont="1" applyBorder="1" applyAlignment="1">
      <alignment vertical="center"/>
    </xf>
    <xf numFmtId="0" fontId="160" fillId="0" borderId="21" xfId="47" applyFont="1" applyBorder="1" applyAlignment="1">
      <alignment vertical="center"/>
    </xf>
    <xf numFmtId="0" fontId="144" fillId="0" borderId="22" xfId="47" applyFont="1" applyBorder="1" applyAlignment="1">
      <alignment vertical="center"/>
    </xf>
    <xf numFmtId="0" fontId="161" fillId="0" borderId="0" xfId="43" applyFont="1" applyBorder="1" applyAlignment="1" applyProtection="1">
      <alignment vertical="center"/>
    </xf>
    <xf numFmtId="0" fontId="16" fillId="0" borderId="0" xfId="43" applyFont="1" applyBorder="1" applyAlignment="1" applyProtection="1">
      <alignment vertical="center"/>
    </xf>
    <xf numFmtId="0" fontId="162" fillId="0" borderId="0" xfId="43" applyFont="1" applyBorder="1" applyAlignment="1" applyProtection="1">
      <alignment horizontal="center" vertical="center"/>
    </xf>
    <xf numFmtId="0" fontId="4" fillId="0" borderId="0" xfId="43" applyFont="1" applyBorder="1" applyAlignment="1" applyProtection="1">
      <alignment horizontal="center" vertical="center"/>
    </xf>
    <xf numFmtId="0" fontId="16" fillId="0" borderId="20" xfId="43" applyFont="1" applyBorder="1" applyAlignment="1" applyProtection="1">
      <alignment vertical="center"/>
    </xf>
    <xf numFmtId="0" fontId="16" fillId="0" borderId="21" xfId="43" applyFont="1" applyBorder="1" applyAlignment="1" applyProtection="1">
      <alignment vertical="center"/>
    </xf>
    <xf numFmtId="0" fontId="16" fillId="0" borderId="21" xfId="43" applyFont="1" applyBorder="1" applyAlignment="1">
      <alignment vertical="center"/>
    </xf>
    <xf numFmtId="0" fontId="45" fillId="0" borderId="21" xfId="43" applyFont="1" applyBorder="1" applyAlignment="1" applyProtection="1">
      <alignment vertical="center"/>
    </xf>
    <xf numFmtId="0" fontId="45" fillId="0" borderId="22" xfId="43" applyFont="1" applyBorder="1" applyAlignment="1" applyProtection="1">
      <alignment vertical="center"/>
    </xf>
    <xf numFmtId="1" fontId="48" fillId="0" borderId="0" xfId="43" applyNumberFormat="1" applyFont="1" applyFill="1" applyBorder="1" applyAlignment="1">
      <alignment horizontal="center" vertical="center"/>
    </xf>
    <xf numFmtId="0" fontId="26" fillId="0" borderId="23" xfId="43" applyNumberFormat="1" applyFont="1" applyFill="1" applyBorder="1" applyAlignment="1">
      <alignment horizontal="center" vertical="center"/>
    </xf>
    <xf numFmtId="2" fontId="25" fillId="0" borderId="0" xfId="43" applyNumberFormat="1" applyFont="1" applyFill="1" applyBorder="1" applyAlignment="1">
      <alignment horizontal="center" vertical="center"/>
    </xf>
    <xf numFmtId="0" fontId="49" fillId="27" borderId="0" xfId="43" applyNumberFormat="1" applyFont="1" applyFill="1" applyBorder="1" applyAlignment="1">
      <alignment horizontal="left" vertical="center"/>
    </xf>
    <xf numFmtId="0" fontId="15" fillId="0" borderId="0" xfId="43" applyNumberFormat="1" applyFont="1" applyFill="1" applyBorder="1" applyAlignment="1">
      <alignment horizontal="center" vertical="center"/>
    </xf>
    <xf numFmtId="0" fontId="14" fillId="27" borderId="0" xfId="43" applyNumberFormat="1" applyFont="1" applyFill="1" applyBorder="1" applyAlignment="1">
      <alignment horizontal="left" vertical="center"/>
    </xf>
    <xf numFmtId="0" fontId="50" fillId="0" borderId="24" xfId="43" applyFont="1" applyFill="1" applyBorder="1" applyAlignment="1">
      <alignment horizontal="left" vertical="center" wrapText="1"/>
    </xf>
    <xf numFmtId="0" fontId="35" fillId="0" borderId="25" xfId="53" applyNumberFormat="1" applyFont="1" applyFill="1" applyBorder="1" applyAlignment="1">
      <alignment vertical="center" wrapText="1"/>
    </xf>
    <xf numFmtId="0" fontId="14" fillId="27" borderId="25" xfId="43" applyNumberFormat="1" applyFont="1" applyFill="1" applyBorder="1" applyAlignment="1">
      <alignment horizontal="left" vertical="center"/>
    </xf>
    <xf numFmtId="0" fontId="26" fillId="27" borderId="26" xfId="43" applyNumberFormat="1" applyFont="1" applyFill="1" applyBorder="1" applyAlignment="1">
      <alignment horizontal="center" vertical="center"/>
    </xf>
    <xf numFmtId="1" fontId="48" fillId="27" borderId="0" xfId="43" applyNumberFormat="1" applyFont="1" applyFill="1" applyBorder="1" applyAlignment="1">
      <alignment horizontal="center" vertical="center"/>
    </xf>
    <xf numFmtId="1" fontId="48" fillId="27" borderId="27" xfId="43" applyNumberFormat="1" applyFont="1" applyFill="1" applyBorder="1" applyAlignment="1">
      <alignment horizontal="center" vertical="center"/>
    </xf>
    <xf numFmtId="0" fontId="49" fillId="27" borderId="23" xfId="43" applyNumberFormat="1" applyFont="1" applyFill="1" applyBorder="1" applyAlignment="1">
      <alignment horizontal="left" vertical="center"/>
    </xf>
    <xf numFmtId="0" fontId="35" fillId="0" borderId="28" xfId="53" applyNumberFormat="1" applyFont="1" applyFill="1" applyBorder="1" applyAlignment="1">
      <alignment vertical="center" wrapText="1"/>
    </xf>
    <xf numFmtId="1" fontId="48" fillId="0" borderId="25" xfId="43" applyNumberFormat="1" applyFont="1" applyFill="1" applyBorder="1" applyAlignment="1">
      <alignment horizontal="center" vertical="center"/>
    </xf>
    <xf numFmtId="0" fontId="21" fillId="0" borderId="0" xfId="43" applyFont="1" applyAlignment="1">
      <alignment vertical="center"/>
    </xf>
    <xf numFmtId="0" fontId="52" fillId="28" borderId="29" xfId="43" applyFont="1" applyFill="1" applyBorder="1" applyAlignment="1">
      <alignment horizontal="left" vertical="center" wrapText="1"/>
    </xf>
    <xf numFmtId="0" fontId="40" fillId="29" borderId="29" xfId="43" applyFont="1" applyFill="1" applyBorder="1" applyAlignment="1">
      <alignment horizontal="left" vertical="center" wrapText="1"/>
    </xf>
    <xf numFmtId="0" fontId="52" fillId="30" borderId="29" xfId="43" applyFont="1" applyFill="1" applyBorder="1" applyAlignment="1">
      <alignment horizontal="left" vertical="center" wrapText="1"/>
    </xf>
    <xf numFmtId="0" fontId="52" fillId="31" borderId="29" xfId="43" applyFont="1" applyFill="1" applyBorder="1" applyAlignment="1">
      <alignment horizontal="left" vertical="center" wrapText="1"/>
    </xf>
    <xf numFmtId="0" fontId="19" fillId="0" borderId="0" xfId="43" applyFont="1" applyAlignment="1">
      <alignment horizontal="center" vertical="center" wrapText="1"/>
    </xf>
    <xf numFmtId="0" fontId="16" fillId="0" borderId="0" xfId="43" applyAlignment="1">
      <alignment vertical="center"/>
    </xf>
    <xf numFmtId="188" fontId="27" fillId="32" borderId="30" xfId="55" applyNumberFormat="1" applyFont="1" applyFill="1" applyBorder="1" applyAlignment="1" applyProtection="1">
      <alignment horizontal="center" vertical="center"/>
      <protection locked="0"/>
    </xf>
    <xf numFmtId="0" fontId="27" fillId="32" borderId="0" xfId="55" applyFont="1" applyFill="1" applyBorder="1" applyAlignment="1" applyProtection="1">
      <alignment horizontal="center" vertical="center"/>
      <protection locked="0"/>
    </xf>
    <xf numFmtId="0" fontId="27" fillId="32" borderId="31" xfId="55" applyFont="1" applyFill="1" applyBorder="1" applyAlignment="1" applyProtection="1">
      <alignment horizontal="center" vertical="center"/>
      <protection locked="0"/>
    </xf>
    <xf numFmtId="188" fontId="73" fillId="33" borderId="30" xfId="55" applyNumberFormat="1" applyFont="1" applyFill="1" applyBorder="1" applyAlignment="1" applyProtection="1">
      <alignment horizontal="center" vertical="center"/>
      <protection locked="0"/>
    </xf>
    <xf numFmtId="0" fontId="18" fillId="0" borderId="0" xfId="55" applyFont="1" applyFill="1" applyBorder="1" applyAlignment="1">
      <alignment horizontal="center" vertical="center"/>
    </xf>
    <xf numFmtId="1" fontId="18" fillId="0" borderId="31" xfId="55" applyNumberFormat="1" applyFont="1" applyFill="1" applyBorder="1" applyAlignment="1">
      <alignment horizontal="center" vertical="center"/>
    </xf>
    <xf numFmtId="188" fontId="18" fillId="0" borderId="30" xfId="55" applyNumberFormat="1" applyFont="1" applyFill="1" applyBorder="1" applyAlignment="1" applyProtection="1">
      <alignment horizontal="center" vertical="center"/>
      <protection locked="0"/>
    </xf>
    <xf numFmtId="0" fontId="10" fillId="33" borderId="0" xfId="55" applyFont="1" applyFill="1" applyBorder="1" applyAlignment="1">
      <alignment horizontal="center" vertical="center"/>
    </xf>
    <xf numFmtId="0" fontId="18" fillId="0" borderId="31" xfId="55" applyFont="1" applyFill="1" applyBorder="1" applyAlignment="1">
      <alignment horizontal="center" vertical="center"/>
    </xf>
    <xf numFmtId="188" fontId="18" fillId="0" borderId="32" xfId="55" applyNumberFormat="1" applyFont="1" applyFill="1" applyBorder="1" applyAlignment="1" applyProtection="1">
      <alignment horizontal="center" vertical="center"/>
      <protection locked="0"/>
    </xf>
    <xf numFmtId="0" fontId="10" fillId="33" borderId="33" xfId="55" applyFont="1" applyFill="1" applyBorder="1" applyAlignment="1">
      <alignment horizontal="center" vertical="center"/>
    </xf>
    <xf numFmtId="0" fontId="22" fillId="28" borderId="29" xfId="43" applyFont="1" applyFill="1" applyBorder="1" applyAlignment="1">
      <alignment horizontal="left" vertical="center" wrapText="1"/>
    </xf>
    <xf numFmtId="0" fontId="18" fillId="29" borderId="29" xfId="43" applyFont="1" applyFill="1" applyBorder="1" applyAlignment="1">
      <alignment horizontal="left" vertical="center" wrapText="1"/>
    </xf>
    <xf numFmtId="0" fontId="22" fillId="30" borderId="29" xfId="43" applyFont="1" applyFill="1" applyBorder="1" applyAlignment="1">
      <alignment horizontal="left" vertical="center" wrapText="1"/>
    </xf>
    <xf numFmtId="0" fontId="22" fillId="31" borderId="29" xfId="43" applyFont="1" applyFill="1" applyBorder="1" applyAlignment="1">
      <alignment horizontal="left" vertical="center" wrapText="1"/>
    </xf>
    <xf numFmtId="0" fontId="21" fillId="0" borderId="0" xfId="43" applyFont="1"/>
    <xf numFmtId="0" fontId="21" fillId="0" borderId="0" xfId="47" applyFont="1" applyAlignment="1">
      <alignment vertical="center"/>
    </xf>
    <xf numFmtId="0" fontId="38" fillId="0" borderId="0" xfId="43" applyFont="1" applyAlignment="1">
      <alignment vertical="center"/>
    </xf>
    <xf numFmtId="0" fontId="21" fillId="0" borderId="0" xfId="43" applyFont="1" applyAlignment="1">
      <alignment horizontal="center"/>
    </xf>
    <xf numFmtId="166" fontId="3" fillId="51" borderId="34" xfId="0" applyNumberFormat="1" applyFont="1" applyFill="1" applyBorder="1" applyAlignment="1" applyProtection="1">
      <alignment horizontal="center" vertical="center"/>
    </xf>
    <xf numFmtId="0" fontId="1" fillId="51" borderId="10" xfId="0" applyFont="1" applyFill="1" applyBorder="1" applyAlignment="1" applyProtection="1">
      <alignment horizontal="center" vertical="center"/>
    </xf>
    <xf numFmtId="0" fontId="18" fillId="52" borderId="0" xfId="52" applyFont="1" applyFill="1" applyBorder="1" applyAlignment="1">
      <alignment horizontal="centerContinuous" vertical="center"/>
    </xf>
    <xf numFmtId="0" fontId="0" fillId="52" borderId="0" xfId="0" applyFill="1" applyBorder="1" applyAlignment="1">
      <alignment horizontal="centerContinuous" vertical="center" wrapText="1"/>
    </xf>
    <xf numFmtId="0" fontId="3" fillId="52" borderId="0" xfId="52" applyFont="1" applyFill="1" applyBorder="1" applyAlignment="1">
      <alignment horizontal="right" vertical="center"/>
    </xf>
    <xf numFmtId="9" fontId="74" fillId="52" borderId="35" xfId="0" applyNumberFormat="1" applyFont="1" applyFill="1" applyBorder="1" applyAlignment="1">
      <alignment horizontal="center" vertical="center"/>
    </xf>
    <xf numFmtId="0" fontId="10" fillId="35" borderId="0" xfId="52" applyFont="1" applyFill="1" applyBorder="1" applyAlignment="1">
      <alignment horizontal="left" vertical="center"/>
    </xf>
    <xf numFmtId="0" fontId="1" fillId="0" borderId="0" xfId="42" applyFont="1"/>
    <xf numFmtId="0" fontId="1" fillId="0" borderId="0" xfId="42" applyProtection="1">
      <protection hidden="1"/>
    </xf>
    <xf numFmtId="0" fontId="144" fillId="0" borderId="0" xfId="46"/>
    <xf numFmtId="0" fontId="1" fillId="50" borderId="0" xfId="44" applyFill="1" applyProtection="1">
      <protection hidden="1"/>
    </xf>
    <xf numFmtId="0" fontId="144" fillId="50" borderId="0" xfId="46" applyFill="1"/>
    <xf numFmtId="0" fontId="18" fillId="50" borderId="0" xfId="44" applyFont="1" applyFill="1" applyAlignment="1" applyProtection="1">
      <alignment horizontal="left"/>
      <protection hidden="1"/>
    </xf>
    <xf numFmtId="0" fontId="12" fillId="50" borderId="0" xfId="44" applyFont="1" applyFill="1" applyAlignment="1" applyProtection="1">
      <alignment horizontal="left"/>
      <protection hidden="1"/>
    </xf>
    <xf numFmtId="0" fontId="163" fillId="50" borderId="0" xfId="44" applyFont="1" applyFill="1" applyProtection="1">
      <protection hidden="1"/>
    </xf>
    <xf numFmtId="0" fontId="12" fillId="50" borderId="0" xfId="44" applyFont="1" applyFill="1" applyProtection="1">
      <protection hidden="1"/>
    </xf>
    <xf numFmtId="0" fontId="15" fillId="50" borderId="0" xfId="44" applyFont="1" applyFill="1" applyProtection="1">
      <protection hidden="1"/>
    </xf>
    <xf numFmtId="0" fontId="15" fillId="50" borderId="0" xfId="44" applyFont="1" applyFill="1" applyAlignment="1" applyProtection="1">
      <alignment vertical="center"/>
      <protection hidden="1"/>
    </xf>
    <xf numFmtId="0" fontId="1" fillId="50" borderId="0" xfId="44" applyFill="1" applyAlignment="1" applyProtection="1">
      <alignment vertical="center"/>
      <protection hidden="1"/>
    </xf>
    <xf numFmtId="0" fontId="4" fillId="50" borderId="0" xfId="44" applyFont="1" applyFill="1" applyAlignment="1" applyProtection="1">
      <alignment horizontal="left" vertical="center"/>
      <protection hidden="1"/>
    </xf>
    <xf numFmtId="0" fontId="1" fillId="53" borderId="0" xfId="42" applyFill="1" applyProtection="1">
      <protection hidden="1"/>
    </xf>
    <xf numFmtId="0" fontId="144" fillId="53" borderId="0" xfId="46" applyFill="1"/>
    <xf numFmtId="0" fontId="1" fillId="53" borderId="0" xfId="42" applyFont="1" applyFill="1" applyAlignment="1">
      <alignment vertical="center"/>
    </xf>
    <xf numFmtId="0" fontId="1" fillId="50" borderId="0" xfId="42" applyFont="1" applyFill="1" applyAlignment="1">
      <alignment vertical="center"/>
    </xf>
    <xf numFmtId="0" fontId="1" fillId="0" borderId="0" xfId="42" applyFont="1" applyFill="1" applyAlignment="1">
      <alignment vertical="center"/>
    </xf>
    <xf numFmtId="0" fontId="164" fillId="53" borderId="0" xfId="42" applyFont="1" applyFill="1" applyAlignment="1">
      <alignment vertical="center"/>
    </xf>
    <xf numFmtId="0" fontId="165" fillId="53" borderId="0" xfId="42" applyFont="1" applyFill="1" applyAlignment="1">
      <alignment vertical="center"/>
    </xf>
    <xf numFmtId="0" fontId="152" fillId="53" borderId="0" xfId="42" applyFont="1" applyFill="1" applyAlignment="1">
      <alignment vertical="center"/>
    </xf>
    <xf numFmtId="0" fontId="166" fillId="53" borderId="0" xfId="42" applyFont="1" applyFill="1" applyAlignment="1">
      <alignment vertical="center"/>
    </xf>
    <xf numFmtId="0" fontId="167" fillId="53" borderId="0" xfId="42" applyFont="1" applyFill="1" applyAlignment="1">
      <alignment vertical="center"/>
    </xf>
    <xf numFmtId="0" fontId="167" fillId="53" borderId="0" xfId="42" applyFont="1" applyFill="1" applyProtection="1">
      <protection hidden="1"/>
    </xf>
    <xf numFmtId="0" fontId="1" fillId="53" borderId="0" xfId="42" applyFill="1" applyAlignment="1" applyProtection="1">
      <alignment vertical="center"/>
      <protection hidden="1"/>
    </xf>
    <xf numFmtId="0" fontId="167" fillId="53" borderId="0" xfId="42" applyFont="1" applyFill="1" applyAlignment="1" applyProtection="1">
      <alignment vertical="center"/>
      <protection hidden="1"/>
    </xf>
    <xf numFmtId="0" fontId="168" fillId="53" borderId="0" xfId="42" applyFont="1" applyFill="1" applyAlignment="1" applyProtection="1">
      <alignment vertical="center"/>
      <protection hidden="1"/>
    </xf>
    <xf numFmtId="0" fontId="169" fillId="53" borderId="0" xfId="42" applyFont="1" applyFill="1" applyAlignment="1" applyProtection="1">
      <alignment vertical="center"/>
      <protection hidden="1"/>
    </xf>
    <xf numFmtId="0" fontId="1" fillId="53" borderId="0" xfId="42" applyFont="1" applyFill="1"/>
    <xf numFmtId="0" fontId="1" fillId="50" borderId="0" xfId="42" applyFont="1" applyFill="1"/>
    <xf numFmtId="0" fontId="1" fillId="50" borderId="0" xfId="42" applyFill="1" applyProtection="1">
      <protection hidden="1"/>
    </xf>
    <xf numFmtId="0" fontId="76" fillId="0" borderId="0" xfId="42" applyFont="1" applyProtection="1">
      <protection hidden="1"/>
    </xf>
    <xf numFmtId="0" fontId="76" fillId="0" borderId="0" xfId="42" applyFont="1" applyAlignment="1" applyProtection="1">
      <alignment horizontal="left"/>
      <protection hidden="1"/>
    </xf>
    <xf numFmtId="0" fontId="1" fillId="51" borderId="0" xfId="44" applyFill="1"/>
    <xf numFmtId="0" fontId="170" fillId="50" borderId="0" xfId="44" applyFont="1" applyFill="1" applyBorder="1" applyAlignment="1">
      <alignment horizontal="center" vertical="center"/>
    </xf>
    <xf numFmtId="0" fontId="170" fillId="54" borderId="0" xfId="44" applyFont="1" applyFill="1" applyBorder="1" applyAlignment="1">
      <alignment horizontal="center" vertical="center"/>
    </xf>
    <xf numFmtId="0" fontId="1" fillId="54" borderId="0" xfId="44" applyFill="1"/>
    <xf numFmtId="0" fontId="170" fillId="55" borderId="0" xfId="44" applyFont="1" applyFill="1" applyBorder="1" applyAlignment="1">
      <alignment horizontal="center" vertical="center"/>
    </xf>
    <xf numFmtId="0" fontId="1" fillId="55" borderId="0" xfId="44" applyFill="1"/>
    <xf numFmtId="0" fontId="1" fillId="56" borderId="0" xfId="44" applyFill="1"/>
    <xf numFmtId="0" fontId="1" fillId="0" borderId="0" xfId="44"/>
    <xf numFmtId="0" fontId="171" fillId="55" borderId="0" xfId="44" applyFont="1" applyFill="1" applyAlignment="1">
      <alignment vertical="center"/>
    </xf>
    <xf numFmtId="0" fontId="171" fillId="55" borderId="0" xfId="44" applyFont="1" applyFill="1"/>
    <xf numFmtId="0" fontId="1" fillId="0" borderId="0" xfId="44" applyFont="1" applyAlignment="1">
      <alignment vertical="center"/>
    </xf>
    <xf numFmtId="0" fontId="1" fillId="0" borderId="0" xfId="44" applyFont="1" applyBorder="1" applyAlignment="1">
      <alignment vertical="center"/>
    </xf>
    <xf numFmtId="0" fontId="21" fillId="0" borderId="0" xfId="44" applyFont="1" applyBorder="1" applyAlignment="1">
      <alignment horizontal="center"/>
    </xf>
    <xf numFmtId="0" fontId="21" fillId="0" borderId="0" xfId="44" applyFont="1" applyBorder="1" applyAlignment="1">
      <alignment vertical="center"/>
    </xf>
    <xf numFmtId="0" fontId="172" fillId="50" borderId="36" xfId="44" applyFont="1" applyFill="1" applyBorder="1" applyAlignment="1" applyProtection="1">
      <alignment horizontal="center" vertical="center"/>
      <protection hidden="1"/>
    </xf>
    <xf numFmtId="0" fontId="84" fillId="38" borderId="36" xfId="49" applyNumberFormat="1" applyFont="1" applyFill="1" applyBorder="1" applyAlignment="1">
      <alignment horizontal="center" vertical="center"/>
    </xf>
    <xf numFmtId="3" fontId="173" fillId="57" borderId="36" xfId="49" applyNumberFormat="1" applyFont="1" applyFill="1" applyBorder="1" applyAlignment="1" applyProtection="1">
      <alignment horizontal="center" vertical="center"/>
      <protection locked="0"/>
    </xf>
    <xf numFmtId="0" fontId="174" fillId="50" borderId="36" xfId="44" applyFont="1" applyFill="1" applyBorder="1" applyAlignment="1" applyProtection="1">
      <alignment horizontal="center" vertical="center" wrapText="1"/>
      <protection hidden="1"/>
    </xf>
    <xf numFmtId="0" fontId="174" fillId="50" borderId="162" xfId="44" applyFont="1" applyFill="1" applyBorder="1" applyAlignment="1" applyProtection="1">
      <alignment horizontal="center" vertical="center" wrapText="1"/>
      <protection hidden="1"/>
    </xf>
    <xf numFmtId="0" fontId="1" fillId="50" borderId="0" xfId="44" applyFill="1"/>
    <xf numFmtId="0" fontId="171" fillId="50" borderId="0" xfId="44" applyFont="1" applyFill="1" applyAlignment="1">
      <alignment vertical="center"/>
    </xf>
    <xf numFmtId="0" fontId="171" fillId="50" borderId="0" xfId="44" applyFont="1" applyFill="1"/>
    <xf numFmtId="0" fontId="52" fillId="28" borderId="0" xfId="44" applyFont="1" applyFill="1" applyBorder="1" applyAlignment="1">
      <alignment horizontal="left" vertical="center" wrapText="1"/>
    </xf>
    <xf numFmtId="0" fontId="40" fillId="29" borderId="0" xfId="44" applyFont="1" applyFill="1" applyBorder="1" applyAlignment="1">
      <alignment horizontal="left" vertical="center" wrapText="1"/>
    </xf>
    <xf numFmtId="0" fontId="52" fillId="30" borderId="0" xfId="44" applyFont="1" applyFill="1" applyBorder="1" applyAlignment="1">
      <alignment horizontal="left" vertical="center" wrapText="1"/>
    </xf>
    <xf numFmtId="0" fontId="52" fillId="31" borderId="0" xfId="44" applyFont="1" applyFill="1" applyBorder="1" applyAlignment="1">
      <alignment horizontal="left" vertical="center" wrapText="1"/>
    </xf>
    <xf numFmtId="0" fontId="175" fillId="50" borderId="0" xfId="52" applyNumberFormat="1" applyFont="1" applyFill="1" applyBorder="1" applyAlignment="1">
      <alignment horizontal="center" vertical="center"/>
    </xf>
    <xf numFmtId="0" fontId="176" fillId="50" borderId="0" xfId="44" applyFont="1" applyFill="1" applyBorder="1" applyAlignment="1" applyProtection="1">
      <alignment horizontal="center" vertical="center" wrapText="1"/>
      <protection hidden="1"/>
    </xf>
    <xf numFmtId="0" fontId="177" fillId="50" borderId="0" xfId="44" applyFont="1" applyFill="1" applyBorder="1" applyAlignment="1" applyProtection="1">
      <alignment horizontal="center" vertical="center" wrapText="1"/>
      <protection hidden="1"/>
    </xf>
    <xf numFmtId="0" fontId="172" fillId="50" borderId="0" xfId="44" applyFont="1" applyFill="1" applyBorder="1" applyAlignment="1" applyProtection="1">
      <alignment horizontal="right" vertical="center"/>
      <protection hidden="1"/>
    </xf>
    <xf numFmtId="0" fontId="1" fillId="0" borderId="0" xfId="44" applyAlignment="1">
      <alignment horizontal="center"/>
    </xf>
    <xf numFmtId="3" fontId="176" fillId="50" borderId="0" xfId="49" applyNumberFormat="1" applyFont="1" applyFill="1" applyBorder="1" applyAlignment="1" applyProtection="1">
      <alignment horizontal="center" vertical="center"/>
      <protection locked="0"/>
    </xf>
    <xf numFmtId="200" fontId="177" fillId="50" borderId="0" xfId="49" applyNumberFormat="1" applyFont="1" applyFill="1" applyBorder="1" applyAlignment="1" applyProtection="1">
      <alignment horizontal="center" vertical="center"/>
      <protection locked="0"/>
    </xf>
    <xf numFmtId="190" fontId="172" fillId="50" borderId="0" xfId="44" applyNumberFormat="1" applyFont="1" applyFill="1" applyBorder="1" applyAlignment="1">
      <alignment horizontal="center" vertical="center"/>
    </xf>
    <xf numFmtId="0" fontId="178" fillId="50" borderId="0" xfId="44" applyFont="1" applyFill="1" applyAlignment="1">
      <alignment horizontal="left" vertical="center"/>
    </xf>
    <xf numFmtId="0" fontId="174" fillId="50" borderId="0" xfId="44" applyFont="1" applyFill="1" applyAlignment="1">
      <alignment horizontal="center" vertical="center"/>
    </xf>
    <xf numFmtId="0" fontId="1" fillId="50" borderId="0" xfId="44" applyFill="1" applyBorder="1"/>
    <xf numFmtId="3" fontId="179" fillId="57" borderId="0" xfId="49" applyNumberFormat="1" applyFont="1" applyFill="1" applyBorder="1" applyAlignment="1" applyProtection="1">
      <alignment horizontal="left" vertical="center"/>
      <protection locked="0"/>
    </xf>
    <xf numFmtId="0" fontId="180" fillId="56" borderId="0" xfId="44" applyFont="1" applyFill="1" applyAlignment="1">
      <alignment horizontal="left" vertical="center"/>
    </xf>
    <xf numFmtId="0" fontId="181" fillId="50" borderId="0" xfId="44" applyFont="1" applyFill="1" applyAlignment="1">
      <alignment horizontal="left"/>
    </xf>
    <xf numFmtId="0" fontId="19" fillId="0" borderId="0" xfId="44" applyFont="1" applyBorder="1" applyAlignment="1">
      <alignment horizontal="center" vertical="center" wrapText="1"/>
    </xf>
    <xf numFmtId="0" fontId="182" fillId="25" borderId="30" xfId="44" applyFont="1" applyFill="1" applyBorder="1" applyAlignment="1">
      <alignment horizontal="center" vertical="center"/>
    </xf>
    <xf numFmtId="0" fontId="171" fillId="50" borderId="0" xfId="44" applyFont="1" applyFill="1" applyBorder="1" applyAlignment="1" applyProtection="1">
      <alignment horizontal="left" vertical="center"/>
      <protection hidden="1"/>
    </xf>
    <xf numFmtId="201" fontId="84" fillId="38" borderId="0" xfId="49" applyNumberFormat="1" applyFont="1" applyFill="1" applyBorder="1" applyAlignment="1">
      <alignment horizontal="center" vertical="center"/>
    </xf>
    <xf numFmtId="3" fontId="173" fillId="57" borderId="0" xfId="49" applyNumberFormat="1" applyFont="1" applyFill="1" applyBorder="1" applyAlignment="1" applyProtection="1">
      <alignment horizontal="center" vertical="center"/>
      <protection locked="0"/>
    </xf>
    <xf numFmtId="201" fontId="89" fillId="50" borderId="0" xfId="49" applyNumberFormat="1" applyFont="1" applyFill="1" applyBorder="1" applyAlignment="1">
      <alignment horizontal="center" vertical="center"/>
    </xf>
    <xf numFmtId="190" fontId="172" fillId="50" borderId="0" xfId="49" applyNumberFormat="1" applyFont="1" applyFill="1" applyBorder="1" applyAlignment="1">
      <alignment horizontal="center" vertical="center"/>
    </xf>
    <xf numFmtId="0" fontId="181" fillId="50" borderId="0" xfId="44" applyFont="1" applyFill="1" applyAlignment="1">
      <alignment vertical="center"/>
    </xf>
    <xf numFmtId="0" fontId="22" fillId="28" borderId="0" xfId="44" applyFont="1" applyFill="1" applyBorder="1" applyAlignment="1">
      <alignment horizontal="left" vertical="center" wrapText="1"/>
    </xf>
    <xf numFmtId="0" fontId="18" fillId="29" borderId="0" xfId="44" applyFont="1" applyFill="1" applyBorder="1" applyAlignment="1">
      <alignment horizontal="left" vertical="center" wrapText="1"/>
    </xf>
    <xf numFmtId="0" fontId="22" fillId="30" borderId="0" xfId="44" applyFont="1" applyFill="1" applyBorder="1" applyAlignment="1">
      <alignment horizontal="left" vertical="center" wrapText="1"/>
    </xf>
    <xf numFmtId="0" fontId="22" fillId="31" borderId="0" xfId="44" applyFont="1" applyFill="1" applyBorder="1" applyAlignment="1">
      <alignment horizontal="left" vertical="center" wrapText="1"/>
    </xf>
    <xf numFmtId="0" fontId="171" fillId="50" borderId="0" xfId="44" applyFont="1" applyFill="1" applyAlignment="1">
      <alignment horizontal="center" vertical="center"/>
    </xf>
    <xf numFmtId="0" fontId="178" fillId="50" borderId="0" xfId="44" applyFont="1" applyFill="1" applyAlignment="1">
      <alignment vertical="center"/>
    </xf>
    <xf numFmtId="0" fontId="183" fillId="50" borderId="0" xfId="37" applyFont="1" applyFill="1" applyAlignment="1" applyProtection="1">
      <alignment horizontal="left"/>
    </xf>
    <xf numFmtId="0" fontId="181" fillId="50" borderId="0" xfId="44" applyFont="1" applyFill="1" applyBorder="1" applyAlignment="1">
      <alignment horizontal="left"/>
    </xf>
    <xf numFmtId="0" fontId="184" fillId="50" borderId="0" xfId="52" applyNumberFormat="1" applyFont="1" applyFill="1" applyBorder="1" applyAlignment="1">
      <alignment horizontal="center" vertical="center"/>
    </xf>
    <xf numFmtId="0" fontId="1" fillId="0" borderId="0" xfId="44" applyAlignment="1">
      <alignment vertical="center"/>
    </xf>
    <xf numFmtId="0" fontId="183" fillId="50" borderId="0" xfId="37" applyFont="1" applyFill="1" applyAlignment="1" applyProtection="1">
      <alignment horizontal="left" vertical="center"/>
    </xf>
    <xf numFmtId="202" fontId="172" fillId="50" borderId="0" xfId="49" applyNumberFormat="1" applyFont="1" applyFill="1" applyBorder="1" applyAlignment="1">
      <alignment horizontal="center" vertical="center"/>
    </xf>
    <xf numFmtId="0" fontId="185" fillId="50" borderId="0" xfId="44" applyFont="1" applyFill="1" applyAlignment="1">
      <alignment horizontal="left" vertical="center"/>
    </xf>
    <xf numFmtId="0" fontId="183" fillId="50" borderId="0" xfId="37" applyFont="1" applyFill="1" applyAlignment="1">
      <alignment horizontal="left"/>
    </xf>
    <xf numFmtId="0" fontId="183" fillId="50" borderId="0" xfId="37" applyFont="1" applyFill="1" applyAlignment="1">
      <alignment horizontal="left" vertical="center"/>
    </xf>
    <xf numFmtId="0" fontId="181" fillId="50" borderId="0" xfId="44" applyFont="1" applyFill="1" applyAlignment="1">
      <alignment horizontal="left" vertical="center"/>
    </xf>
    <xf numFmtId="0" fontId="181" fillId="50" borderId="0" xfId="44" applyFont="1" applyFill="1" applyBorder="1" applyAlignment="1">
      <alignment horizontal="left" vertical="center"/>
    </xf>
    <xf numFmtId="203" fontId="186" fillId="58" borderId="0" xfId="49" applyNumberFormat="1" applyFont="1" applyFill="1" applyBorder="1" applyAlignment="1">
      <alignment horizontal="center" vertical="center"/>
    </xf>
    <xf numFmtId="0" fontId="187" fillId="50" borderId="0" xfId="44" applyFont="1" applyFill="1" applyAlignment="1">
      <alignment vertical="center"/>
    </xf>
    <xf numFmtId="0" fontId="1" fillId="0" borderId="0" xfId="44" applyBorder="1"/>
    <xf numFmtId="0" fontId="174" fillId="50" borderId="0" xfId="44" applyFont="1" applyFill="1" applyAlignment="1">
      <alignment vertical="center"/>
    </xf>
    <xf numFmtId="0" fontId="181" fillId="0" borderId="0" xfId="44" applyFont="1" applyAlignment="1">
      <alignment vertical="center"/>
    </xf>
    <xf numFmtId="0" fontId="188" fillId="0" borderId="0" xfId="33" applyFont="1" applyAlignment="1" applyProtection="1">
      <alignment vertical="center"/>
    </xf>
    <xf numFmtId="0" fontId="21" fillId="0" borderId="0" xfId="44" applyFont="1" applyBorder="1"/>
    <xf numFmtId="201" fontId="84" fillId="59" borderId="0" xfId="49" applyNumberFormat="1" applyFont="1" applyFill="1" applyBorder="1" applyAlignment="1">
      <alignment horizontal="center" vertical="center"/>
    </xf>
    <xf numFmtId="0" fontId="21" fillId="0" borderId="0" xfId="47" applyFont="1" applyBorder="1" applyAlignment="1">
      <alignment vertical="center"/>
    </xf>
    <xf numFmtId="0" fontId="171" fillId="50" borderId="0" xfId="44" applyFont="1" applyFill="1" applyBorder="1" applyAlignment="1">
      <alignment vertical="center"/>
    </xf>
    <xf numFmtId="0" fontId="3" fillId="0" borderId="0" xfId="44" applyFont="1" applyAlignment="1">
      <alignment horizontal="center" vertical="center"/>
    </xf>
    <xf numFmtId="0" fontId="174" fillId="0" borderId="0" xfId="44" applyFont="1" applyAlignment="1">
      <alignment horizontal="center" vertical="center"/>
    </xf>
    <xf numFmtId="0" fontId="189" fillId="50" borderId="0" xfId="44" applyFont="1" applyFill="1" applyAlignment="1">
      <alignment vertical="center"/>
    </xf>
    <xf numFmtId="49" fontId="174" fillId="0" borderId="37" xfId="44" applyNumberFormat="1" applyFont="1" applyBorder="1" applyAlignment="1">
      <alignment horizontal="center" vertical="center" wrapText="1"/>
    </xf>
    <xf numFmtId="49" fontId="174" fillId="0" borderId="38" xfId="44" applyNumberFormat="1" applyFont="1" applyBorder="1" applyAlignment="1">
      <alignment horizontal="center" vertical="center" wrapText="1"/>
    </xf>
    <xf numFmtId="49" fontId="174" fillId="0" borderId="39" xfId="44" applyNumberFormat="1" applyFont="1" applyBorder="1" applyAlignment="1">
      <alignment horizontal="center" vertical="center" wrapText="1"/>
    </xf>
    <xf numFmtId="49" fontId="178" fillId="0" borderId="40" xfId="44" applyNumberFormat="1" applyFont="1" applyBorder="1" applyAlignment="1">
      <alignment vertical="center" wrapText="1"/>
    </xf>
    <xf numFmtId="49" fontId="171" fillId="0" borderId="37" xfId="44" applyNumberFormat="1" applyFont="1" applyBorder="1" applyAlignment="1">
      <alignment horizontal="center" vertical="center" wrapText="1"/>
    </xf>
    <xf numFmtId="49" fontId="171" fillId="0" borderId="38" xfId="44" applyNumberFormat="1" applyFont="1" applyBorder="1" applyAlignment="1">
      <alignment horizontal="center" vertical="center" wrapText="1"/>
    </xf>
    <xf numFmtId="49" fontId="171" fillId="0" borderId="39" xfId="44" applyNumberFormat="1" applyFont="1" applyBorder="1" applyAlignment="1">
      <alignment horizontal="center" vertical="center" wrapText="1"/>
    </xf>
    <xf numFmtId="49" fontId="174" fillId="0" borderId="40" xfId="44" applyNumberFormat="1" applyFont="1" applyBorder="1" applyAlignment="1">
      <alignment vertical="center" wrapText="1"/>
    </xf>
    <xf numFmtId="49" fontId="178" fillId="0" borderId="41" xfId="44" applyNumberFormat="1" applyFont="1" applyBorder="1" applyAlignment="1">
      <alignment vertical="center" wrapText="1"/>
    </xf>
    <xf numFmtId="49" fontId="171" fillId="0" borderId="42" xfId="44" applyNumberFormat="1" applyFont="1" applyBorder="1" applyAlignment="1">
      <alignment horizontal="center" vertical="center" wrapText="1"/>
    </xf>
    <xf numFmtId="49" fontId="171" fillId="0" borderId="43" xfId="44" applyNumberFormat="1" applyFont="1" applyBorder="1" applyAlignment="1">
      <alignment horizontal="center" vertical="center" wrapText="1"/>
    </xf>
    <xf numFmtId="49" fontId="171" fillId="0" borderId="44" xfId="44" applyNumberFormat="1" applyFont="1" applyBorder="1" applyAlignment="1">
      <alignment horizontal="center" vertical="center" wrapText="1"/>
    </xf>
    <xf numFmtId="0" fontId="190" fillId="50" borderId="0" xfId="44" applyFont="1" applyFill="1" applyAlignment="1">
      <alignment vertical="center"/>
    </xf>
    <xf numFmtId="0" fontId="1" fillId="0" borderId="0" xfId="44" applyBorder="1" applyAlignment="1">
      <alignment vertical="center"/>
    </xf>
    <xf numFmtId="0" fontId="13" fillId="0" borderId="0" xfId="44" applyFont="1" applyAlignment="1">
      <alignment horizontal="left" vertical="center"/>
    </xf>
    <xf numFmtId="0" fontId="1" fillId="60" borderId="0" xfId="44" applyFill="1"/>
    <xf numFmtId="1" fontId="191" fillId="35" borderId="45" xfId="44" applyNumberFormat="1" applyFont="1" applyFill="1" applyBorder="1" applyAlignment="1">
      <alignment horizontal="center" vertical="center" wrapText="1"/>
    </xf>
    <xf numFmtId="0" fontId="178" fillId="0" borderId="46" xfId="44" applyFont="1" applyBorder="1" applyAlignment="1">
      <alignment horizontal="centerContinuous" vertical="center"/>
    </xf>
    <xf numFmtId="0" fontId="192" fillId="0" borderId="47" xfId="44" applyFont="1" applyFill="1" applyBorder="1" applyAlignment="1">
      <alignment horizontal="center" vertical="center" wrapText="1"/>
    </xf>
    <xf numFmtId="0" fontId="193" fillId="37" borderId="47" xfId="44" applyFont="1" applyFill="1" applyBorder="1" applyAlignment="1">
      <alignment horizontal="center" vertical="center" wrapText="1"/>
    </xf>
    <xf numFmtId="0" fontId="191" fillId="37" borderId="47" xfId="44" applyFont="1" applyFill="1" applyBorder="1" applyAlignment="1">
      <alignment horizontal="center" vertical="center" wrapText="1"/>
    </xf>
    <xf numFmtId="0" fontId="21" fillId="25" borderId="48" xfId="42" applyFont="1" applyFill="1" applyBorder="1" applyAlignment="1">
      <alignment vertical="center"/>
    </xf>
    <xf numFmtId="0" fontId="21" fillId="25" borderId="49" xfId="42" applyFont="1" applyFill="1" applyBorder="1" applyAlignment="1">
      <alignment vertical="center"/>
    </xf>
    <xf numFmtId="0" fontId="98" fillId="25" borderId="50" xfId="42" applyFont="1" applyFill="1" applyBorder="1" applyAlignment="1">
      <alignment horizontal="center" vertical="center"/>
    </xf>
    <xf numFmtId="0" fontId="99" fillId="25" borderId="50" xfId="42" applyFont="1" applyFill="1" applyBorder="1" applyAlignment="1">
      <alignment horizontal="center" vertical="center"/>
    </xf>
    <xf numFmtId="0" fontId="79" fillId="0" borderId="51" xfId="42" applyFont="1" applyBorder="1" applyAlignment="1">
      <alignment horizontal="center" vertical="center"/>
    </xf>
    <xf numFmtId="0" fontId="21" fillId="25" borderId="30" xfId="42" applyFont="1" applyFill="1" applyBorder="1" applyAlignment="1">
      <alignment horizontal="left" vertical="center"/>
    </xf>
    <xf numFmtId="0" fontId="21" fillId="25" borderId="0" xfId="42" applyFont="1" applyFill="1" applyBorder="1" applyAlignment="1">
      <alignment horizontal="center" vertical="center"/>
    </xf>
    <xf numFmtId="0" fontId="21" fillId="25" borderId="35" xfId="42" applyFont="1" applyFill="1" applyBorder="1" applyAlignment="1">
      <alignment horizontal="right" vertical="center"/>
    </xf>
    <xf numFmtId="166" fontId="21" fillId="0" borderId="13" xfId="42" applyNumberFormat="1" applyFont="1" applyFill="1" applyBorder="1" applyAlignment="1">
      <alignment horizontal="center" vertical="center"/>
    </xf>
    <xf numFmtId="166" fontId="99" fillId="0" borderId="46" xfId="42" applyNumberFormat="1" applyFont="1" applyFill="1" applyBorder="1" applyAlignment="1">
      <alignment horizontal="center" vertical="center"/>
    </xf>
    <xf numFmtId="166" fontId="100" fillId="34" borderId="10" xfId="42" applyNumberFormat="1" applyFont="1" applyFill="1" applyBorder="1" applyAlignment="1" applyProtection="1">
      <alignment horizontal="center" vertical="center"/>
      <protection locked="0"/>
    </xf>
    <xf numFmtId="1" fontId="21" fillId="0" borderId="13" xfId="42" applyNumberFormat="1" applyFont="1" applyFill="1" applyBorder="1" applyAlignment="1">
      <alignment horizontal="center" vertical="center"/>
    </xf>
    <xf numFmtId="167" fontId="79" fillId="33" borderId="52" xfId="42" applyNumberFormat="1" applyFont="1" applyFill="1" applyBorder="1" applyAlignment="1" applyProtection="1">
      <alignment horizontal="center" vertical="center"/>
      <protection locked="0"/>
    </xf>
    <xf numFmtId="0" fontId="18" fillId="25" borderId="30" xfId="42" applyFont="1" applyFill="1" applyBorder="1" applyAlignment="1">
      <alignment horizontal="left" vertical="center"/>
    </xf>
    <xf numFmtId="0" fontId="18" fillId="25" borderId="0" xfId="42" applyFont="1" applyFill="1" applyBorder="1" applyAlignment="1">
      <alignment horizontal="right" vertical="center"/>
    </xf>
    <xf numFmtId="166" fontId="21" fillId="0" borderId="11" xfId="42" applyNumberFormat="1" applyFont="1" applyFill="1" applyBorder="1" applyAlignment="1">
      <alignment horizontal="center" vertical="center"/>
    </xf>
    <xf numFmtId="166" fontId="21" fillId="0" borderId="53" xfId="42" applyNumberFormat="1" applyFont="1" applyFill="1" applyBorder="1" applyAlignment="1">
      <alignment horizontal="center" vertical="center"/>
    </xf>
    <xf numFmtId="166" fontId="21" fillId="0" borderId="10" xfId="42" applyNumberFormat="1" applyFont="1" applyFill="1" applyBorder="1" applyAlignment="1">
      <alignment horizontal="center" vertical="center"/>
    </xf>
    <xf numFmtId="166" fontId="99" fillId="0" borderId="10" xfId="42" applyNumberFormat="1" applyFont="1" applyFill="1" applyBorder="1" applyAlignment="1">
      <alignment horizontal="center" vertical="center"/>
    </xf>
    <xf numFmtId="0" fontId="18" fillId="25" borderId="35" xfId="42" applyFont="1" applyFill="1" applyBorder="1" applyAlignment="1">
      <alignment horizontal="right" vertical="center"/>
    </xf>
    <xf numFmtId="0" fontId="15" fillId="0" borderId="46" xfId="42" applyFont="1" applyFill="1" applyBorder="1" applyAlignment="1">
      <alignment horizontal="center" vertical="center" wrapText="1"/>
    </xf>
    <xf numFmtId="0" fontId="104" fillId="0" borderId="54" xfId="42" applyFont="1" applyFill="1" applyBorder="1" applyAlignment="1">
      <alignment horizontal="center" vertical="center"/>
    </xf>
    <xf numFmtId="0" fontId="31" fillId="0" borderId="55" xfId="42" applyFont="1" applyBorder="1" applyAlignment="1">
      <alignment horizontal="center" vertical="center" wrapText="1"/>
    </xf>
    <xf numFmtId="0" fontId="144" fillId="0" borderId="0" xfId="46" applyAlignment="1">
      <alignment horizontal="center" vertical="center"/>
    </xf>
    <xf numFmtId="0" fontId="194" fillId="61" borderId="56" xfId="44" applyFont="1" applyFill="1" applyBorder="1" applyAlignment="1" applyProtection="1">
      <alignment horizontal="center" vertical="center"/>
      <protection hidden="1"/>
    </xf>
    <xf numFmtId="0" fontId="195" fillId="62" borderId="14" xfId="44" applyFont="1" applyFill="1" applyBorder="1" applyAlignment="1" applyProtection="1">
      <alignment horizontal="center" vertical="center"/>
      <protection hidden="1"/>
    </xf>
    <xf numFmtId="0" fontId="195" fillId="62" borderId="15" xfId="44" applyFont="1" applyFill="1" applyBorder="1" applyAlignment="1" applyProtection="1">
      <alignment horizontal="center" vertical="center" wrapText="1"/>
      <protection hidden="1"/>
    </xf>
    <xf numFmtId="0" fontId="196" fillId="62" borderId="15" xfId="44" applyFont="1" applyFill="1" applyBorder="1" applyAlignment="1" applyProtection="1">
      <alignment horizontal="center" vertical="center"/>
      <protection hidden="1"/>
    </xf>
    <xf numFmtId="0" fontId="147" fillId="50" borderId="0" xfId="46" applyFont="1" applyFill="1"/>
    <xf numFmtId="0" fontId="197" fillId="50" borderId="0" xfId="0" applyFont="1" applyFill="1"/>
    <xf numFmtId="0" fontId="105" fillId="25" borderId="30" xfId="44" applyFont="1" applyFill="1" applyBorder="1" applyAlignment="1">
      <alignment horizontal="left" vertical="center"/>
    </xf>
    <xf numFmtId="0" fontId="106" fillId="38" borderId="57" xfId="46" applyFont="1" applyFill="1" applyBorder="1" applyAlignment="1" applyProtection="1">
      <alignment horizontal="center" vertical="center"/>
      <protection locked="0"/>
    </xf>
    <xf numFmtId="166" fontId="107" fillId="38" borderId="11" xfId="46" applyNumberFormat="1" applyFont="1" applyFill="1" applyBorder="1" applyAlignment="1">
      <alignment horizontal="center" vertical="center" wrapText="1"/>
    </xf>
    <xf numFmtId="201" fontId="106" fillId="38" borderId="11" xfId="49" applyNumberFormat="1" applyFont="1" applyFill="1" applyBorder="1" applyAlignment="1">
      <alignment horizontal="center" vertical="center"/>
    </xf>
    <xf numFmtId="0" fontId="108" fillId="50" borderId="0" xfId="46" applyFont="1" applyFill="1" applyBorder="1" applyAlignment="1">
      <alignment horizontal="left" vertical="center"/>
    </xf>
    <xf numFmtId="0" fontId="0" fillId="50" borderId="0" xfId="0" applyFill="1"/>
    <xf numFmtId="0" fontId="171" fillId="50" borderId="0" xfId="44" applyFont="1" applyFill="1" applyBorder="1" applyAlignment="1" applyProtection="1">
      <alignment vertical="center"/>
      <protection hidden="1"/>
    </xf>
    <xf numFmtId="0" fontId="198" fillId="50" borderId="0" xfId="0" applyFont="1" applyFill="1"/>
    <xf numFmtId="166" fontId="107" fillId="59" borderId="11" xfId="46" applyNumberFormat="1" applyFont="1" applyFill="1" applyBorder="1" applyAlignment="1">
      <alignment horizontal="center" vertical="center" wrapText="1"/>
    </xf>
    <xf numFmtId="0" fontId="12" fillId="50" borderId="0" xfId="44" applyFont="1" applyFill="1" applyAlignment="1" applyProtection="1">
      <alignment vertical="center"/>
      <protection hidden="1"/>
    </xf>
    <xf numFmtId="0" fontId="199" fillId="50" borderId="0" xfId="44" applyFont="1" applyFill="1" applyProtection="1">
      <protection hidden="1"/>
    </xf>
    <xf numFmtId="0" fontId="200" fillId="63" borderId="57" xfId="46" applyFont="1" applyFill="1" applyBorder="1" applyAlignment="1" applyProtection="1">
      <alignment horizontal="center" vertical="center"/>
      <protection locked="0"/>
    </xf>
    <xf numFmtId="166" fontId="201" fillId="63" borderId="11" xfId="46" applyNumberFormat="1" applyFont="1" applyFill="1" applyBorder="1" applyAlignment="1">
      <alignment horizontal="left" vertical="center" wrapText="1"/>
    </xf>
    <xf numFmtId="190" fontId="200" fillId="63" borderId="11" xfId="49" applyNumberFormat="1" applyFont="1" applyFill="1" applyBorder="1" applyAlignment="1">
      <alignment horizontal="center" vertical="center"/>
    </xf>
    <xf numFmtId="0" fontId="202" fillId="58" borderId="17" xfId="46" applyFont="1" applyFill="1" applyBorder="1" applyAlignment="1" applyProtection="1">
      <alignment horizontal="center" vertical="center"/>
      <protection locked="0"/>
    </xf>
    <xf numFmtId="0" fontId="202" fillId="58" borderId="0" xfId="46" applyFont="1" applyFill="1" applyBorder="1" applyAlignment="1" applyProtection="1">
      <alignment horizontal="left" vertical="center"/>
      <protection locked="0"/>
    </xf>
    <xf numFmtId="190" fontId="203" fillId="64" borderId="0" xfId="49" applyNumberFormat="1" applyFont="1" applyFill="1" applyBorder="1" applyAlignment="1">
      <alignment horizontal="center" vertical="center"/>
    </xf>
    <xf numFmtId="0" fontId="174" fillId="50" borderId="0" xfId="44" applyFont="1" applyFill="1" applyBorder="1" applyAlignment="1" applyProtection="1">
      <alignment vertical="center"/>
      <protection hidden="1"/>
    </xf>
    <xf numFmtId="0" fontId="106" fillId="38" borderId="14" xfId="46" applyFont="1" applyFill="1" applyBorder="1" applyAlignment="1" applyProtection="1">
      <alignment horizontal="center" vertical="center"/>
      <protection locked="0"/>
    </xf>
    <xf numFmtId="166" fontId="107" fillId="38" borderId="15" xfId="46" applyNumberFormat="1" applyFont="1" applyFill="1" applyBorder="1" applyAlignment="1">
      <alignment horizontal="center" vertical="center" wrapText="1"/>
    </xf>
    <xf numFmtId="201" fontId="106" fillId="38" borderId="15" xfId="49" applyNumberFormat="1" applyFont="1" applyFill="1" applyBorder="1" applyAlignment="1">
      <alignment horizontal="center" vertical="center"/>
    </xf>
    <xf numFmtId="2" fontId="204" fillId="50" borderId="0" xfId="46" applyNumberFormat="1" applyFont="1" applyFill="1" applyBorder="1" applyAlignment="1">
      <alignment horizontal="right" vertical="center"/>
    </xf>
    <xf numFmtId="2" fontId="204" fillId="50" borderId="0" xfId="46" applyNumberFormat="1" applyFont="1" applyFill="1" applyBorder="1" applyAlignment="1">
      <alignment horizontal="center" vertical="center"/>
    </xf>
    <xf numFmtId="0" fontId="205" fillId="50" borderId="0" xfId="44" applyFont="1" applyFill="1" applyAlignment="1" applyProtection="1">
      <alignment horizontal="center"/>
      <protection hidden="1"/>
    </xf>
    <xf numFmtId="0" fontId="205" fillId="50" borderId="0" xfId="46" applyFont="1" applyFill="1" applyAlignment="1">
      <alignment horizontal="center"/>
    </xf>
    <xf numFmtId="0" fontId="206" fillId="50" borderId="0" xfId="44" applyFont="1" applyFill="1" applyAlignment="1" applyProtection="1">
      <alignment vertical="center"/>
      <protection hidden="1"/>
    </xf>
    <xf numFmtId="0" fontId="207" fillId="50" borderId="0" xfId="44" applyFont="1" applyFill="1" applyBorder="1" applyAlignment="1" applyProtection="1">
      <alignment horizontal="left" vertical="center"/>
      <protection locked="0"/>
    </xf>
    <xf numFmtId="0" fontId="208" fillId="50" borderId="0" xfId="44" applyFont="1" applyFill="1" applyBorder="1" applyAlignment="1" applyProtection="1">
      <alignment horizontal="left" vertical="center"/>
      <protection locked="0"/>
    </xf>
    <xf numFmtId="0" fontId="76" fillId="0" borderId="0" xfId="44" applyFont="1" applyAlignment="1">
      <alignment vertical="center"/>
    </xf>
    <xf numFmtId="0" fontId="208" fillId="50" borderId="163" xfId="44" applyFont="1" applyFill="1" applyBorder="1" applyAlignment="1" applyProtection="1">
      <alignment horizontal="left" vertical="center"/>
      <protection locked="0"/>
    </xf>
    <xf numFmtId="0" fontId="209" fillId="50" borderId="17" xfId="44" applyFont="1" applyFill="1" applyBorder="1" applyAlignment="1">
      <alignment horizontal="center" vertical="center"/>
    </xf>
    <xf numFmtId="0" fontId="209" fillId="50" borderId="0" xfId="44" applyFont="1" applyFill="1" applyBorder="1" applyAlignment="1">
      <alignment horizontal="center" vertical="center"/>
    </xf>
    <xf numFmtId="0" fontId="209" fillId="50" borderId="18" xfId="44" applyFont="1" applyFill="1" applyBorder="1" applyAlignment="1">
      <alignment horizontal="center" vertical="center"/>
    </xf>
    <xf numFmtId="0" fontId="210" fillId="50" borderId="17" xfId="44" applyFont="1" applyFill="1" applyBorder="1" applyAlignment="1">
      <alignment vertical="center"/>
    </xf>
    <xf numFmtId="204" fontId="211" fillId="56" borderId="0" xfId="44" applyNumberFormat="1" applyFont="1" applyFill="1" applyBorder="1" applyAlignment="1">
      <alignment vertical="center"/>
    </xf>
    <xf numFmtId="204" fontId="211" fillId="50" borderId="0" xfId="44" applyNumberFormat="1" applyFont="1" applyFill="1" applyBorder="1" applyAlignment="1">
      <alignment vertical="center"/>
    </xf>
    <xf numFmtId="0" fontId="76" fillId="50" borderId="0" xfId="44" applyFont="1" applyFill="1" applyBorder="1"/>
    <xf numFmtId="0" fontId="212" fillId="50" borderId="0" xfId="44" applyFont="1" applyFill="1" applyBorder="1" applyAlignment="1">
      <alignment horizontal="center" vertical="center" wrapText="1"/>
    </xf>
    <xf numFmtId="0" fontId="212" fillId="50" borderId="18" xfId="44" applyFont="1" applyFill="1" applyBorder="1" applyAlignment="1">
      <alignment horizontal="center" vertical="center" wrapText="1"/>
    </xf>
    <xf numFmtId="0" fontId="213" fillId="50" borderId="17" xfId="44" applyFont="1" applyFill="1" applyBorder="1"/>
    <xf numFmtId="0" fontId="212" fillId="50" borderId="0" xfId="44" applyFont="1" applyFill="1" applyBorder="1" applyAlignment="1">
      <alignment vertical="center" wrapText="1"/>
    </xf>
    <xf numFmtId="0" fontId="210" fillId="50" borderId="0" xfId="44" applyFont="1" applyFill="1" applyBorder="1" applyAlignment="1">
      <alignment horizontal="right" vertical="center"/>
    </xf>
    <xf numFmtId="0" fontId="214" fillId="50" borderId="0" xfId="44" applyFont="1" applyFill="1" applyBorder="1" applyAlignment="1">
      <alignment horizontal="center" vertical="center"/>
    </xf>
    <xf numFmtId="0" fontId="214" fillId="50" borderId="18" xfId="44" applyFont="1" applyFill="1" applyBorder="1" applyAlignment="1">
      <alignment horizontal="center" vertical="center"/>
    </xf>
    <xf numFmtId="0" fontId="215" fillId="50" borderId="0" xfId="44" applyFont="1" applyFill="1" applyBorder="1" applyAlignment="1">
      <alignment horizontal="center" vertical="center"/>
    </xf>
    <xf numFmtId="0" fontId="216" fillId="65" borderId="0" xfId="44" applyFont="1" applyFill="1" applyBorder="1" applyAlignment="1">
      <alignment horizontal="center" vertical="center"/>
    </xf>
    <xf numFmtId="0" fontId="217" fillId="60" borderId="18" xfId="44" applyFont="1" applyFill="1" applyBorder="1" applyAlignment="1">
      <alignment horizontal="center" vertical="center"/>
    </xf>
    <xf numFmtId="0" fontId="218" fillId="50" borderId="0" xfId="44" applyFont="1" applyFill="1" applyBorder="1" applyAlignment="1">
      <alignment horizontal="center" vertical="center"/>
    </xf>
    <xf numFmtId="0" fontId="216" fillId="50" borderId="0" xfId="44" applyFont="1" applyFill="1" applyBorder="1" applyAlignment="1">
      <alignment horizontal="center" vertical="center"/>
    </xf>
    <xf numFmtId="0" fontId="217" fillId="50" borderId="18" xfId="44" applyFont="1" applyFill="1" applyBorder="1" applyAlignment="1">
      <alignment horizontal="center" vertical="center"/>
    </xf>
    <xf numFmtId="0" fontId="215" fillId="50" borderId="17" xfId="44" applyFont="1" applyFill="1" applyBorder="1" applyAlignment="1">
      <alignment horizontal="center" vertical="center"/>
    </xf>
    <xf numFmtId="0" fontId="218" fillId="50" borderId="17" xfId="44" applyFont="1" applyFill="1" applyBorder="1" applyAlignment="1">
      <alignment horizontal="center" vertical="center"/>
    </xf>
    <xf numFmtId="0" fontId="1" fillId="50" borderId="17" xfId="44" applyFill="1" applyBorder="1"/>
    <xf numFmtId="0" fontId="38" fillId="50" borderId="0" xfId="44" applyFont="1" applyFill="1" applyBorder="1"/>
    <xf numFmtId="0" fontId="38" fillId="50" borderId="0" xfId="49" applyFont="1" applyFill="1" applyBorder="1" applyAlignment="1">
      <alignment horizontal="right" vertical="center"/>
    </xf>
    <xf numFmtId="205" fontId="219" fillId="66" borderId="0" xfId="49" applyNumberFormat="1" applyFont="1" applyFill="1" applyBorder="1" applyAlignment="1" applyProtection="1">
      <alignment horizontal="center" vertical="center"/>
    </xf>
    <xf numFmtId="0" fontId="217" fillId="60" borderId="0" xfId="44" applyFont="1" applyFill="1" applyBorder="1" applyAlignment="1">
      <alignment horizontal="center" vertical="center"/>
    </xf>
    <xf numFmtId="205" fontId="219" fillId="50" borderId="0" xfId="49" applyNumberFormat="1" applyFont="1" applyFill="1" applyBorder="1" applyAlignment="1" applyProtection="1">
      <alignment horizontal="center" vertical="center"/>
    </xf>
    <xf numFmtId="0" fontId="217" fillId="50" borderId="0" xfId="44" applyFont="1" applyFill="1" applyBorder="1" applyAlignment="1">
      <alignment horizontal="center" vertical="center"/>
    </xf>
    <xf numFmtId="0" fontId="220" fillId="50" borderId="0" xfId="44" applyFont="1" applyFill="1" applyBorder="1" applyAlignment="1">
      <alignment vertical="center"/>
    </xf>
    <xf numFmtId="0" fontId="38" fillId="50" borderId="18" xfId="44" applyFont="1" applyFill="1" applyBorder="1"/>
    <xf numFmtId="0" fontId="1" fillId="50" borderId="56" xfId="44" applyFill="1" applyBorder="1"/>
    <xf numFmtId="0" fontId="1" fillId="50" borderId="58" xfId="44" applyFill="1" applyBorder="1"/>
    <xf numFmtId="0" fontId="1" fillId="50" borderId="59" xfId="44" applyFill="1" applyBorder="1"/>
    <xf numFmtId="0" fontId="221" fillId="51" borderId="17" xfId="44" applyFont="1" applyFill="1" applyBorder="1" applyAlignment="1">
      <alignment horizontal="center" vertical="center"/>
    </xf>
    <xf numFmtId="0" fontId="222" fillId="51" borderId="17" xfId="44" applyFont="1" applyFill="1" applyBorder="1" applyAlignment="1">
      <alignment horizontal="center" vertical="center"/>
    </xf>
    <xf numFmtId="0" fontId="40" fillId="51" borderId="17" xfId="44" applyFont="1" applyFill="1" applyBorder="1" applyAlignment="1">
      <alignment horizontal="center" vertical="center"/>
    </xf>
    <xf numFmtId="0" fontId="76" fillId="50" borderId="0" xfId="44" applyFont="1" applyFill="1"/>
    <xf numFmtId="0" fontId="76" fillId="50" borderId="0" xfId="44" applyFont="1" applyFill="1" applyAlignment="1">
      <alignment vertical="center"/>
    </xf>
    <xf numFmtId="0" fontId="194" fillId="61" borderId="0" xfId="44" applyFont="1" applyFill="1" applyAlignment="1" applyProtection="1">
      <alignment horizontal="center" vertical="center"/>
      <protection hidden="1"/>
    </xf>
    <xf numFmtId="0" fontId="207" fillId="50" borderId="0" xfId="44" applyFont="1" applyFill="1" applyAlignment="1">
      <alignment vertical="center"/>
    </xf>
    <xf numFmtId="0" fontId="111" fillId="50" borderId="0" xfId="44" applyFont="1" applyFill="1" applyAlignment="1">
      <alignment vertical="center"/>
    </xf>
    <xf numFmtId="0" fontId="115" fillId="50" borderId="0" xfId="37" applyFont="1" applyFill="1" applyAlignment="1">
      <alignment horizontal="left" vertical="center"/>
    </xf>
    <xf numFmtId="0" fontId="223" fillId="61" borderId="0" xfId="44" applyFont="1" applyFill="1" applyAlignment="1" applyProtection="1">
      <alignment horizontal="center" vertical="center"/>
      <protection hidden="1"/>
    </xf>
    <xf numFmtId="0" fontId="116" fillId="50" borderId="0" xfId="44" applyFont="1" applyFill="1" applyAlignment="1">
      <alignment vertical="center"/>
    </xf>
    <xf numFmtId="0" fontId="1" fillId="50" borderId="0" xfId="44" applyFont="1" applyFill="1" applyAlignment="1">
      <alignment vertical="center"/>
    </xf>
    <xf numFmtId="0" fontId="144" fillId="67" borderId="0" xfId="46" applyFill="1"/>
    <xf numFmtId="0" fontId="1" fillId="67" borderId="0" xfId="44" applyFill="1" applyProtection="1">
      <protection hidden="1"/>
    </xf>
    <xf numFmtId="0" fontId="15" fillId="67" borderId="0" xfId="44" applyFont="1" applyFill="1" applyAlignment="1" applyProtection="1">
      <alignment vertical="center"/>
      <protection hidden="1"/>
    </xf>
    <xf numFmtId="0" fontId="214" fillId="50" borderId="0" xfId="44" applyFont="1" applyFill="1" applyAlignment="1" applyProtection="1">
      <alignment vertical="center"/>
      <protection hidden="1"/>
    </xf>
    <xf numFmtId="0" fontId="224" fillId="50" borderId="0" xfId="36" applyFont="1" applyFill="1" applyAlignment="1" applyProtection="1">
      <alignment vertical="center"/>
      <protection hidden="1"/>
    </xf>
    <xf numFmtId="0" fontId="225" fillId="50" borderId="0" xfId="36" applyFont="1" applyFill="1" applyAlignment="1" applyProtection="1">
      <alignment vertical="center"/>
      <protection hidden="1"/>
    </xf>
    <xf numFmtId="0" fontId="226" fillId="50" borderId="0" xfId="36" applyFont="1" applyFill="1" applyAlignment="1" applyProtection="1">
      <alignment vertical="center"/>
      <protection hidden="1"/>
    </xf>
    <xf numFmtId="0" fontId="207" fillId="0" borderId="0" xfId="0" applyFont="1" applyAlignment="1"/>
    <xf numFmtId="0" fontId="147" fillId="50" borderId="15" xfId="0" applyFont="1" applyFill="1" applyBorder="1" applyAlignment="1">
      <alignment horizontal="center"/>
    </xf>
    <xf numFmtId="0" fontId="15" fillId="50" borderId="15" xfId="44" applyFont="1" applyFill="1" applyBorder="1" applyAlignment="1" applyProtection="1">
      <alignment horizontal="center" vertical="center"/>
      <protection hidden="1"/>
    </xf>
    <xf numFmtId="0" fontId="147" fillId="50" borderId="0" xfId="0" applyFont="1" applyFill="1" applyBorder="1" applyAlignment="1">
      <alignment horizontal="left"/>
    </xf>
    <xf numFmtId="198" fontId="20" fillId="50" borderId="0" xfId="44" applyNumberFormat="1" applyFont="1" applyFill="1" applyBorder="1" applyAlignment="1" applyProtection="1">
      <alignment horizontal="center" vertical="center"/>
      <protection hidden="1"/>
    </xf>
    <xf numFmtId="208" fontId="12" fillId="50" borderId="0" xfId="44" applyNumberFormat="1" applyFont="1" applyFill="1" applyBorder="1" applyAlignment="1" applyProtection="1">
      <alignment horizontal="center" vertical="center"/>
      <protection hidden="1"/>
    </xf>
    <xf numFmtId="190" fontId="15" fillId="68" borderId="18" xfId="49" applyNumberFormat="1" applyFont="1" applyFill="1" applyBorder="1" applyAlignment="1">
      <alignment horizontal="center" vertical="center"/>
    </xf>
    <xf numFmtId="0" fontId="147" fillId="50" borderId="58" xfId="0" applyFont="1" applyFill="1" applyBorder="1" applyAlignment="1">
      <alignment horizontal="left"/>
    </xf>
    <xf numFmtId="198" fontId="20" fillId="50" borderId="58" xfId="44" applyNumberFormat="1" applyFont="1" applyFill="1" applyBorder="1" applyAlignment="1" applyProtection="1">
      <alignment horizontal="center" vertical="center"/>
      <protection hidden="1"/>
    </xf>
    <xf numFmtId="208" fontId="12" fillId="50" borderId="58" xfId="44" applyNumberFormat="1" applyFont="1" applyFill="1" applyBorder="1" applyAlignment="1" applyProtection="1">
      <alignment horizontal="center" vertical="center"/>
      <protection hidden="1"/>
    </xf>
    <xf numFmtId="190" fontId="15" fillId="68" borderId="59" xfId="49" applyNumberFormat="1" applyFont="1" applyFill="1" applyBorder="1" applyAlignment="1">
      <alignment horizontal="center" vertical="center"/>
    </xf>
    <xf numFmtId="0" fontId="227" fillId="50" borderId="60" xfId="44" applyFont="1" applyFill="1" applyBorder="1" applyAlignment="1">
      <alignment horizontal="center" vertical="center"/>
    </xf>
    <xf numFmtId="0" fontId="227" fillId="50" borderId="61" xfId="44" applyFont="1" applyFill="1" applyBorder="1" applyAlignment="1">
      <alignment horizontal="center" vertical="center"/>
    </xf>
    <xf numFmtId="0" fontId="227" fillId="50" borderId="62" xfId="44" applyFont="1" applyFill="1" applyBorder="1" applyAlignment="1">
      <alignment horizontal="center" vertical="center"/>
    </xf>
    <xf numFmtId="0" fontId="228" fillId="50" borderId="63" xfId="44" applyFont="1" applyFill="1" applyBorder="1" applyAlignment="1">
      <alignment horizontal="center" vertical="center"/>
    </xf>
    <xf numFmtId="0" fontId="229" fillId="50" borderId="64" xfId="44" applyFont="1" applyFill="1" applyBorder="1" applyAlignment="1">
      <alignment horizontal="center" vertical="center"/>
    </xf>
    <xf numFmtId="0" fontId="229" fillId="50" borderId="65" xfId="44" applyFont="1" applyFill="1" applyBorder="1" applyAlignment="1">
      <alignment horizontal="center" vertical="center"/>
    </xf>
    <xf numFmtId="0" fontId="228" fillId="56" borderId="66" xfId="44" applyFont="1" applyFill="1" applyBorder="1" applyAlignment="1">
      <alignment horizontal="center" vertical="center"/>
    </xf>
    <xf numFmtId="0" fontId="174" fillId="50" borderId="67" xfId="44" applyFont="1" applyFill="1" applyBorder="1" applyAlignment="1">
      <alignment horizontal="center" vertical="center"/>
    </xf>
    <xf numFmtId="0" fontId="174" fillId="50" borderId="68" xfId="44" applyFont="1" applyFill="1" applyBorder="1" applyAlignment="1">
      <alignment horizontal="center" vertical="center"/>
    </xf>
    <xf numFmtId="0" fontId="174" fillId="50" borderId="66" xfId="44" applyFont="1" applyFill="1" applyBorder="1" applyAlignment="1">
      <alignment horizontal="center" vertical="center"/>
    </xf>
    <xf numFmtId="0" fontId="228" fillId="56" borderId="67" xfId="44" applyFont="1" applyFill="1" applyBorder="1" applyAlignment="1">
      <alignment horizontal="center" vertical="center"/>
    </xf>
    <xf numFmtId="49" fontId="174" fillId="50" borderId="69" xfId="46" applyNumberFormat="1" applyFont="1" applyFill="1" applyBorder="1" applyAlignment="1">
      <alignment horizontal="right" vertical="center"/>
    </xf>
    <xf numFmtId="49" fontId="144" fillId="50" borderId="70" xfId="46" applyNumberFormat="1" applyFont="1" applyFill="1" applyBorder="1" applyAlignment="1">
      <alignment horizontal="center" vertical="center"/>
    </xf>
    <xf numFmtId="49" fontId="144" fillId="50" borderId="71" xfId="46" applyNumberFormat="1" applyFont="1" applyFill="1" applyBorder="1" applyAlignment="1">
      <alignment horizontal="center" vertical="center"/>
    </xf>
    <xf numFmtId="0" fontId="174" fillId="50" borderId="72" xfId="44" applyFont="1" applyFill="1" applyBorder="1" applyAlignment="1">
      <alignment horizontal="center" vertical="center"/>
    </xf>
    <xf numFmtId="0" fontId="174" fillId="50" borderId="49" xfId="44" applyFont="1" applyFill="1" applyBorder="1" applyAlignment="1">
      <alignment horizontal="center" vertical="center"/>
    </xf>
    <xf numFmtId="0" fontId="228" fillId="56" borderId="73" xfId="44" applyFont="1" applyFill="1" applyBorder="1" applyAlignment="1">
      <alignment horizontal="center" vertical="center"/>
    </xf>
    <xf numFmtId="49" fontId="174" fillId="50" borderId="17" xfId="46" applyNumberFormat="1" applyFont="1" applyFill="1" applyBorder="1" applyAlignment="1">
      <alignment horizontal="right" vertical="center"/>
    </xf>
    <xf numFmtId="49" fontId="144" fillId="50" borderId="0" xfId="46" applyNumberFormat="1" applyFont="1" applyFill="1" applyBorder="1" applyAlignment="1">
      <alignment horizontal="center" vertical="center"/>
    </xf>
    <xf numFmtId="49" fontId="144" fillId="50" borderId="18" xfId="46" applyNumberFormat="1" applyFont="1" applyFill="1" applyBorder="1" applyAlignment="1">
      <alignment horizontal="center" vertical="center"/>
    </xf>
    <xf numFmtId="0" fontId="224" fillId="50" borderId="0" xfId="35" applyFont="1" applyFill="1" applyAlignment="1" applyProtection="1">
      <alignment vertical="center"/>
      <protection hidden="1"/>
    </xf>
    <xf numFmtId="0" fontId="225" fillId="50" borderId="0" xfId="35" applyFont="1" applyFill="1" applyAlignment="1" applyProtection="1">
      <alignment vertical="center"/>
      <protection hidden="1"/>
    </xf>
    <xf numFmtId="0" fontId="72" fillId="33" borderId="48" xfId="55" applyFont="1" applyFill="1" applyBorder="1" applyAlignment="1">
      <alignment horizontal="center" vertical="center"/>
    </xf>
    <xf numFmtId="0" fontId="53" fillId="33" borderId="49" xfId="55" applyFont="1" applyFill="1" applyBorder="1" applyAlignment="1" applyProtection="1">
      <alignment horizontal="center" vertical="center"/>
      <protection locked="0"/>
    </xf>
    <xf numFmtId="0" fontId="53" fillId="33" borderId="51" xfId="55" applyFont="1" applyFill="1" applyBorder="1" applyAlignment="1" applyProtection="1">
      <alignment horizontal="center" vertical="center"/>
      <protection locked="0"/>
    </xf>
    <xf numFmtId="0" fontId="230" fillId="50" borderId="0" xfId="0" applyFont="1" applyFill="1"/>
    <xf numFmtId="0" fontId="18" fillId="0" borderId="36" xfId="55" applyFont="1" applyFill="1" applyBorder="1" applyAlignment="1">
      <alignment horizontal="center" vertical="center"/>
    </xf>
    <xf numFmtId="0" fontId="3" fillId="50" borderId="0" xfId="44" applyFont="1" applyFill="1" applyBorder="1" applyAlignment="1">
      <alignment horizontal="centerContinuous" vertical="center"/>
    </xf>
    <xf numFmtId="0" fontId="1" fillId="1" borderId="0" xfId="44" applyFill="1" applyBorder="1" applyAlignment="1">
      <alignment vertical="center"/>
    </xf>
    <xf numFmtId="0" fontId="1" fillId="1" borderId="18" xfId="44" applyFill="1" applyBorder="1" applyAlignment="1">
      <alignment vertical="center"/>
    </xf>
    <xf numFmtId="0" fontId="1" fillId="50" borderId="0" xfId="44" applyFill="1" applyBorder="1" applyAlignment="1">
      <alignment horizontal="center" vertical="center"/>
    </xf>
    <xf numFmtId="0" fontId="1" fillId="50" borderId="0" xfId="44" applyFill="1" applyBorder="1" applyAlignment="1">
      <alignment horizontal="centerContinuous" vertical="center"/>
    </xf>
    <xf numFmtId="0" fontId="1" fillId="50" borderId="18" xfId="44" applyFill="1" applyBorder="1" applyAlignment="1">
      <alignment horizontal="center" vertical="center"/>
    </xf>
    <xf numFmtId="0" fontId="1" fillId="50" borderId="58" xfId="44" applyFill="1" applyBorder="1" applyAlignment="1">
      <alignment horizontal="centerContinuous" vertical="center"/>
    </xf>
    <xf numFmtId="0" fontId="1" fillId="50" borderId="58" xfId="44" applyFill="1" applyBorder="1" applyAlignment="1">
      <alignment horizontal="center" vertical="center"/>
    </xf>
    <xf numFmtId="0" fontId="1" fillId="50" borderId="59" xfId="44" applyFill="1" applyBorder="1" applyAlignment="1">
      <alignment horizontal="center" vertical="center"/>
    </xf>
    <xf numFmtId="0" fontId="1" fillId="50" borderId="30" xfId="44" applyFill="1" applyBorder="1" applyAlignment="1">
      <alignment horizontal="center" vertical="center" wrapText="1"/>
    </xf>
    <xf numFmtId="0" fontId="1" fillId="50" borderId="0" xfId="44" applyFill="1" applyBorder="1" applyAlignment="1">
      <alignment horizontal="center" vertical="center" wrapText="1"/>
    </xf>
    <xf numFmtId="169" fontId="1" fillId="0" borderId="17" xfId="46" applyNumberFormat="1" applyFont="1" applyFill="1" applyBorder="1" applyAlignment="1" applyProtection="1">
      <alignment horizontal="center" vertical="center" wrapText="1"/>
      <protection locked="0"/>
    </xf>
    <xf numFmtId="169" fontId="1" fillId="0" borderId="0" xfId="46" applyNumberFormat="1" applyFont="1" applyFill="1" applyBorder="1" applyAlignment="1" applyProtection="1">
      <alignment horizontal="center" vertical="center" wrapText="1"/>
      <protection locked="0"/>
    </xf>
    <xf numFmtId="169" fontId="1" fillId="0" borderId="18" xfId="46" applyNumberFormat="1" applyFont="1" applyFill="1" applyBorder="1" applyAlignment="1" applyProtection="1">
      <alignment horizontal="center" vertical="center" wrapText="1"/>
      <protection locked="0"/>
    </xf>
    <xf numFmtId="172" fontId="1" fillId="0" borderId="17" xfId="52" applyNumberFormat="1" applyFont="1" applyFill="1" applyBorder="1" applyAlignment="1">
      <alignment horizontal="center" vertical="center"/>
    </xf>
    <xf numFmtId="172" fontId="1" fillId="0" borderId="0" xfId="52" applyNumberFormat="1" applyFont="1" applyFill="1" applyBorder="1" applyAlignment="1">
      <alignment horizontal="center" vertical="center"/>
    </xf>
    <xf numFmtId="172" fontId="1" fillId="0" borderId="18" xfId="52" applyNumberFormat="1" applyFont="1" applyFill="1" applyBorder="1" applyAlignment="1">
      <alignment horizontal="center" vertical="center"/>
    </xf>
    <xf numFmtId="0" fontId="18" fillId="50" borderId="0" xfId="46" applyFont="1" applyFill="1" applyBorder="1"/>
    <xf numFmtId="0" fontId="29" fillId="50" borderId="0" xfId="52" applyFill="1" applyAlignment="1">
      <alignment vertical="center"/>
    </xf>
    <xf numFmtId="0" fontId="18" fillId="38" borderId="74" xfId="52" applyFont="1" applyFill="1" applyBorder="1" applyAlignment="1" applyProtection="1">
      <alignment horizontal="centerContinuous" vertical="center"/>
      <protection locked="0"/>
    </xf>
    <xf numFmtId="0" fontId="18" fillId="38" borderId="75" xfId="52" applyFont="1" applyFill="1" applyBorder="1" applyAlignment="1" applyProtection="1">
      <alignment horizontal="centerContinuous" vertical="center"/>
      <protection locked="0"/>
    </xf>
    <xf numFmtId="0" fontId="18" fillId="38" borderId="76" xfId="52" applyFont="1" applyFill="1" applyBorder="1" applyAlignment="1" applyProtection="1">
      <alignment horizontal="right" vertical="center"/>
      <protection locked="0"/>
    </xf>
    <xf numFmtId="0" fontId="30" fillId="50" borderId="17" xfId="46" applyFont="1" applyFill="1" applyBorder="1" applyAlignment="1" applyProtection="1">
      <alignment horizontal="left" vertical="center"/>
      <protection locked="0"/>
    </xf>
    <xf numFmtId="170" fontId="31" fillId="35" borderId="31" xfId="46" applyNumberFormat="1" applyFont="1" applyFill="1" applyBorder="1" applyAlignment="1" applyProtection="1">
      <alignment horizontal="center" vertical="center"/>
      <protection locked="0"/>
    </xf>
    <xf numFmtId="0" fontId="30" fillId="50" borderId="0" xfId="46" applyFont="1" applyFill="1" applyBorder="1" applyAlignment="1" applyProtection="1">
      <alignment horizontal="right" vertical="center"/>
      <protection locked="0"/>
    </xf>
    <xf numFmtId="0" fontId="9" fillId="50" borderId="0" xfId="46" applyFont="1" applyFill="1" applyBorder="1" applyAlignment="1" applyProtection="1">
      <alignment horizontal="right" vertical="center"/>
      <protection locked="0"/>
    </xf>
    <xf numFmtId="170" fontId="14" fillId="35" borderId="18" xfId="46" applyNumberFormat="1" applyFont="1" applyFill="1" applyBorder="1" applyAlignment="1" applyProtection="1">
      <alignment horizontal="center" vertical="center"/>
      <protection locked="0"/>
    </xf>
    <xf numFmtId="0" fontId="32" fillId="50" borderId="17" xfId="46" applyFont="1" applyFill="1" applyBorder="1" applyAlignment="1" applyProtection="1">
      <alignment horizontal="left" vertical="center"/>
      <protection locked="0"/>
    </xf>
    <xf numFmtId="0" fontId="32" fillId="50" borderId="0" xfId="46" applyFont="1" applyFill="1" applyBorder="1" applyAlignment="1" applyProtection="1">
      <alignment horizontal="right" vertical="center"/>
      <protection locked="0"/>
    </xf>
    <xf numFmtId="171" fontId="14" fillId="35" borderId="31" xfId="46" applyNumberFormat="1" applyFont="1" applyFill="1" applyBorder="1" applyAlignment="1" applyProtection="1">
      <alignment horizontal="center" vertical="center"/>
      <protection locked="0"/>
    </xf>
    <xf numFmtId="170" fontId="14" fillId="35" borderId="31" xfId="46" applyNumberFormat="1" applyFont="1" applyFill="1" applyBorder="1" applyAlignment="1" applyProtection="1">
      <alignment horizontal="center" vertical="center"/>
      <protection locked="0"/>
    </xf>
    <xf numFmtId="170" fontId="31" fillId="35" borderId="18" xfId="46" applyNumberFormat="1" applyFont="1" applyFill="1" applyBorder="1" applyAlignment="1" applyProtection="1">
      <alignment horizontal="center" vertical="center"/>
      <protection locked="0"/>
    </xf>
    <xf numFmtId="0" fontId="21" fillId="50" borderId="17" xfId="46" applyFont="1" applyFill="1" applyBorder="1" applyAlignment="1" applyProtection="1">
      <alignment horizontal="left" vertical="center"/>
      <protection locked="0"/>
    </xf>
    <xf numFmtId="0" fontId="21" fillId="50" borderId="0" xfId="46" applyFont="1" applyFill="1" applyBorder="1" applyAlignment="1" applyProtection="1">
      <alignment horizontal="right" vertical="center"/>
      <protection locked="0"/>
    </xf>
    <xf numFmtId="170" fontId="15" fillId="50" borderId="31" xfId="46" applyNumberFormat="1" applyFont="1" applyFill="1" applyBorder="1" applyAlignment="1" applyProtection="1">
      <alignment horizontal="center" vertical="center"/>
      <protection locked="0"/>
    </xf>
    <xf numFmtId="0" fontId="1" fillId="50" borderId="0" xfId="46" applyFont="1" applyFill="1" applyBorder="1" applyAlignment="1" applyProtection="1">
      <alignment horizontal="right" vertical="center"/>
      <protection locked="0"/>
    </xf>
    <xf numFmtId="170" fontId="15" fillId="50" borderId="18" xfId="46" applyNumberFormat="1" applyFont="1" applyFill="1" applyBorder="1" applyAlignment="1" applyProtection="1">
      <alignment horizontal="center" vertical="center"/>
      <protection locked="0"/>
    </xf>
    <xf numFmtId="0" fontId="1" fillId="50" borderId="77" xfId="46" applyFont="1" applyFill="1" applyBorder="1" applyAlignment="1" applyProtection="1">
      <alignment horizontal="left" vertical="center"/>
      <protection locked="0"/>
    </xf>
    <xf numFmtId="0" fontId="1" fillId="50" borderId="0" xfId="44" applyFill="1" applyBorder="1" applyProtection="1">
      <protection hidden="1"/>
    </xf>
    <xf numFmtId="0" fontId="15" fillId="50" borderId="0" xfId="46" applyFont="1" applyFill="1" applyBorder="1" applyAlignment="1" applyProtection="1">
      <alignment horizontal="right" vertical="center"/>
      <protection locked="0"/>
    </xf>
    <xf numFmtId="171" fontId="15" fillId="50" borderId="31" xfId="46" applyNumberFormat="1" applyFont="1" applyFill="1" applyBorder="1" applyAlignment="1" applyProtection="1">
      <alignment horizontal="center" vertical="center"/>
      <protection locked="0"/>
    </xf>
    <xf numFmtId="171" fontId="15" fillId="50" borderId="18" xfId="46" applyNumberFormat="1" applyFont="1" applyFill="1" applyBorder="1" applyAlignment="1" applyProtection="1">
      <alignment horizontal="center" vertical="center"/>
      <protection locked="0"/>
    </xf>
    <xf numFmtId="0" fontId="1" fillId="51" borderId="78" xfId="46" applyFont="1" applyFill="1" applyBorder="1" applyAlignment="1" applyProtection="1">
      <alignment horizontal="left" vertical="center"/>
      <protection locked="0"/>
    </xf>
    <xf numFmtId="0" fontId="1" fillId="51" borderId="11" xfId="46" applyFont="1" applyFill="1" applyBorder="1" applyAlignment="1" applyProtection="1">
      <alignment horizontal="right" vertical="center"/>
      <protection locked="0"/>
    </xf>
    <xf numFmtId="170" fontId="15" fillId="51" borderId="11" xfId="46" applyNumberFormat="1" applyFont="1" applyFill="1" applyBorder="1" applyAlignment="1" applyProtection="1">
      <alignment horizontal="center" vertical="center"/>
      <protection locked="0"/>
    </xf>
    <xf numFmtId="0" fontId="1" fillId="51" borderId="11" xfId="44" applyFill="1" applyBorder="1" applyProtection="1">
      <protection hidden="1"/>
    </xf>
    <xf numFmtId="0" fontId="15" fillId="51" borderId="11" xfId="46" applyFont="1" applyFill="1" applyBorder="1" applyAlignment="1" applyProtection="1">
      <alignment horizontal="right" vertical="center"/>
      <protection locked="0"/>
    </xf>
    <xf numFmtId="171" fontId="15" fillId="51" borderId="11" xfId="46" applyNumberFormat="1" applyFont="1" applyFill="1" applyBorder="1" applyAlignment="1" applyProtection="1">
      <alignment horizontal="center" vertical="center"/>
      <protection locked="0"/>
    </xf>
    <xf numFmtId="171" fontId="15" fillId="51" borderId="79" xfId="46" applyNumberFormat="1" applyFont="1" applyFill="1" applyBorder="1" applyAlignment="1" applyProtection="1">
      <alignment horizontal="center" vertical="center"/>
      <protection locked="0"/>
    </xf>
    <xf numFmtId="0" fontId="9" fillId="50" borderId="17" xfId="46" applyFont="1" applyFill="1" applyBorder="1" applyAlignment="1" applyProtection="1">
      <alignment horizontal="left" vertical="center"/>
      <protection locked="0"/>
    </xf>
    <xf numFmtId="0" fontId="32" fillId="50" borderId="0" xfId="46" applyFont="1" applyFill="1" applyBorder="1" applyAlignment="1" applyProtection="1">
      <alignment horizontal="right" vertical="center" wrapText="1"/>
      <protection locked="0"/>
    </xf>
    <xf numFmtId="167" fontId="33" fillId="35" borderId="31" xfId="46" applyNumberFormat="1" applyFont="1" applyFill="1" applyBorder="1" applyAlignment="1" applyProtection="1">
      <alignment horizontal="center" vertical="center"/>
      <protection locked="0"/>
    </xf>
    <xf numFmtId="0" fontId="15" fillId="50" borderId="80" xfId="46" applyFont="1" applyFill="1" applyBorder="1" applyAlignment="1" applyProtection="1">
      <alignment horizontal="left" vertical="center"/>
      <protection locked="0"/>
    </xf>
    <xf numFmtId="0" fontId="15" fillId="50" borderId="36" xfId="46" applyFont="1" applyFill="1" applyBorder="1" applyAlignment="1" applyProtection="1">
      <alignment horizontal="right" vertical="center"/>
      <protection locked="0"/>
    </xf>
    <xf numFmtId="171" fontId="15" fillId="50" borderId="33" xfId="46" applyNumberFormat="1" applyFont="1" applyFill="1" applyBorder="1" applyAlignment="1" applyProtection="1">
      <alignment horizontal="center" vertical="center"/>
      <protection locked="0"/>
    </xf>
    <xf numFmtId="0" fontId="1" fillId="50" borderId="36" xfId="46" applyFont="1" applyFill="1" applyBorder="1" applyAlignment="1" applyProtection="1">
      <alignment horizontal="right" vertical="center"/>
      <protection locked="0"/>
    </xf>
    <xf numFmtId="170" fontId="15" fillId="50" borderId="33" xfId="46" applyNumberFormat="1" applyFont="1" applyFill="1" applyBorder="1" applyAlignment="1" applyProtection="1">
      <alignment horizontal="center" vertical="center"/>
      <protection locked="0"/>
    </xf>
    <xf numFmtId="171" fontId="15" fillId="50" borderId="81" xfId="46" applyNumberFormat="1" applyFont="1" applyFill="1" applyBorder="1" applyAlignment="1" applyProtection="1">
      <alignment horizontal="center" vertical="center"/>
      <protection locked="0"/>
    </xf>
    <xf numFmtId="0" fontId="231" fillId="0" borderId="0" xfId="0" applyFont="1" applyFill="1" applyAlignment="1">
      <alignment horizontal="center" vertical="center"/>
    </xf>
    <xf numFmtId="0" fontId="231" fillId="50" borderId="0" xfId="0" applyFont="1" applyFill="1" applyAlignment="1">
      <alignment vertical="center"/>
    </xf>
    <xf numFmtId="0" fontId="231" fillId="0" borderId="0" xfId="0" applyFont="1" applyFill="1" applyAlignment="1">
      <alignment vertical="center"/>
    </xf>
    <xf numFmtId="0" fontId="4" fillId="60" borderId="82" xfId="53" applyFont="1" applyFill="1" applyBorder="1" applyAlignment="1" applyProtection="1">
      <alignment horizontal="left" vertical="center"/>
      <protection locked="0"/>
    </xf>
    <xf numFmtId="0" fontId="18" fillId="60" borderId="67" xfId="53" applyFont="1" applyFill="1" applyBorder="1" applyAlignment="1" applyProtection="1">
      <alignment horizontal="centerContinuous" vertical="center"/>
      <protection locked="0"/>
    </xf>
    <xf numFmtId="0" fontId="18" fillId="60" borderId="83" xfId="53" applyFont="1" applyFill="1" applyBorder="1" applyAlignment="1" applyProtection="1">
      <alignment horizontal="right" vertical="center"/>
      <protection locked="0"/>
    </xf>
    <xf numFmtId="0" fontId="232" fillId="25" borderId="30" xfId="0" applyFont="1" applyFill="1" applyBorder="1" applyAlignment="1" applyProtection="1">
      <alignment horizontal="right" vertical="center"/>
      <protection locked="0"/>
    </xf>
    <xf numFmtId="201" fontId="79" fillId="57" borderId="31" xfId="0" applyNumberFormat="1" applyFont="1" applyFill="1" applyBorder="1" applyAlignment="1" applyProtection="1">
      <alignment horizontal="center" vertical="center"/>
      <protection locked="0"/>
    </xf>
    <xf numFmtId="0" fontId="232" fillId="50" borderId="0" xfId="0" applyFont="1" applyFill="1" applyBorder="1" applyAlignment="1" applyProtection="1">
      <alignment horizontal="right" vertical="center"/>
      <protection locked="0"/>
    </xf>
    <xf numFmtId="0" fontId="232" fillId="25" borderId="48" xfId="0" applyFont="1" applyFill="1" applyBorder="1" applyAlignment="1" applyProtection="1">
      <alignment horizontal="right" vertical="center"/>
      <protection locked="0"/>
    </xf>
    <xf numFmtId="175" fontId="79" fillId="35" borderId="31" xfId="0" applyNumberFormat="1" applyFont="1" applyFill="1" applyBorder="1" applyAlignment="1" applyProtection="1">
      <alignment horizontal="center" vertical="center"/>
      <protection locked="0"/>
    </xf>
    <xf numFmtId="0" fontId="233" fillId="25" borderId="30" xfId="0" applyFont="1" applyFill="1" applyBorder="1" applyAlignment="1" applyProtection="1">
      <alignment horizontal="right" vertical="center"/>
      <protection locked="0"/>
    </xf>
    <xf numFmtId="201" fontId="10" fillId="35" borderId="31" xfId="0" applyNumberFormat="1" applyFont="1" applyFill="1" applyBorder="1" applyAlignment="1" applyProtection="1">
      <alignment horizontal="center" vertical="center"/>
      <protection locked="0"/>
    </xf>
    <xf numFmtId="0" fontId="233" fillId="50" borderId="0" xfId="0" applyFont="1" applyFill="1" applyBorder="1" applyAlignment="1" applyProtection="1">
      <alignment horizontal="right" vertical="center"/>
      <protection locked="0"/>
    </xf>
    <xf numFmtId="167" fontId="10" fillId="35" borderId="31" xfId="0" applyNumberFormat="1" applyFont="1" applyFill="1" applyBorder="1" applyAlignment="1" applyProtection="1">
      <alignment horizontal="center" vertical="center"/>
      <protection locked="0"/>
    </xf>
    <xf numFmtId="175" fontId="10" fillId="35" borderId="31" xfId="0" applyNumberFormat="1" applyFont="1" applyFill="1" applyBorder="1" applyAlignment="1" applyProtection="1">
      <alignment horizontal="center" vertical="center"/>
      <protection locked="0"/>
    </xf>
    <xf numFmtId="0" fontId="171" fillId="25" borderId="30" xfId="0" applyFont="1" applyFill="1" applyBorder="1" applyAlignment="1" applyProtection="1">
      <alignment horizontal="right" vertical="center"/>
      <protection locked="0"/>
    </xf>
    <xf numFmtId="201" fontId="171" fillId="25" borderId="31" xfId="0" applyNumberFormat="1" applyFont="1" applyFill="1" applyBorder="1" applyAlignment="1" applyProtection="1">
      <alignment horizontal="center" vertical="center"/>
      <protection locked="0"/>
    </xf>
    <xf numFmtId="210" fontId="171" fillId="25" borderId="31" xfId="0" applyNumberFormat="1" applyFont="1" applyFill="1" applyBorder="1" applyAlignment="1" applyProtection="1">
      <alignment horizontal="center" vertical="center"/>
      <protection locked="0"/>
    </xf>
    <xf numFmtId="175" fontId="171" fillId="25" borderId="31" xfId="0" applyNumberFormat="1" applyFont="1" applyFill="1" applyBorder="1" applyAlignment="1" applyProtection="1">
      <alignment horizontal="center" vertical="center"/>
      <protection locked="0"/>
    </xf>
    <xf numFmtId="0" fontId="171" fillId="25" borderId="32" xfId="0" applyFont="1" applyFill="1" applyBorder="1" applyAlignment="1" applyProtection="1">
      <alignment horizontal="right" vertical="center"/>
      <protection locked="0"/>
    </xf>
    <xf numFmtId="178" fontId="171" fillId="25" borderId="33" xfId="0" applyNumberFormat="1" applyFont="1" applyFill="1" applyBorder="1" applyAlignment="1" applyProtection="1">
      <alignment horizontal="center" vertical="center"/>
      <protection locked="0"/>
    </xf>
    <xf numFmtId="169" fontId="171" fillId="25" borderId="33" xfId="0" applyNumberFormat="1" applyFont="1" applyFill="1" applyBorder="1" applyAlignment="1" applyProtection="1">
      <alignment horizontal="center" vertical="center"/>
      <protection locked="0"/>
    </xf>
    <xf numFmtId="0" fontId="234" fillId="25" borderId="30" xfId="0" applyFont="1" applyFill="1" applyBorder="1" applyAlignment="1" applyProtection="1">
      <alignment horizontal="right" vertical="center"/>
      <protection locked="0"/>
    </xf>
    <xf numFmtId="0" fontId="234" fillId="25" borderId="49" xfId="0" applyFont="1" applyFill="1" applyBorder="1" applyAlignment="1" applyProtection="1">
      <alignment horizontal="right" vertical="center"/>
      <protection locked="0"/>
    </xf>
    <xf numFmtId="0" fontId="234" fillId="25" borderId="48" xfId="0" applyFont="1" applyFill="1" applyBorder="1" applyAlignment="1" applyProtection="1">
      <alignment horizontal="right" vertical="center"/>
      <protection locked="0"/>
    </xf>
    <xf numFmtId="201" fontId="10" fillId="35" borderId="51" xfId="0" applyNumberFormat="1" applyFont="1" applyFill="1" applyBorder="1" applyAlignment="1" applyProtection="1">
      <alignment horizontal="center" vertical="center"/>
      <protection locked="0"/>
    </xf>
    <xf numFmtId="175" fontId="235" fillId="35" borderId="31" xfId="0" applyNumberFormat="1" applyFont="1" applyFill="1" applyBorder="1" applyAlignment="1" applyProtection="1">
      <alignment horizontal="center" vertical="center"/>
      <protection locked="0"/>
    </xf>
    <xf numFmtId="175" fontId="235" fillId="35" borderId="51" xfId="0" applyNumberFormat="1" applyFont="1" applyFill="1" applyBorder="1" applyAlignment="1" applyProtection="1">
      <alignment horizontal="center" vertical="center"/>
      <protection locked="0"/>
    </xf>
    <xf numFmtId="0" fontId="228" fillId="25" borderId="30" xfId="0" applyFont="1" applyFill="1" applyBorder="1" applyAlignment="1" applyProtection="1">
      <alignment horizontal="right" vertical="center"/>
      <protection locked="0"/>
    </xf>
    <xf numFmtId="0" fontId="228" fillId="25" borderId="0" xfId="0" applyFont="1" applyFill="1" applyBorder="1" applyAlignment="1" applyProtection="1">
      <alignment horizontal="right" vertical="center"/>
      <protection locked="0"/>
    </xf>
    <xf numFmtId="167" fontId="229" fillId="35" borderId="31" xfId="0" applyNumberFormat="1" applyFont="1" applyFill="1" applyBorder="1" applyAlignment="1" applyProtection="1">
      <alignment horizontal="center" vertical="center"/>
      <protection locked="0"/>
    </xf>
    <xf numFmtId="175" fontId="229" fillId="35" borderId="31" xfId="0" applyNumberFormat="1" applyFont="1" applyFill="1" applyBorder="1" applyAlignment="1" applyProtection="1">
      <alignment horizontal="center" vertical="center"/>
      <protection locked="0"/>
    </xf>
    <xf numFmtId="210" fontId="171" fillId="25" borderId="33" xfId="0" applyNumberFormat="1" applyFont="1" applyFill="1" applyBorder="1" applyAlignment="1" applyProtection="1">
      <alignment horizontal="center" vertical="center"/>
      <protection locked="0"/>
    </xf>
    <xf numFmtId="175" fontId="171" fillId="25" borderId="33" xfId="0" applyNumberFormat="1" applyFont="1" applyFill="1" applyBorder="1" applyAlignment="1" applyProtection="1">
      <alignment horizontal="center" vertical="center"/>
      <protection locked="0"/>
    </xf>
    <xf numFmtId="0" fontId="236" fillId="69" borderId="0" xfId="44" applyFont="1" applyFill="1" applyBorder="1" applyAlignment="1">
      <alignment horizontal="left" vertical="center"/>
    </xf>
    <xf numFmtId="0" fontId="237" fillId="69" borderId="0" xfId="44" applyFont="1" applyFill="1" applyBorder="1" applyAlignment="1">
      <alignment horizontal="centerContinuous" vertical="center"/>
    </xf>
    <xf numFmtId="0" fontId="237" fillId="69" borderId="0" xfId="44" applyFont="1" applyFill="1" applyBorder="1" applyAlignment="1">
      <alignment horizontal="center" vertical="center"/>
    </xf>
    <xf numFmtId="0" fontId="238" fillId="50" borderId="0" xfId="44" applyFont="1" applyFill="1" applyProtection="1">
      <protection hidden="1"/>
    </xf>
    <xf numFmtId="0" fontId="207" fillId="50" borderId="0" xfId="0" applyFont="1" applyFill="1"/>
    <xf numFmtId="0" fontId="40" fillId="50" borderId="0" xfId="44" applyFont="1" applyFill="1" applyBorder="1" applyAlignment="1">
      <alignment horizontal="centerContinuous" vertical="center"/>
    </xf>
    <xf numFmtId="0" fontId="40" fillId="50" borderId="0" xfId="44" applyFont="1" applyFill="1" applyBorder="1" applyAlignment="1">
      <alignment horizontal="center" vertical="center"/>
    </xf>
    <xf numFmtId="0" fontId="18" fillId="50" borderId="0" xfId="44" applyFont="1" applyFill="1" applyBorder="1" applyAlignment="1">
      <alignment horizontal="left" vertical="center"/>
    </xf>
    <xf numFmtId="0" fontId="202" fillId="50" borderId="0" xfId="0" applyFont="1" applyFill="1"/>
    <xf numFmtId="0" fontId="239" fillId="50" borderId="0" xfId="0" applyFont="1" applyFill="1"/>
    <xf numFmtId="0" fontId="240" fillId="50" borderId="0" xfId="0" applyFont="1" applyFill="1"/>
    <xf numFmtId="0" fontId="229" fillId="50" borderId="0" xfId="0" applyFont="1" applyFill="1"/>
    <xf numFmtId="0" fontId="233" fillId="25" borderId="17" xfId="0" applyFont="1" applyFill="1" applyBorder="1" applyAlignment="1" applyProtection="1">
      <alignment horizontal="right" vertical="center"/>
      <protection locked="0"/>
    </xf>
    <xf numFmtId="168" fontId="10" fillId="35" borderId="18" xfId="0" applyNumberFormat="1" applyFont="1" applyFill="1" applyBorder="1" applyAlignment="1" applyProtection="1">
      <alignment horizontal="center" vertical="center"/>
      <protection locked="0"/>
    </xf>
    <xf numFmtId="0" fontId="241" fillId="25" borderId="17" xfId="0" applyFont="1" applyFill="1" applyBorder="1" applyAlignment="1" applyProtection="1">
      <alignment horizontal="right" vertical="center"/>
      <protection locked="0"/>
    </xf>
    <xf numFmtId="168" fontId="9" fillId="35" borderId="18" xfId="0" applyNumberFormat="1" applyFont="1" applyFill="1" applyBorder="1" applyAlignment="1" applyProtection="1">
      <alignment horizontal="center" vertical="center"/>
      <protection locked="0"/>
    </xf>
    <xf numFmtId="0" fontId="228" fillId="25" borderId="17" xfId="0" applyFont="1" applyFill="1" applyBorder="1" applyAlignment="1" applyProtection="1">
      <alignment horizontal="right" vertical="center"/>
      <protection locked="0"/>
    </xf>
    <xf numFmtId="167" fontId="229" fillId="35" borderId="18" xfId="0" applyNumberFormat="1" applyFont="1" applyFill="1" applyBorder="1" applyAlignment="1" applyProtection="1">
      <alignment horizontal="center" vertical="center"/>
      <protection locked="0"/>
    </xf>
    <xf numFmtId="0" fontId="242" fillId="25" borderId="17" xfId="0" applyFont="1" applyFill="1" applyBorder="1" applyAlignment="1" applyProtection="1">
      <alignment horizontal="right" vertical="center"/>
      <protection locked="0"/>
    </xf>
    <xf numFmtId="167" fontId="243" fillId="35" borderId="18" xfId="0" applyNumberFormat="1" applyFont="1" applyFill="1" applyBorder="1" applyAlignment="1" applyProtection="1">
      <alignment horizontal="center" vertical="center"/>
      <protection locked="0"/>
    </xf>
    <xf numFmtId="0" fontId="171" fillId="25" borderId="17" xfId="0" applyFont="1" applyFill="1" applyBorder="1" applyAlignment="1" applyProtection="1">
      <alignment horizontal="right" vertical="center"/>
      <protection locked="0"/>
    </xf>
    <xf numFmtId="211" fontId="171" fillId="50" borderId="18" xfId="0" applyNumberFormat="1" applyFont="1" applyFill="1" applyBorder="1" applyAlignment="1" applyProtection="1">
      <alignment horizontal="center" vertical="center"/>
      <protection locked="0"/>
    </xf>
    <xf numFmtId="0" fontId="174" fillId="25" borderId="17" xfId="0" applyFont="1" applyFill="1" applyBorder="1" applyAlignment="1" applyProtection="1">
      <alignment horizontal="right" vertical="center"/>
      <protection locked="0"/>
    </xf>
    <xf numFmtId="2" fontId="174" fillId="25" borderId="18" xfId="0" applyNumberFormat="1" applyFont="1" applyFill="1" applyBorder="1" applyAlignment="1" applyProtection="1">
      <alignment horizontal="center" vertical="center"/>
      <protection locked="0"/>
    </xf>
    <xf numFmtId="174" fontId="171" fillId="25" borderId="18" xfId="0" applyNumberFormat="1" applyFont="1" applyFill="1" applyBorder="1" applyAlignment="1" applyProtection="1">
      <alignment horizontal="center" vertical="center"/>
      <protection locked="0"/>
    </xf>
    <xf numFmtId="0" fontId="174" fillId="25" borderId="56" xfId="0" applyFont="1" applyFill="1" applyBorder="1" applyAlignment="1" applyProtection="1">
      <alignment horizontal="right" vertical="center"/>
      <protection locked="0"/>
    </xf>
    <xf numFmtId="202" fontId="174" fillId="50" borderId="59" xfId="0" applyNumberFormat="1" applyFont="1" applyFill="1" applyBorder="1" applyAlignment="1" applyProtection="1">
      <alignment horizontal="center" vertical="center"/>
      <protection locked="0"/>
    </xf>
    <xf numFmtId="211" fontId="174" fillId="50" borderId="18" xfId="0" applyNumberFormat="1" applyFont="1" applyFill="1" applyBorder="1" applyAlignment="1" applyProtection="1">
      <alignment horizontal="center" vertical="center"/>
      <protection locked="0"/>
    </xf>
    <xf numFmtId="174" fontId="174" fillId="25" borderId="84" xfId="0" applyNumberFormat="1" applyFont="1" applyFill="1" applyBorder="1" applyAlignment="1" applyProtection="1">
      <alignment horizontal="center" vertical="center"/>
      <protection locked="0"/>
    </xf>
    <xf numFmtId="211" fontId="174" fillId="50" borderId="85" xfId="0" applyNumberFormat="1" applyFont="1" applyFill="1" applyBorder="1" applyAlignment="1" applyProtection="1">
      <alignment horizontal="center" vertical="center"/>
      <protection locked="0"/>
    </xf>
    <xf numFmtId="0" fontId="0" fillId="50" borderId="0" xfId="0" applyFill="1" applyAlignment="1">
      <alignment horizontal="right"/>
    </xf>
    <xf numFmtId="168" fontId="244" fillId="35" borderId="18" xfId="0" applyNumberFormat="1" applyFont="1" applyFill="1" applyBorder="1" applyAlignment="1" applyProtection="1">
      <alignment horizontal="center" vertical="center"/>
      <protection locked="0"/>
    </xf>
    <xf numFmtId="0" fontId="0" fillId="50" borderId="17" xfId="0" applyFill="1" applyBorder="1"/>
    <xf numFmtId="0" fontId="0" fillId="50" borderId="18" xfId="0" applyFill="1" applyBorder="1"/>
    <xf numFmtId="0" fontId="145" fillId="25" borderId="17" xfId="0" applyFont="1" applyFill="1" applyBorder="1" applyAlignment="1" applyProtection="1">
      <alignment horizontal="right" vertical="center"/>
      <protection locked="0"/>
    </xf>
    <xf numFmtId="167" fontId="245" fillId="35" borderId="18" xfId="0" applyNumberFormat="1" applyFont="1" applyFill="1" applyBorder="1" applyAlignment="1" applyProtection="1">
      <alignment horizontal="center" vertical="center"/>
      <protection locked="0"/>
    </xf>
    <xf numFmtId="174" fontId="171" fillId="25" borderId="56" xfId="0" applyNumberFormat="1" applyFont="1" applyFill="1" applyBorder="1" applyAlignment="1" applyProtection="1">
      <alignment horizontal="center" vertical="center"/>
      <protection locked="0"/>
    </xf>
    <xf numFmtId="211" fontId="174" fillId="50" borderId="59" xfId="0" applyNumberFormat="1" applyFont="1" applyFill="1" applyBorder="1" applyAlignment="1" applyProtection="1">
      <alignment horizontal="center" vertical="center"/>
      <protection locked="0"/>
    </xf>
    <xf numFmtId="0" fontId="246" fillId="25" borderId="17" xfId="0" applyFont="1" applyFill="1" applyBorder="1" applyAlignment="1" applyProtection="1">
      <alignment horizontal="right" vertical="center"/>
      <protection locked="0"/>
    </xf>
    <xf numFmtId="168" fontId="14" fillId="35" borderId="18" xfId="0" applyNumberFormat="1" applyFont="1" applyFill="1" applyBorder="1" applyAlignment="1" applyProtection="1">
      <alignment horizontal="center" vertical="center"/>
      <protection locked="0"/>
    </xf>
    <xf numFmtId="2" fontId="174" fillId="25" borderId="56" xfId="0" applyNumberFormat="1" applyFont="1" applyFill="1" applyBorder="1" applyAlignment="1" applyProtection="1">
      <alignment horizontal="center" vertical="center"/>
      <protection locked="0"/>
    </xf>
    <xf numFmtId="0" fontId="240" fillId="50" borderId="0" xfId="0" applyFont="1" applyFill="1" applyAlignment="1">
      <alignment vertical="center"/>
    </xf>
    <xf numFmtId="0" fontId="18" fillId="60" borderId="75" xfId="52" applyFont="1" applyFill="1" applyBorder="1" applyAlignment="1" applyProtection="1">
      <alignment horizontal="centerContinuous" vertical="center"/>
      <protection locked="0"/>
    </xf>
    <xf numFmtId="0" fontId="40" fillId="60" borderId="76" xfId="52" applyFont="1" applyFill="1" applyBorder="1" applyAlignment="1" applyProtection="1">
      <alignment horizontal="right" vertical="center"/>
      <protection locked="0"/>
    </xf>
    <xf numFmtId="2" fontId="15" fillId="70" borderId="86" xfId="0" applyNumberFormat="1" applyFont="1" applyFill="1" applyBorder="1" applyAlignment="1" applyProtection="1">
      <alignment horizontal="center" vertical="center" wrapText="1"/>
      <protection locked="0"/>
    </xf>
    <xf numFmtId="0" fontId="247" fillId="54" borderId="87" xfId="52" applyFont="1" applyFill="1" applyBorder="1" applyAlignment="1">
      <alignment horizontal="right" vertical="center"/>
    </xf>
    <xf numFmtId="0" fontId="248" fillId="54" borderId="87" xfId="52" applyFont="1" applyFill="1" applyBorder="1" applyAlignment="1">
      <alignment horizontal="right" vertical="center"/>
    </xf>
    <xf numFmtId="9" fontId="249" fillId="54" borderId="88" xfId="0" applyNumberFormat="1" applyFont="1" applyFill="1" applyBorder="1" applyAlignment="1">
      <alignment horizontal="left" vertical="center"/>
    </xf>
    <xf numFmtId="2" fontId="3" fillId="51" borderId="89" xfId="0" applyNumberFormat="1" applyFont="1" applyFill="1" applyBorder="1" applyAlignment="1" applyProtection="1">
      <alignment horizontal="center" vertical="center"/>
    </xf>
    <xf numFmtId="9" fontId="3" fillId="52" borderId="90" xfId="0" applyNumberFormat="1" applyFont="1" applyFill="1" applyBorder="1" applyAlignment="1">
      <alignment horizontal="center" vertical="center"/>
    </xf>
    <xf numFmtId="190" fontId="2" fillId="25" borderId="91" xfId="52" applyNumberFormat="1" applyFont="1" applyFill="1" applyBorder="1" applyAlignment="1">
      <alignment horizontal="center" vertical="center"/>
    </xf>
    <xf numFmtId="191" fontId="1" fillId="71" borderId="18" xfId="0" applyNumberFormat="1" applyFont="1" applyFill="1" applyBorder="1" applyAlignment="1">
      <alignment horizontal="centerContinuous" vertical="center" wrapText="1"/>
    </xf>
    <xf numFmtId="178" fontId="9" fillId="35" borderId="90" xfId="0" applyNumberFormat="1" applyFont="1" applyFill="1" applyBorder="1" applyAlignment="1">
      <alignment horizontal="center" vertical="center"/>
    </xf>
    <xf numFmtId="202" fontId="174" fillId="51" borderId="92" xfId="0" applyNumberFormat="1" applyFont="1" applyFill="1" applyBorder="1" applyAlignment="1" applyProtection="1">
      <alignment horizontal="center" vertical="center"/>
      <protection locked="0"/>
    </xf>
    <xf numFmtId="167" fontId="244" fillId="35" borderId="0" xfId="0" applyNumberFormat="1" applyFont="1" applyFill="1" applyBorder="1" applyAlignment="1" applyProtection="1">
      <alignment horizontal="center" vertical="center"/>
      <protection locked="0"/>
    </xf>
    <xf numFmtId="202" fontId="174" fillId="51" borderId="18" xfId="0" applyNumberFormat="1" applyFont="1" applyFill="1" applyBorder="1" applyAlignment="1" applyProtection="1">
      <alignment horizontal="center" vertical="center"/>
      <protection locked="0"/>
    </xf>
    <xf numFmtId="202" fontId="174" fillId="51" borderId="0" xfId="0" applyNumberFormat="1" applyFont="1" applyFill="1" applyBorder="1" applyAlignment="1" applyProtection="1">
      <alignment horizontal="center" vertical="center"/>
      <protection locked="0"/>
    </xf>
    <xf numFmtId="178" fontId="9" fillId="35" borderId="93" xfId="0" applyNumberFormat="1" applyFont="1" applyFill="1" applyBorder="1" applyAlignment="1">
      <alignment horizontal="center" vertical="center"/>
    </xf>
    <xf numFmtId="0" fontId="10" fillId="35" borderId="58" xfId="52" applyFont="1" applyFill="1" applyBorder="1" applyAlignment="1">
      <alignment horizontal="left" vertical="center"/>
    </xf>
    <xf numFmtId="202" fontId="174" fillId="51" borderId="58" xfId="0" applyNumberFormat="1" applyFont="1" applyFill="1" applyBorder="1" applyAlignment="1" applyProtection="1">
      <alignment horizontal="center" vertical="center"/>
      <protection locked="0"/>
    </xf>
    <xf numFmtId="167" fontId="244" fillId="35" borderId="58" xfId="0" applyNumberFormat="1" applyFont="1" applyFill="1" applyBorder="1" applyAlignment="1" applyProtection="1">
      <alignment horizontal="center" vertical="center"/>
      <protection locked="0"/>
    </xf>
    <xf numFmtId="202" fontId="174" fillId="51" borderId="59" xfId="0" applyNumberFormat="1" applyFont="1" applyFill="1" applyBorder="1" applyAlignment="1" applyProtection="1">
      <alignment horizontal="center" vertical="center"/>
      <protection locked="0"/>
    </xf>
    <xf numFmtId="2" fontId="174" fillId="25" borderId="0" xfId="0" applyNumberFormat="1" applyFont="1" applyFill="1" applyBorder="1" applyAlignment="1" applyProtection="1">
      <alignment horizontal="center" vertical="center"/>
      <protection locked="0"/>
    </xf>
    <xf numFmtId="211" fontId="174" fillId="50" borderId="0" xfId="0" applyNumberFormat="1" applyFont="1" applyFill="1" applyBorder="1" applyAlignment="1" applyProtection="1">
      <alignment horizontal="center" vertical="center"/>
      <protection locked="0"/>
    </xf>
    <xf numFmtId="0" fontId="22" fillId="40" borderId="0" xfId="44" applyFont="1" applyFill="1" applyBorder="1" applyAlignment="1" applyProtection="1">
      <alignment horizontal="center" vertical="center" wrapText="1"/>
      <protection hidden="1"/>
    </xf>
    <xf numFmtId="169" fontId="30" fillId="33" borderId="0" xfId="46" applyNumberFormat="1" applyFont="1" applyFill="1" applyBorder="1" applyAlignment="1" applyProtection="1">
      <alignment horizontal="center" vertical="center"/>
      <protection locked="0"/>
    </xf>
    <xf numFmtId="169" fontId="122" fillId="50" borderId="0" xfId="46" applyNumberFormat="1" applyFont="1" applyFill="1" applyBorder="1" applyAlignment="1">
      <alignment vertical="center"/>
    </xf>
    <xf numFmtId="169" fontId="24" fillId="0" borderId="0" xfId="46" applyNumberFormat="1" applyFont="1" applyFill="1" applyBorder="1" applyAlignment="1" applyProtection="1">
      <alignment horizontal="center" vertical="center" wrapText="1"/>
      <protection locked="0"/>
    </xf>
    <xf numFmtId="167" fontId="51" fillId="35" borderId="0" xfId="46" applyNumberFormat="1" applyFont="1" applyFill="1" applyBorder="1" applyAlignment="1" applyProtection="1">
      <alignment horizontal="center" vertical="center"/>
      <protection locked="0"/>
    </xf>
    <xf numFmtId="167" fontId="9" fillId="35" borderId="0" xfId="46" applyNumberFormat="1" applyFont="1" applyFill="1" applyBorder="1" applyAlignment="1" applyProtection="1">
      <alignment horizontal="center" vertical="center"/>
      <protection locked="0"/>
    </xf>
    <xf numFmtId="167" fontId="123" fillId="50" borderId="0" xfId="46" applyNumberFormat="1" applyFont="1" applyFill="1" applyBorder="1" applyAlignment="1" applyProtection="1">
      <alignment horizontal="center" vertical="center"/>
      <protection locked="0"/>
    </xf>
    <xf numFmtId="0" fontId="17" fillId="50" borderId="0" xfId="46" applyFont="1" applyFill="1" applyBorder="1" applyAlignment="1">
      <alignment vertical="center"/>
    </xf>
    <xf numFmtId="0" fontId="144" fillId="50" borderId="0" xfId="46" applyFill="1" applyBorder="1" applyAlignment="1">
      <alignment vertical="center"/>
    </xf>
    <xf numFmtId="0" fontId="1" fillId="50" borderId="31" xfId="44" applyFill="1" applyBorder="1" applyProtection="1">
      <protection hidden="1"/>
    </xf>
    <xf numFmtId="0" fontId="144" fillId="50" borderId="32" xfId="46" applyFill="1" applyBorder="1" applyAlignment="1">
      <alignment vertical="center"/>
    </xf>
    <xf numFmtId="0" fontId="144" fillId="50" borderId="36" xfId="46" applyFill="1" applyBorder="1"/>
    <xf numFmtId="9" fontId="144" fillId="50" borderId="36" xfId="46" applyNumberFormat="1" applyFill="1" applyBorder="1" applyAlignment="1">
      <alignment vertical="center"/>
    </xf>
    <xf numFmtId="0" fontId="144" fillId="50" borderId="36" xfId="46" applyFill="1" applyBorder="1" applyAlignment="1">
      <alignment vertical="center"/>
    </xf>
    <xf numFmtId="0" fontId="1" fillId="50" borderId="36" xfId="44" applyFill="1" applyBorder="1" applyProtection="1">
      <protection hidden="1"/>
    </xf>
    <xf numFmtId="0" fontId="1" fillId="50" borderId="33" xfId="44" applyFill="1" applyBorder="1" applyProtection="1">
      <protection hidden="1"/>
    </xf>
    <xf numFmtId="0" fontId="144" fillId="0" borderId="17" xfId="46" applyBorder="1"/>
    <xf numFmtId="0" fontId="3" fillId="50" borderId="0" xfId="51" applyFont="1" applyFill="1" applyBorder="1" applyAlignment="1">
      <alignment horizontal="right" vertical="center"/>
    </xf>
    <xf numFmtId="176" fontId="3" fillId="50" borderId="0" xfId="51" applyNumberFormat="1" applyFont="1" applyFill="1" applyBorder="1" applyAlignment="1">
      <alignment horizontal="centerContinuous" vertical="center"/>
    </xf>
    <xf numFmtId="176" fontId="7" fillId="50" borderId="0" xfId="51" applyNumberFormat="1" applyFont="1" applyFill="1" applyBorder="1" applyAlignment="1">
      <alignment horizontal="centerContinuous" vertical="center"/>
    </xf>
    <xf numFmtId="0" fontId="29" fillId="50" borderId="0" xfId="50" applyFill="1" applyBorder="1" applyAlignment="1">
      <alignment horizontal="centerContinuous" vertical="center"/>
    </xf>
    <xf numFmtId="212" fontId="3" fillId="50" borderId="0" xfId="51" applyNumberFormat="1" applyFont="1" applyFill="1" applyBorder="1" applyAlignment="1">
      <alignment horizontal="center" vertical="center"/>
    </xf>
    <xf numFmtId="0" fontId="125" fillId="50" borderId="18" xfId="50" applyFont="1" applyFill="1" applyBorder="1" applyAlignment="1">
      <alignment horizontal="center" vertical="center"/>
    </xf>
    <xf numFmtId="172" fontId="250" fillId="50" borderId="0" xfId="52" applyNumberFormat="1" applyFont="1" applyFill="1" applyBorder="1" applyAlignment="1">
      <alignment vertical="center"/>
    </xf>
    <xf numFmtId="0" fontId="144" fillId="50" borderId="0" xfId="46" applyFill="1" applyBorder="1"/>
    <xf numFmtId="172" fontId="18" fillId="50" borderId="0" xfId="52" applyNumberFormat="1" applyFont="1" applyFill="1" applyBorder="1" applyAlignment="1">
      <alignment vertical="center"/>
    </xf>
    <xf numFmtId="172" fontId="18" fillId="50" borderId="18" xfId="52" applyNumberFormat="1" applyFont="1" applyFill="1" applyBorder="1" applyAlignment="1">
      <alignment vertical="center"/>
    </xf>
    <xf numFmtId="172" fontId="3" fillId="50" borderId="0" xfId="52" applyNumberFormat="1" applyFont="1" applyFill="1" applyBorder="1" applyAlignment="1">
      <alignment vertical="center" wrapText="1"/>
    </xf>
    <xf numFmtId="2" fontId="3" fillId="50" borderId="0" xfId="52" applyNumberFormat="1" applyFont="1" applyFill="1" applyBorder="1" applyAlignment="1">
      <alignment horizontal="center" vertical="center"/>
    </xf>
    <xf numFmtId="169" fontId="3" fillId="50" borderId="0" xfId="52" applyNumberFormat="1" applyFont="1" applyFill="1" applyBorder="1" applyAlignment="1">
      <alignment horizontal="center" vertical="center"/>
    </xf>
    <xf numFmtId="173" fontId="3" fillId="50" borderId="18" xfId="50" applyNumberFormat="1" applyFont="1" applyFill="1" applyBorder="1" applyAlignment="1" applyProtection="1">
      <alignment horizontal="center" vertical="center"/>
      <protection locked="0"/>
    </xf>
    <xf numFmtId="0" fontId="18" fillId="50" borderId="0" xfId="50" applyFont="1" applyFill="1" applyBorder="1" applyAlignment="1">
      <alignment horizontal="center" vertical="center"/>
    </xf>
    <xf numFmtId="0" fontId="30" fillId="35" borderId="164" xfId="52" applyNumberFormat="1" applyFont="1" applyFill="1" applyBorder="1" applyAlignment="1">
      <alignment horizontal="center" vertical="center"/>
    </xf>
    <xf numFmtId="0" fontId="30" fillId="35" borderId="165" xfId="52" applyNumberFormat="1" applyFont="1" applyFill="1" applyBorder="1" applyAlignment="1">
      <alignment horizontal="center" vertical="center"/>
    </xf>
    <xf numFmtId="0" fontId="236" fillId="50" borderId="17" xfId="46" applyFont="1" applyFill="1" applyBorder="1" applyAlignment="1">
      <alignment horizontal="center" vertical="center"/>
    </xf>
    <xf numFmtId="172" fontId="3" fillId="50" borderId="0" xfId="52" applyNumberFormat="1" applyFont="1" applyFill="1" applyBorder="1" applyAlignment="1">
      <alignment horizontal="right" vertical="center" wrapText="1"/>
    </xf>
    <xf numFmtId="0" fontId="30" fillId="50" borderId="0" xfId="52" applyNumberFormat="1" applyFont="1" applyFill="1" applyBorder="1" applyAlignment="1">
      <alignment horizontal="center" vertical="center"/>
    </xf>
    <xf numFmtId="0" fontId="30" fillId="50" borderId="18" xfId="52" applyNumberFormat="1" applyFont="1" applyFill="1" applyBorder="1" applyAlignment="1">
      <alignment horizontal="center" vertical="center"/>
    </xf>
    <xf numFmtId="0" fontId="144" fillId="50" borderId="18" xfId="46" applyFill="1" applyBorder="1"/>
    <xf numFmtId="0" fontId="12" fillId="50" borderId="0" xfId="46" applyFont="1" applyFill="1" applyBorder="1" applyAlignment="1">
      <alignment horizontal="center" vertical="center"/>
    </xf>
    <xf numFmtId="1" fontId="244" fillId="35" borderId="0" xfId="52" applyNumberFormat="1" applyFont="1" applyFill="1" applyBorder="1" applyAlignment="1">
      <alignment horizontal="center" vertical="center"/>
    </xf>
    <xf numFmtId="1" fontId="244" fillId="35" borderId="18" xfId="52" applyNumberFormat="1" applyFont="1" applyFill="1" applyBorder="1" applyAlignment="1">
      <alignment horizontal="center" vertical="center"/>
    </xf>
    <xf numFmtId="174" fontId="244" fillId="35" borderId="0" xfId="52" applyNumberFormat="1" applyFont="1" applyFill="1" applyBorder="1" applyAlignment="1">
      <alignment horizontal="center" vertical="center"/>
    </xf>
    <xf numFmtId="0" fontId="3" fillId="50" borderId="0" xfId="46" applyFont="1" applyFill="1" applyBorder="1" applyAlignment="1">
      <alignment horizontal="right" vertical="center"/>
    </xf>
    <xf numFmtId="0" fontId="18" fillId="50" borderId="0" xfId="46" applyFont="1" applyFill="1" applyBorder="1" applyAlignment="1">
      <alignment horizontal="right" vertical="center"/>
    </xf>
    <xf numFmtId="174" fontId="12" fillId="50" borderId="0" xfId="52" applyNumberFormat="1" applyFont="1" applyFill="1" applyBorder="1" applyAlignment="1">
      <alignment horizontal="center" vertical="center"/>
    </xf>
    <xf numFmtId="174" fontId="12" fillId="50" borderId="18" xfId="52" applyNumberFormat="1" applyFont="1" applyFill="1" applyBorder="1" applyAlignment="1">
      <alignment horizontal="center" vertical="center"/>
    </xf>
    <xf numFmtId="169" fontId="122" fillId="50" borderId="17" xfId="46" applyNumberFormat="1" applyFont="1" applyFill="1" applyBorder="1" applyAlignment="1">
      <alignment vertical="center"/>
    </xf>
    <xf numFmtId="0" fontId="3" fillId="50" borderId="0" xfId="46" applyFont="1" applyFill="1" applyBorder="1" applyAlignment="1">
      <alignment horizontal="center" vertical="center"/>
    </xf>
    <xf numFmtId="174" fontId="244" fillId="50" borderId="0" xfId="52" applyNumberFormat="1" applyFont="1" applyFill="1" applyBorder="1" applyAlignment="1">
      <alignment horizontal="center" vertical="center"/>
    </xf>
    <xf numFmtId="174" fontId="244" fillId="50" borderId="18" xfId="52" applyNumberFormat="1" applyFont="1" applyFill="1" applyBorder="1" applyAlignment="1">
      <alignment horizontal="center" vertical="center"/>
    </xf>
    <xf numFmtId="0" fontId="236" fillId="72" borderId="17" xfId="46" applyFont="1" applyFill="1" applyBorder="1" applyAlignment="1">
      <alignment horizontal="center" vertical="center"/>
    </xf>
    <xf numFmtId="213" fontId="12" fillId="50" borderId="0" xfId="52" applyNumberFormat="1" applyFont="1" applyFill="1" applyBorder="1" applyAlignment="1">
      <alignment horizontal="center" vertical="center"/>
    </xf>
    <xf numFmtId="169" fontId="244" fillId="35" borderId="0" xfId="52" applyNumberFormat="1" applyFont="1" applyFill="1" applyBorder="1" applyAlignment="1">
      <alignment horizontal="center" vertical="center"/>
    </xf>
    <xf numFmtId="169" fontId="244" fillId="35" borderId="18" xfId="52" applyNumberFormat="1" applyFont="1" applyFill="1" applyBorder="1" applyAlignment="1">
      <alignment horizontal="center" vertical="center"/>
    </xf>
    <xf numFmtId="0" fontId="251" fillId="50" borderId="0" xfId="46" applyFont="1" applyFill="1" applyBorder="1" applyAlignment="1">
      <alignment horizontal="right" vertical="center"/>
    </xf>
    <xf numFmtId="0" fontId="252" fillId="50" borderId="0" xfId="46" applyFont="1" applyFill="1" applyBorder="1"/>
    <xf numFmtId="0" fontId="253" fillId="50" borderId="0" xfId="44" applyFont="1" applyFill="1" applyBorder="1" applyProtection="1">
      <protection hidden="1"/>
    </xf>
    <xf numFmtId="169" fontId="122" fillId="50" borderId="56" xfId="46" applyNumberFormat="1" applyFont="1" applyFill="1" applyBorder="1" applyAlignment="1">
      <alignment vertical="center"/>
    </xf>
    <xf numFmtId="169" fontId="122" fillId="50" borderId="58" xfId="46" applyNumberFormat="1" applyFont="1" applyFill="1" applyBorder="1" applyAlignment="1">
      <alignment vertical="center"/>
    </xf>
    <xf numFmtId="0" fontId="144" fillId="50" borderId="58" xfId="46" applyFill="1" applyBorder="1"/>
    <xf numFmtId="0" fontId="1" fillId="50" borderId="58" xfId="44" applyFill="1" applyBorder="1" applyProtection="1">
      <protection hidden="1"/>
    </xf>
    <xf numFmtId="0" fontId="3" fillId="50" borderId="58" xfId="46" applyFont="1" applyFill="1" applyBorder="1" applyAlignment="1">
      <alignment horizontal="center" vertical="center"/>
    </xf>
    <xf numFmtId="169" fontId="17" fillId="50" borderId="58" xfId="46" applyNumberFormat="1" applyFont="1" applyFill="1" applyBorder="1" applyAlignment="1" applyProtection="1">
      <alignment horizontal="center" vertical="center" wrapText="1"/>
      <protection locked="0"/>
    </xf>
    <xf numFmtId="0" fontId="144" fillId="50" borderId="59" xfId="46" applyFill="1" applyBorder="1"/>
    <xf numFmtId="0" fontId="21" fillId="54" borderId="17" xfId="46" applyFont="1" applyFill="1" applyBorder="1" applyAlignment="1">
      <alignment horizontal="centerContinuous" vertical="center"/>
    </xf>
    <xf numFmtId="0" fontId="144" fillId="54" borderId="0" xfId="46" applyFill="1" applyBorder="1" applyAlignment="1">
      <alignment horizontal="centerContinuous" vertical="center"/>
    </xf>
    <xf numFmtId="0" fontId="144" fillId="54" borderId="0" xfId="46" applyFill="1" applyBorder="1" applyAlignment="1">
      <alignment vertical="center"/>
    </xf>
    <xf numFmtId="0" fontId="144" fillId="54" borderId="18" xfId="46" applyFill="1" applyBorder="1" applyAlignment="1">
      <alignment vertical="center"/>
    </xf>
    <xf numFmtId="172" fontId="73" fillId="50" borderId="17" xfId="52" applyNumberFormat="1" applyFont="1" applyFill="1" applyBorder="1" applyAlignment="1">
      <alignment horizontal="center" vertical="center" wrapText="1"/>
    </xf>
    <xf numFmtId="172" fontId="73" fillId="50" borderId="0" xfId="52" applyNumberFormat="1" applyFont="1" applyFill="1" applyBorder="1" applyAlignment="1">
      <alignment horizontal="center" vertical="center" wrapText="1"/>
    </xf>
    <xf numFmtId="172" fontId="33" fillId="50" borderId="0" xfId="52" applyNumberFormat="1" applyFont="1" applyFill="1" applyBorder="1" applyAlignment="1">
      <alignment horizontal="right" vertical="center" wrapText="1"/>
    </xf>
    <xf numFmtId="169" fontId="10" fillId="50" borderId="0" xfId="52" applyNumberFormat="1" applyFont="1" applyFill="1" applyBorder="1" applyAlignment="1">
      <alignment horizontal="center" vertical="center"/>
    </xf>
    <xf numFmtId="172" fontId="119" fillId="50" borderId="0" xfId="52" applyNumberFormat="1" applyFont="1" applyFill="1" applyBorder="1" applyAlignment="1">
      <alignment horizontal="right" vertical="center" wrapText="1"/>
    </xf>
    <xf numFmtId="169" fontId="79" fillId="50" borderId="18" xfId="52" applyNumberFormat="1" applyFont="1" applyFill="1" applyBorder="1" applyAlignment="1">
      <alignment horizontal="center" vertical="center"/>
    </xf>
    <xf numFmtId="0" fontId="21" fillId="52" borderId="0" xfId="46" applyFont="1" applyFill="1" applyBorder="1" applyAlignment="1">
      <alignment vertical="center"/>
    </xf>
    <xf numFmtId="0" fontId="1" fillId="52" borderId="18" xfId="46" applyFont="1" applyFill="1" applyBorder="1" applyAlignment="1">
      <alignment vertical="center"/>
    </xf>
    <xf numFmtId="0" fontId="1" fillId="50" borderId="17" xfId="46" applyFont="1" applyFill="1" applyBorder="1" applyAlignment="1">
      <alignment horizontal="center" vertical="center" wrapText="1"/>
    </xf>
    <xf numFmtId="0" fontId="1" fillId="50" borderId="0" xfId="46" applyFont="1" applyFill="1" applyBorder="1" applyAlignment="1">
      <alignment horizontal="center" vertical="center" wrapText="1"/>
    </xf>
    <xf numFmtId="2" fontId="18" fillId="50" borderId="0" xfId="46" applyNumberFormat="1" applyFont="1" applyFill="1" applyBorder="1" applyAlignment="1">
      <alignment horizontal="center" vertical="center"/>
    </xf>
    <xf numFmtId="0" fontId="18" fillId="50" borderId="0" xfId="46" applyFont="1" applyFill="1" applyBorder="1" applyAlignment="1">
      <alignment horizontal="center" vertical="center"/>
    </xf>
    <xf numFmtId="0" fontId="18" fillId="50" borderId="0" xfId="46" applyFont="1" applyFill="1" applyBorder="1" applyAlignment="1">
      <alignment horizontal="left" vertical="center"/>
    </xf>
    <xf numFmtId="0" fontId="21" fillId="50" borderId="0" xfId="46" applyFont="1" applyFill="1" applyBorder="1" applyAlignment="1">
      <alignment vertical="center"/>
    </xf>
    <xf numFmtId="0" fontId="1" fillId="50" borderId="18" xfId="46" applyFont="1" applyFill="1" applyBorder="1" applyAlignment="1">
      <alignment vertical="center"/>
    </xf>
    <xf numFmtId="0" fontId="17" fillId="51" borderId="0" xfId="46" applyFont="1" applyFill="1" applyBorder="1" applyAlignment="1">
      <alignment horizontal="centerContinuous" vertical="center"/>
    </xf>
    <xf numFmtId="172" fontId="254" fillId="25" borderId="17" xfId="52" applyNumberFormat="1" applyFont="1" applyFill="1" applyBorder="1" applyAlignment="1">
      <alignment horizontal="center" vertical="center" wrapText="1"/>
    </xf>
    <xf numFmtId="172" fontId="254" fillId="25" borderId="0" xfId="52" applyNumberFormat="1" applyFont="1" applyFill="1" applyBorder="1" applyAlignment="1">
      <alignment horizontal="center" vertical="center" wrapText="1"/>
    </xf>
    <xf numFmtId="1" fontId="254" fillId="25" borderId="0" xfId="52" applyNumberFormat="1" applyFont="1" applyFill="1" applyBorder="1" applyAlignment="1">
      <alignment horizontal="centerContinuous" vertical="center"/>
    </xf>
    <xf numFmtId="0" fontId="254" fillId="25" borderId="0" xfId="46" applyFont="1" applyFill="1" applyBorder="1" applyAlignment="1">
      <alignment horizontal="center" vertical="center" wrapText="1"/>
    </xf>
    <xf numFmtId="0" fontId="254" fillId="25" borderId="0" xfId="46" applyFont="1" applyFill="1" applyBorder="1" applyAlignment="1">
      <alignment horizontal="centerContinuous" vertical="center"/>
    </xf>
    <xf numFmtId="0" fontId="254" fillId="25" borderId="0" xfId="46" applyFont="1" applyFill="1" applyBorder="1" applyAlignment="1">
      <alignment horizontal="center" vertical="center"/>
    </xf>
    <xf numFmtId="169" fontId="254" fillId="41" borderId="18" xfId="52" applyNumberFormat="1" applyFont="1" applyFill="1" applyBorder="1" applyAlignment="1">
      <alignment horizontal="center" vertical="center"/>
    </xf>
    <xf numFmtId="169" fontId="254" fillId="25" borderId="17" xfId="52" applyNumberFormat="1" applyFont="1" applyFill="1" applyBorder="1" applyAlignment="1">
      <alignment horizontal="center" vertical="center"/>
    </xf>
    <xf numFmtId="169" fontId="254" fillId="25" borderId="0" xfId="52" applyNumberFormat="1" applyFont="1" applyFill="1" applyBorder="1" applyAlignment="1">
      <alignment horizontal="center" vertical="center"/>
    </xf>
    <xf numFmtId="1" fontId="254" fillId="25" borderId="0" xfId="52" applyNumberFormat="1" applyFont="1" applyFill="1" applyBorder="1" applyAlignment="1">
      <alignment horizontal="center" vertical="center"/>
    </xf>
    <xf numFmtId="2" fontId="254" fillId="25" borderId="0" xfId="52" applyNumberFormat="1" applyFont="1" applyFill="1" applyBorder="1" applyAlignment="1">
      <alignment horizontal="center" vertical="center"/>
    </xf>
    <xf numFmtId="0" fontId="254" fillId="25" borderId="18" xfId="46" applyFont="1" applyFill="1" applyBorder="1" applyAlignment="1">
      <alignment horizontal="center" vertical="center"/>
    </xf>
    <xf numFmtId="169" fontId="254" fillId="25" borderId="56" xfId="52" applyNumberFormat="1" applyFont="1" applyFill="1" applyBorder="1" applyAlignment="1">
      <alignment horizontal="center" vertical="center"/>
    </xf>
    <xf numFmtId="169" fontId="254" fillId="25" borderId="58" xfId="52" applyNumberFormat="1" applyFont="1" applyFill="1" applyBorder="1" applyAlignment="1">
      <alignment horizontal="center" vertical="center"/>
    </xf>
    <xf numFmtId="1" fontId="254" fillId="25" borderId="58" xfId="52" applyNumberFormat="1" applyFont="1" applyFill="1" applyBorder="1" applyAlignment="1">
      <alignment horizontal="center" vertical="center"/>
    </xf>
    <xf numFmtId="0" fontId="254" fillId="25" borderId="58" xfId="46" applyFont="1" applyFill="1" applyBorder="1" applyAlignment="1">
      <alignment horizontal="center" vertical="center"/>
    </xf>
    <xf numFmtId="2" fontId="254" fillId="25" borderId="58" xfId="52" applyNumberFormat="1" applyFont="1" applyFill="1" applyBorder="1" applyAlignment="1">
      <alignment horizontal="center" vertical="center"/>
    </xf>
    <xf numFmtId="0" fontId="254" fillId="25" borderId="59" xfId="46" applyFont="1" applyFill="1" applyBorder="1" applyAlignment="1">
      <alignment horizontal="center" vertical="center"/>
    </xf>
    <xf numFmtId="0" fontId="236" fillId="72" borderId="30" xfId="50" applyFont="1" applyFill="1" applyBorder="1" applyAlignment="1">
      <alignment horizontal="center" vertical="center"/>
    </xf>
    <xf numFmtId="0" fontId="1" fillId="72" borderId="0" xfId="44" applyFill="1" applyBorder="1" applyProtection="1">
      <protection hidden="1"/>
    </xf>
    <xf numFmtId="0" fontId="3" fillId="50" borderId="0" xfId="48" applyFont="1" applyFill="1" applyBorder="1" applyAlignment="1" applyProtection="1">
      <alignment horizontal="center" wrapText="1"/>
    </xf>
    <xf numFmtId="0" fontId="144" fillId="50" borderId="31" xfId="46" applyFill="1" applyBorder="1"/>
    <xf numFmtId="174" fontId="12" fillId="50" borderId="0" xfId="48" applyNumberFormat="1" applyFont="1" applyFill="1" applyBorder="1" applyAlignment="1" applyProtection="1">
      <alignment horizontal="left" vertical="center"/>
    </xf>
    <xf numFmtId="0" fontId="126" fillId="50" borderId="30" xfId="50" applyFont="1" applyFill="1" applyBorder="1"/>
    <xf numFmtId="0" fontId="1" fillId="0" borderId="0" xfId="44" applyBorder="1" applyProtection="1">
      <protection hidden="1"/>
    </xf>
    <xf numFmtId="0" fontId="126" fillId="50" borderId="0" xfId="50" applyFont="1" applyFill="1" applyBorder="1"/>
    <xf numFmtId="0" fontId="236" fillId="73" borderId="30" xfId="50" applyFont="1" applyFill="1" applyBorder="1" applyAlignment="1">
      <alignment horizontal="center" vertical="center"/>
    </xf>
    <xf numFmtId="0" fontId="1" fillId="73" borderId="0" xfId="44" applyFill="1" applyBorder="1" applyProtection="1">
      <protection hidden="1"/>
    </xf>
    <xf numFmtId="0" fontId="12" fillId="50" borderId="0" xfId="48" applyFont="1" applyFill="1" applyBorder="1" applyAlignment="1" applyProtection="1">
      <alignment vertical="center"/>
    </xf>
    <xf numFmtId="0" fontId="12" fillId="50" borderId="0" xfId="48" applyFont="1" applyFill="1" applyBorder="1" applyAlignment="1" applyProtection="1">
      <alignment horizontal="right" vertical="center"/>
    </xf>
    <xf numFmtId="190" fontId="12" fillId="50" borderId="0" xfId="48" applyNumberFormat="1" applyFont="1" applyFill="1" applyBorder="1" applyAlignment="1" applyProtection="1">
      <alignment horizontal="center" vertical="center"/>
    </xf>
    <xf numFmtId="0" fontId="12" fillId="50" borderId="0" xfId="46" applyFont="1" applyFill="1" applyBorder="1" applyAlignment="1">
      <alignment horizontal="left" vertical="center"/>
    </xf>
    <xf numFmtId="166" fontId="12" fillId="50" borderId="31" xfId="48" applyNumberFormat="1" applyFont="1" applyFill="1" applyBorder="1" applyAlignment="1" applyProtection="1">
      <alignment horizontal="center" vertical="center"/>
    </xf>
    <xf numFmtId="0" fontId="144" fillId="50" borderId="32" xfId="46" applyFill="1" applyBorder="1"/>
    <xf numFmtId="0" fontId="1" fillId="0" borderId="36" xfId="44" applyBorder="1" applyProtection="1">
      <protection hidden="1"/>
    </xf>
    <xf numFmtId="0" fontId="144" fillId="50" borderId="33" xfId="46" applyFill="1" applyBorder="1"/>
    <xf numFmtId="0" fontId="255" fillId="50" borderId="0" xfId="50" applyFont="1" applyFill="1" applyBorder="1" applyAlignment="1">
      <alignment horizontal="center" vertical="center"/>
    </xf>
    <xf numFmtId="0" fontId="255" fillId="50" borderId="18" xfId="50" applyFont="1" applyFill="1" applyBorder="1" applyAlignment="1">
      <alignment horizontal="center" vertical="center"/>
    </xf>
    <xf numFmtId="2" fontId="18" fillId="50" borderId="0" xfId="48" applyNumberFormat="1" applyFont="1" applyFill="1" applyBorder="1" applyAlignment="1" applyProtection="1">
      <alignment horizontal="center" vertical="center"/>
    </xf>
    <xf numFmtId="0" fontId="256" fillId="50" borderId="0" xfId="48" applyFont="1" applyFill="1" applyBorder="1" applyAlignment="1" applyProtection="1">
      <alignment horizontal="left" vertical="center"/>
    </xf>
    <xf numFmtId="0" fontId="257" fillId="50" borderId="0" xfId="46" applyFont="1" applyFill="1" applyBorder="1"/>
    <xf numFmtId="0" fontId="1" fillId="50" borderId="0" xfId="46" applyFont="1" applyFill="1" applyBorder="1"/>
    <xf numFmtId="0" fontId="1" fillId="50" borderId="18" xfId="46" applyFont="1" applyFill="1" applyBorder="1"/>
    <xf numFmtId="196" fontId="258" fillId="50" borderId="17" xfId="48" applyNumberFormat="1" applyFont="1" applyFill="1" applyBorder="1" applyAlignment="1" applyProtection="1">
      <alignment horizontal="center" vertical="center"/>
    </xf>
    <xf numFmtId="196" fontId="258" fillId="50" borderId="0" xfId="48" applyNumberFormat="1" applyFont="1" applyFill="1" applyBorder="1" applyAlignment="1" applyProtection="1">
      <alignment horizontal="center" vertical="center"/>
    </xf>
    <xf numFmtId="197" fontId="258" fillId="50" borderId="0" xfId="48" applyNumberFormat="1" applyFont="1" applyFill="1" applyBorder="1" applyAlignment="1" applyProtection="1">
      <alignment horizontal="center" vertical="center"/>
    </xf>
    <xf numFmtId="196" fontId="258" fillId="50" borderId="17" xfId="48" applyNumberFormat="1" applyFont="1" applyFill="1" applyBorder="1" applyAlignment="1" applyProtection="1">
      <alignment horizontal="left" vertical="center"/>
    </xf>
    <xf numFmtId="0" fontId="1" fillId="50" borderId="48" xfId="44" applyFill="1" applyBorder="1" applyProtection="1">
      <protection hidden="1"/>
    </xf>
    <xf numFmtId="0" fontId="1" fillId="50" borderId="51" xfId="44" applyFill="1" applyBorder="1" applyProtection="1">
      <protection hidden="1"/>
    </xf>
    <xf numFmtId="0" fontId="38" fillId="50" borderId="30" xfId="52" applyNumberFormat="1" applyFont="1" applyFill="1" applyBorder="1" applyAlignment="1" applyProtection="1">
      <alignment horizontal="center" vertical="center"/>
      <protection locked="0"/>
    </xf>
    <xf numFmtId="0" fontId="38" fillId="50" borderId="0" xfId="52" applyNumberFormat="1" applyFont="1" applyFill="1" applyBorder="1" applyAlignment="1" applyProtection="1">
      <alignment horizontal="center" vertical="center"/>
      <protection locked="0"/>
    </xf>
    <xf numFmtId="0" fontId="38" fillId="50" borderId="31" xfId="52" applyNumberFormat="1" applyFont="1" applyFill="1" applyBorder="1" applyAlignment="1" applyProtection="1">
      <alignment horizontal="center" vertical="center"/>
      <protection locked="0"/>
    </xf>
    <xf numFmtId="0" fontId="259" fillId="50" borderId="30" xfId="46" applyFont="1" applyFill="1" applyBorder="1" applyAlignment="1">
      <alignment horizontal="left" vertical="center"/>
    </xf>
    <xf numFmtId="0" fontId="259" fillId="50" borderId="0" xfId="46" applyFont="1" applyFill="1" applyBorder="1" applyAlignment="1">
      <alignment horizontal="left" vertical="center"/>
    </xf>
    <xf numFmtId="0" fontId="79" fillId="50" borderId="0" xfId="46" applyNumberFormat="1" applyFont="1" applyFill="1" applyBorder="1" applyAlignment="1">
      <alignment horizontal="right" vertical="center"/>
    </xf>
    <xf numFmtId="0" fontId="79" fillId="35" borderId="94" xfId="52" applyNumberFormat="1" applyFont="1" applyFill="1" applyBorder="1" applyAlignment="1">
      <alignment horizontal="center" vertical="center"/>
    </xf>
    <xf numFmtId="2" fontId="21" fillId="50" borderId="0" xfId="46" applyNumberFormat="1" applyFont="1" applyFill="1" applyBorder="1" applyAlignment="1">
      <alignment horizontal="left" vertical="center"/>
    </xf>
    <xf numFmtId="0" fontId="144" fillId="0" borderId="166" xfId="46" applyBorder="1"/>
    <xf numFmtId="0" fontId="259" fillId="50" borderId="31" xfId="46" applyFont="1" applyFill="1" applyBorder="1" applyAlignment="1">
      <alignment horizontal="left" vertical="center"/>
    </xf>
    <xf numFmtId="0" fontId="10" fillId="50" borderId="0" xfId="46" applyNumberFormat="1" applyFont="1" applyFill="1" applyBorder="1" applyAlignment="1">
      <alignment horizontal="right" vertical="center"/>
    </xf>
    <xf numFmtId="166" fontId="10" fillId="35" borderId="94" xfId="52" applyNumberFormat="1" applyFont="1" applyFill="1" applyBorder="1" applyAlignment="1">
      <alignment horizontal="center" vertical="center"/>
    </xf>
    <xf numFmtId="166" fontId="235" fillId="35" borderId="94" xfId="52" applyNumberFormat="1" applyFont="1" applyFill="1" applyBorder="1" applyAlignment="1">
      <alignment horizontal="center" vertical="center"/>
    </xf>
    <xf numFmtId="0" fontId="244" fillId="50" borderId="0" xfId="46" applyFont="1" applyFill="1" applyBorder="1" applyAlignment="1">
      <alignment horizontal="center" vertical="center"/>
    </xf>
    <xf numFmtId="173" fontId="10" fillId="35" borderId="167" xfId="46" applyNumberFormat="1" applyFont="1" applyFill="1" applyBorder="1" applyAlignment="1" applyProtection="1">
      <alignment horizontal="center" vertical="center"/>
      <protection locked="0"/>
    </xf>
    <xf numFmtId="0" fontId="260" fillId="50" borderId="0" xfId="44" applyNumberFormat="1" applyFont="1" applyFill="1" applyBorder="1" applyAlignment="1">
      <alignment horizontal="left" vertical="center"/>
    </xf>
    <xf numFmtId="0" fontId="18" fillId="50" borderId="0" xfId="52" applyNumberFormat="1" applyFont="1" applyFill="1" applyBorder="1" applyAlignment="1">
      <alignment horizontal="right" vertical="center"/>
    </xf>
    <xf numFmtId="0" fontId="18" fillId="50" borderId="0" xfId="52" applyNumberFormat="1" applyFont="1" applyFill="1" applyBorder="1" applyAlignment="1">
      <alignment horizontal="center" vertical="center"/>
    </xf>
    <xf numFmtId="0" fontId="18" fillId="50" borderId="96" xfId="52" applyNumberFormat="1" applyFont="1" applyFill="1" applyBorder="1" applyAlignment="1">
      <alignment horizontal="center" vertical="center"/>
    </xf>
    <xf numFmtId="0" fontId="18" fillId="50" borderId="96" xfId="46" applyNumberFormat="1" applyFont="1" applyFill="1" applyBorder="1" applyAlignment="1" applyProtection="1">
      <alignment horizontal="center" vertical="center"/>
      <protection locked="0"/>
    </xf>
    <xf numFmtId="0" fontId="21" fillId="50" borderId="0" xfId="46" applyNumberFormat="1" applyFont="1" applyFill="1" applyBorder="1" applyAlignment="1">
      <alignment horizontal="right" vertical="center"/>
    </xf>
    <xf numFmtId="166" fontId="21" fillId="50" borderId="97" xfId="52" applyNumberFormat="1" applyFont="1" applyFill="1" applyBorder="1" applyAlignment="1">
      <alignment horizontal="center" vertical="center"/>
    </xf>
    <xf numFmtId="175" fontId="21" fillId="50" borderId="0" xfId="52" applyNumberFormat="1" applyFont="1" applyFill="1" applyBorder="1" applyAlignment="1">
      <alignment horizontal="centerContinuous" vertical="center"/>
    </xf>
    <xf numFmtId="0" fontId="21" fillId="50" borderId="0" xfId="46" applyNumberFormat="1" applyFont="1" applyFill="1" applyBorder="1" applyAlignment="1">
      <alignment horizontal="left" vertical="center"/>
    </xf>
    <xf numFmtId="0" fontId="18" fillId="50" borderId="0" xfId="46" applyNumberFormat="1" applyFont="1" applyFill="1" applyBorder="1" applyAlignment="1">
      <alignment horizontal="right" vertical="center"/>
    </xf>
    <xf numFmtId="166" fontId="18" fillId="50" borderId="97" xfId="52" applyNumberFormat="1" applyFont="1" applyFill="1" applyBorder="1" applyAlignment="1">
      <alignment horizontal="center" vertical="center"/>
    </xf>
    <xf numFmtId="175" fontId="4" fillId="50" borderId="0" xfId="52" applyNumberFormat="1" applyFont="1" applyFill="1" applyBorder="1" applyAlignment="1">
      <alignment horizontal="centerContinuous" vertical="center"/>
    </xf>
    <xf numFmtId="175" fontId="18" fillId="50" borderId="0" xfId="52" applyNumberFormat="1" applyFont="1" applyFill="1" applyBorder="1" applyAlignment="1">
      <alignment horizontal="centerContinuous" vertical="center"/>
    </xf>
    <xf numFmtId="0" fontId="18" fillId="50" borderId="0" xfId="46" applyNumberFormat="1" applyFont="1" applyFill="1" applyBorder="1" applyAlignment="1">
      <alignment horizontal="left" vertical="center"/>
    </xf>
    <xf numFmtId="175" fontId="75" fillId="50" borderId="0" xfId="52" applyNumberFormat="1" applyFont="1" applyFill="1" applyBorder="1" applyAlignment="1">
      <alignment horizontal="centerContinuous" vertical="center"/>
    </xf>
    <xf numFmtId="0" fontId="75" fillId="50" borderId="0" xfId="46" applyNumberFormat="1" applyFont="1" applyFill="1" applyBorder="1" applyAlignment="1">
      <alignment horizontal="left" vertical="center"/>
    </xf>
    <xf numFmtId="0" fontId="261" fillId="50" borderId="0" xfId="46" applyFont="1" applyFill="1" applyBorder="1" applyAlignment="1">
      <alignment horizontal="left" vertical="center"/>
    </xf>
    <xf numFmtId="210" fontId="75" fillId="50" borderId="0" xfId="52" applyNumberFormat="1" applyFont="1" applyFill="1" applyBorder="1" applyAlignment="1">
      <alignment horizontal="centerContinuous" vertical="center"/>
    </xf>
    <xf numFmtId="0" fontId="260" fillId="50" borderId="0" xfId="44" applyNumberFormat="1" applyFont="1" applyFill="1" applyBorder="1" applyAlignment="1">
      <alignment horizontal="center" vertical="center"/>
    </xf>
    <xf numFmtId="0" fontId="262" fillId="50" borderId="0" xfId="46" applyFont="1" applyFill="1" applyBorder="1" applyAlignment="1">
      <alignment horizontal="left" vertical="center"/>
    </xf>
    <xf numFmtId="0" fontId="263" fillId="50" borderId="0" xfId="46" applyFont="1" applyFill="1" applyBorder="1" applyAlignment="1">
      <alignment horizontal="left" vertical="center"/>
    </xf>
    <xf numFmtId="0" fontId="1" fillId="50" borderId="32" xfId="44" applyFill="1" applyBorder="1" applyProtection="1">
      <protection hidden="1"/>
    </xf>
    <xf numFmtId="0" fontId="144" fillId="25" borderId="17" xfId="46" applyFill="1" applyBorder="1" applyAlignment="1">
      <alignment vertical="center"/>
    </xf>
    <xf numFmtId="0" fontId="144" fillId="25" borderId="0" xfId="46" applyFill="1" applyBorder="1" applyAlignment="1">
      <alignment vertical="center"/>
    </xf>
    <xf numFmtId="0" fontId="144" fillId="25" borderId="18" xfId="46" applyFill="1" applyBorder="1" applyAlignment="1">
      <alignment vertical="center"/>
    </xf>
    <xf numFmtId="0" fontId="69" fillId="0" borderId="0" xfId="46" applyFont="1" applyAlignment="1">
      <alignment horizontal="right" vertical="center"/>
    </xf>
    <xf numFmtId="0" fontId="144" fillId="25" borderId="0" xfId="46" applyFill="1" applyBorder="1" applyAlignment="1">
      <alignment horizontal="left" vertical="center"/>
    </xf>
    <xf numFmtId="0" fontId="129" fillId="25" borderId="0" xfId="46" applyFont="1" applyFill="1" applyBorder="1" applyAlignment="1">
      <alignment horizontal="right" vertical="center"/>
    </xf>
    <xf numFmtId="0" fontId="21" fillId="25" borderId="0" xfId="52" applyNumberFormat="1" applyFont="1" applyFill="1" applyBorder="1" applyAlignment="1">
      <alignment horizontal="center" vertical="center"/>
    </xf>
    <xf numFmtId="0" fontId="21" fillId="25" borderId="96" xfId="52" applyNumberFormat="1" applyFont="1" applyFill="1" applyBorder="1" applyAlignment="1">
      <alignment horizontal="center" vertical="center"/>
    </xf>
    <xf numFmtId="0" fontId="21" fillId="25" borderId="96" xfId="46" applyNumberFormat="1" applyFont="1" applyFill="1" applyBorder="1" applyAlignment="1" applyProtection="1">
      <alignment horizontal="center" vertical="center"/>
      <protection locked="0"/>
    </xf>
    <xf numFmtId="0" fontId="130" fillId="25" borderId="0" xfId="46" applyNumberFormat="1" applyFont="1" applyFill="1" applyBorder="1" applyAlignment="1">
      <alignment horizontal="right" vertical="center"/>
    </xf>
    <xf numFmtId="0" fontId="128" fillId="25" borderId="0" xfId="46" applyNumberFormat="1" applyFont="1" applyFill="1" applyBorder="1" applyAlignment="1">
      <alignment horizontal="left" vertical="center"/>
    </xf>
    <xf numFmtId="0" fontId="131" fillId="25" borderId="0" xfId="46" applyNumberFormat="1" applyFont="1" applyFill="1" applyBorder="1" applyAlignment="1">
      <alignment horizontal="right" vertical="center"/>
    </xf>
    <xf numFmtId="166" fontId="144" fillId="25" borderId="0" xfId="46" applyNumberFormat="1" applyFill="1" applyBorder="1" applyAlignment="1">
      <alignment horizontal="center" vertical="center"/>
    </xf>
    <xf numFmtId="0" fontId="128" fillId="25" borderId="0" xfId="46" applyNumberFormat="1" applyFont="1" applyFill="1" applyBorder="1" applyAlignment="1">
      <alignment horizontal="right" vertical="center"/>
    </xf>
    <xf numFmtId="0" fontId="144" fillId="0" borderId="17" xfId="46" applyBorder="1" applyAlignment="1">
      <alignment vertical="center"/>
    </xf>
    <xf numFmtId="0" fontId="128" fillId="0" borderId="0" xfId="46" applyNumberFormat="1" applyFont="1" applyBorder="1" applyAlignment="1">
      <alignment horizontal="right" vertical="center"/>
    </xf>
    <xf numFmtId="173" fontId="10" fillId="35" borderId="0" xfId="46" applyNumberFormat="1" applyFont="1" applyFill="1" applyBorder="1" applyAlignment="1" applyProtection="1">
      <alignment horizontal="center" vertical="center"/>
      <protection locked="0"/>
    </xf>
    <xf numFmtId="0" fontId="133" fillId="25" borderId="0" xfId="44" applyFont="1" applyFill="1" applyBorder="1" applyAlignment="1">
      <alignment horizontal="left" vertical="center"/>
    </xf>
    <xf numFmtId="0" fontId="144" fillId="0" borderId="0" xfId="46" applyAlignment="1">
      <alignment vertical="center"/>
    </xf>
    <xf numFmtId="174" fontId="18" fillId="25" borderId="98" xfId="52" applyNumberFormat="1" applyFont="1" applyFill="1" applyBorder="1" applyAlignment="1">
      <alignment horizontal="center" vertical="center"/>
    </xf>
    <xf numFmtId="174" fontId="18" fillId="25" borderId="0" xfId="46" applyNumberFormat="1" applyFont="1" applyFill="1" applyBorder="1" applyAlignment="1">
      <alignment horizontal="center" vertical="center"/>
    </xf>
    <xf numFmtId="0" fontId="144" fillId="25" borderId="80" xfId="46" applyFill="1" applyBorder="1" applyAlignment="1">
      <alignment vertical="center"/>
    </xf>
    <xf numFmtId="0" fontId="144" fillId="25" borderId="36" xfId="46" applyFill="1" applyBorder="1" applyAlignment="1">
      <alignment vertical="center"/>
    </xf>
    <xf numFmtId="0" fontId="144" fillId="25" borderId="81" xfId="46" applyFill="1" applyBorder="1" applyAlignment="1">
      <alignment vertical="center"/>
    </xf>
    <xf numFmtId="0" fontId="56" fillId="25" borderId="17" xfId="44" applyFont="1" applyFill="1" applyBorder="1" applyAlignment="1">
      <alignment horizontal="center" vertical="center"/>
    </xf>
    <xf numFmtId="0" fontId="264" fillId="25" borderId="67" xfId="44" applyFont="1" applyFill="1" applyBorder="1" applyAlignment="1">
      <alignment vertical="center"/>
    </xf>
    <xf numFmtId="0" fontId="134" fillId="25" borderId="0" xfId="44" applyFont="1" applyFill="1" applyBorder="1" applyAlignment="1">
      <alignment vertical="center"/>
    </xf>
    <xf numFmtId="0" fontId="134" fillId="25" borderId="18" xfId="44" applyFont="1" applyFill="1" applyBorder="1" applyAlignment="1">
      <alignment vertical="center"/>
    </xf>
    <xf numFmtId="0" fontId="38" fillId="50" borderId="17" xfId="52" applyNumberFormat="1" applyFont="1" applyFill="1" applyBorder="1" applyAlignment="1">
      <alignment horizontal="right" vertical="center"/>
    </xf>
    <xf numFmtId="0" fontId="133" fillId="25" borderId="17" xfId="44" applyFont="1" applyFill="1" applyBorder="1" applyAlignment="1">
      <alignment horizontal="center" vertical="center"/>
    </xf>
    <xf numFmtId="190" fontId="136" fillId="60" borderId="99" xfId="49" applyNumberFormat="1" applyFont="1" applyFill="1" applyBorder="1" applyAlignment="1">
      <alignment vertical="center"/>
    </xf>
    <xf numFmtId="190" fontId="136" fillId="60" borderId="17" xfId="49" applyNumberFormat="1" applyFont="1" applyFill="1" applyBorder="1" applyAlignment="1">
      <alignment horizontal="left" vertical="center"/>
    </xf>
    <xf numFmtId="0" fontId="144" fillId="25" borderId="17" xfId="46" applyFill="1" applyBorder="1"/>
    <xf numFmtId="0" fontId="144" fillId="25" borderId="0" xfId="46" applyFill="1" applyBorder="1"/>
    <xf numFmtId="0" fontId="144" fillId="25" borderId="18" xfId="46" applyFill="1" applyBorder="1"/>
    <xf numFmtId="0" fontId="144" fillId="0" borderId="0" xfId="46" applyBorder="1"/>
    <xf numFmtId="0" fontId="69" fillId="25" borderId="17" xfId="46" applyFont="1" applyFill="1" applyBorder="1" applyAlignment="1">
      <alignment vertical="center" wrapText="1"/>
    </xf>
    <xf numFmtId="0" fontId="69" fillId="25" borderId="0" xfId="46" applyFont="1" applyFill="1" applyBorder="1" applyAlignment="1">
      <alignment vertical="center" wrapText="1"/>
    </xf>
    <xf numFmtId="0" fontId="69" fillId="0" borderId="0" xfId="46" applyFont="1" applyBorder="1" applyAlignment="1">
      <alignment horizontal="right"/>
    </xf>
    <xf numFmtId="0" fontId="129" fillId="25" borderId="0" xfId="46" applyFont="1" applyFill="1" applyBorder="1" applyAlignment="1">
      <alignment horizontal="right"/>
    </xf>
    <xf numFmtId="0" fontId="21" fillId="25" borderId="100" xfId="52" applyNumberFormat="1" applyFont="1" applyFill="1" applyBorder="1" applyAlignment="1">
      <alignment horizontal="center" vertical="center"/>
    </xf>
    <xf numFmtId="0" fontId="21" fillId="25" borderId="100" xfId="46" applyNumberFormat="1" applyFont="1" applyFill="1" applyBorder="1" applyAlignment="1" applyProtection="1">
      <alignment horizontal="center" vertical="center"/>
      <protection locked="0"/>
    </xf>
    <xf numFmtId="190" fontId="80" fillId="35" borderId="54" xfId="49" applyNumberFormat="1" applyFont="1" applyFill="1" applyBorder="1" applyAlignment="1">
      <alignment horizontal="center" vertical="center"/>
    </xf>
    <xf numFmtId="0" fontId="138" fillId="25" borderId="17" xfId="44" applyFont="1" applyFill="1" applyBorder="1" applyAlignment="1">
      <alignment horizontal="center" vertical="center"/>
    </xf>
    <xf numFmtId="0" fontId="265" fillId="25" borderId="0" xfId="44" applyFont="1" applyFill="1" applyBorder="1" applyAlignment="1" applyProtection="1">
      <alignment horizontal="left" vertical="center"/>
      <protection hidden="1"/>
    </xf>
    <xf numFmtId="1" fontId="137" fillId="25" borderId="0" xfId="49" applyNumberFormat="1" applyFont="1" applyFill="1" applyBorder="1" applyAlignment="1">
      <alignment horizontal="center" vertical="center"/>
    </xf>
    <xf numFmtId="0" fontId="69" fillId="25" borderId="17" xfId="46" applyFont="1" applyFill="1" applyBorder="1" applyAlignment="1">
      <alignment vertical="center"/>
    </xf>
    <xf numFmtId="0" fontId="69" fillId="25" borderId="0" xfId="46" applyFont="1" applyFill="1" applyBorder="1" applyAlignment="1">
      <alignment vertical="center"/>
    </xf>
    <xf numFmtId="0" fontId="69" fillId="25" borderId="0" xfId="46" applyFont="1" applyFill="1" applyBorder="1" applyAlignment="1">
      <alignment horizontal="right" vertical="center"/>
    </xf>
    <xf numFmtId="0" fontId="144" fillId="25" borderId="0" xfId="46" applyFill="1" applyBorder="1" applyAlignment="1">
      <alignment horizontal="left"/>
    </xf>
    <xf numFmtId="0" fontId="133" fillId="25" borderId="80" xfId="44" applyFont="1" applyFill="1" applyBorder="1" applyAlignment="1">
      <alignment horizontal="center" vertical="center"/>
    </xf>
    <xf numFmtId="0" fontId="144" fillId="25" borderId="36" xfId="46" applyFill="1" applyBorder="1"/>
    <xf numFmtId="0" fontId="144" fillId="25" borderId="81" xfId="46" applyFill="1" applyBorder="1"/>
    <xf numFmtId="0" fontId="62" fillId="25" borderId="17" xfId="44" applyFont="1" applyFill="1" applyBorder="1" applyAlignment="1">
      <alignment horizontal="center" vertical="center"/>
    </xf>
    <xf numFmtId="0" fontId="140" fillId="25" borderId="67" xfId="44" applyFont="1" applyFill="1" applyBorder="1" applyAlignment="1">
      <alignment vertical="center"/>
    </xf>
    <xf numFmtId="0" fontId="37" fillId="56" borderId="0" xfId="0" applyFont="1" applyFill="1" applyAlignment="1">
      <alignment horizontal="centerContinuous" vertical="center"/>
    </xf>
    <xf numFmtId="0" fontId="0" fillId="56" borderId="0" xfId="0" applyFill="1" applyAlignment="1">
      <alignment horizontal="centerContinuous" vertical="center"/>
    </xf>
    <xf numFmtId="0" fontId="18" fillId="56" borderId="0" xfId="0" applyFont="1" applyFill="1" applyAlignment="1">
      <alignment horizontal="left" vertical="center"/>
    </xf>
    <xf numFmtId="0" fontId="229" fillId="56" borderId="0" xfId="0" applyFont="1" applyFill="1" applyAlignment="1">
      <alignment horizontal="left" vertical="center"/>
    </xf>
    <xf numFmtId="49" fontId="38" fillId="56" borderId="0" xfId="0" applyNumberFormat="1" applyFont="1" applyFill="1" applyBorder="1" applyAlignment="1">
      <alignment horizontal="left" vertical="center"/>
    </xf>
    <xf numFmtId="0" fontId="0" fillId="56" borderId="0" xfId="0" applyFill="1" applyBorder="1" applyAlignment="1">
      <alignment horizontal="centerContinuous" vertical="center"/>
    </xf>
    <xf numFmtId="0" fontId="4" fillId="56" borderId="0" xfId="0" applyFont="1" applyFill="1" applyAlignment="1">
      <alignment horizontal="left" vertical="center"/>
    </xf>
    <xf numFmtId="0" fontId="4" fillId="74" borderId="0" xfId="56" applyFont="1" applyFill="1" applyBorder="1" applyAlignment="1">
      <alignment vertical="top"/>
    </xf>
    <xf numFmtId="0" fontId="0" fillId="74" borderId="0" xfId="0" applyFill="1"/>
    <xf numFmtId="0" fontId="4" fillId="74" borderId="0" xfId="56" applyFont="1" applyFill="1" applyBorder="1" applyAlignment="1">
      <alignment horizontal="right" vertical="top"/>
    </xf>
    <xf numFmtId="0" fontId="121" fillId="42" borderId="0" xfId="54" applyFont="1" applyFill="1" applyAlignment="1">
      <alignment horizontal="left" vertical="center" wrapText="1"/>
    </xf>
    <xf numFmtId="0" fontId="12" fillId="36" borderId="0" xfId="56" applyFont="1" applyFill="1" applyBorder="1" applyAlignment="1">
      <alignment vertical="center" wrapText="1"/>
    </xf>
    <xf numFmtId="0" fontId="142" fillId="43" borderId="0" xfId="0" applyFont="1" applyFill="1" applyAlignment="1">
      <alignment horizontal="left" vertical="center"/>
    </xf>
    <xf numFmtId="0" fontId="12" fillId="36" borderId="0" xfId="56" applyFont="1" applyFill="1" applyBorder="1" applyAlignment="1">
      <alignment vertical="center"/>
    </xf>
    <xf numFmtId="0" fontId="266" fillId="50" borderId="0" xfId="0" applyFont="1" applyFill="1"/>
    <xf numFmtId="0" fontId="4" fillId="50" borderId="0" xfId="44" applyFont="1" applyFill="1" applyBorder="1" applyAlignment="1">
      <alignment horizontal="center" vertical="center" wrapText="1"/>
    </xf>
    <xf numFmtId="0" fontId="178" fillId="50" borderId="0" xfId="44" applyFont="1" applyFill="1" applyBorder="1" applyAlignment="1">
      <alignment horizontal="right" vertical="center"/>
    </xf>
    <xf numFmtId="0" fontId="266" fillId="56" borderId="0" xfId="0" applyFont="1" applyFill="1" applyBorder="1" applyAlignment="1">
      <alignment horizontal="center" vertical="center"/>
    </xf>
    <xf numFmtId="0" fontId="267" fillId="61" borderId="0" xfId="0" applyFont="1" applyFill="1" applyAlignment="1">
      <alignment horizontal="center" vertical="center"/>
    </xf>
    <xf numFmtId="0" fontId="267" fillId="75" borderId="0" xfId="0" applyFont="1" applyFill="1" applyAlignment="1">
      <alignment horizontal="center" vertical="center"/>
    </xf>
    <xf numFmtId="0" fontId="178" fillId="76" borderId="0" xfId="44" applyFont="1" applyFill="1" applyBorder="1" applyAlignment="1">
      <alignment horizontal="left" vertical="center"/>
    </xf>
    <xf numFmtId="0" fontId="266" fillId="0" borderId="0" xfId="0" applyFont="1"/>
    <xf numFmtId="0" fontId="266" fillId="50" borderId="0" xfId="46" applyFont="1" applyFill="1"/>
    <xf numFmtId="0" fontId="147" fillId="50" borderId="0" xfId="0" applyFont="1" applyFill="1" applyAlignment="1">
      <alignment horizontal="left" vertical="center"/>
    </xf>
    <xf numFmtId="0" fontId="147" fillId="0" borderId="0" xfId="0" applyFont="1" applyAlignment="1">
      <alignment horizontal="center" vertical="center"/>
    </xf>
    <xf numFmtId="14" fontId="0" fillId="50" borderId="0" xfId="0" applyNumberFormat="1" applyFill="1" applyAlignment="1">
      <alignment horizontal="center" vertical="center"/>
    </xf>
    <xf numFmtId="0" fontId="0" fillId="50" borderId="0" xfId="0" applyFill="1" applyAlignment="1">
      <alignment horizontal="right" vertical="center"/>
    </xf>
    <xf numFmtId="0" fontId="0" fillId="50" borderId="0" xfId="0" applyFill="1" applyAlignment="1">
      <alignment horizontal="left" vertical="center"/>
    </xf>
    <xf numFmtId="0" fontId="0" fillId="50" borderId="0" xfId="0" applyFill="1" applyAlignment="1"/>
    <xf numFmtId="0" fontId="268" fillId="50" borderId="0" xfId="46" applyFont="1" applyFill="1" applyAlignment="1">
      <alignment vertical="center"/>
    </xf>
    <xf numFmtId="0" fontId="207" fillId="50" borderId="0" xfId="46" applyFont="1" applyFill="1" applyAlignment="1">
      <alignment horizontal="left" vertical="center"/>
    </xf>
    <xf numFmtId="0" fontId="207" fillId="50" borderId="0" xfId="46" applyFont="1" applyFill="1" applyAlignment="1">
      <alignment horizontal="right" vertical="center"/>
    </xf>
    <xf numFmtId="0" fontId="269" fillId="50" borderId="0" xfId="46" applyFont="1" applyFill="1" applyAlignment="1">
      <alignment vertical="center"/>
    </xf>
    <xf numFmtId="0" fontId="270" fillId="50" borderId="0" xfId="46" applyFont="1" applyFill="1" applyAlignment="1">
      <alignment vertical="center"/>
    </xf>
    <xf numFmtId="0" fontId="144" fillId="25" borderId="0" xfId="46" applyFill="1"/>
    <xf numFmtId="0" fontId="144" fillId="50" borderId="0" xfId="46" applyFont="1" applyFill="1"/>
    <xf numFmtId="0" fontId="284" fillId="60" borderId="144" xfId="44" applyFont="1" applyFill="1" applyBorder="1" applyAlignment="1">
      <alignment horizontal="center" vertical="center"/>
    </xf>
    <xf numFmtId="0" fontId="286" fillId="0" borderId="0" xfId="36" applyFont="1"/>
    <xf numFmtId="0" fontId="286" fillId="50" borderId="0" xfId="36" applyFont="1" applyFill="1" applyBorder="1" applyAlignment="1">
      <alignment horizontal="left" vertical="center"/>
    </xf>
    <xf numFmtId="0" fontId="109" fillId="56" borderId="0" xfId="0" applyFont="1" applyFill="1" applyAlignment="1">
      <alignment horizontal="centerContinuous" vertical="center"/>
    </xf>
    <xf numFmtId="0" fontId="109" fillId="74" borderId="0" xfId="0" applyFont="1" applyFill="1" applyAlignment="1">
      <alignment horizontal="left" vertical="center"/>
    </xf>
    <xf numFmtId="0" fontId="0" fillId="74" borderId="147" xfId="0" applyFill="1" applyBorder="1"/>
    <xf numFmtId="0" fontId="110" fillId="42" borderId="0" xfId="54" applyFont="1" applyFill="1" applyAlignment="1">
      <alignment horizontal="right" vertical="center"/>
    </xf>
    <xf numFmtId="49" fontId="38" fillId="50" borderId="148" xfId="0" applyNumberFormat="1" applyFont="1" applyFill="1" applyBorder="1" applyAlignment="1">
      <alignment horizontal="left" vertical="center"/>
    </xf>
    <xf numFmtId="0" fontId="0" fillId="74" borderId="149" xfId="0" applyFill="1" applyBorder="1"/>
    <xf numFmtId="0" fontId="18" fillId="74" borderId="0" xfId="56" applyFont="1" applyFill="1" applyBorder="1" applyAlignment="1">
      <alignment horizontal="right" vertical="top"/>
    </xf>
    <xf numFmtId="0" fontId="18" fillId="74" borderId="0" xfId="56" applyFont="1" applyFill="1" applyBorder="1" applyAlignment="1">
      <alignment vertical="top"/>
    </xf>
    <xf numFmtId="0" fontId="146" fillId="50" borderId="0" xfId="36" applyFill="1"/>
    <xf numFmtId="0" fontId="146" fillId="50" borderId="0" xfId="36" applyFill="1" applyAlignment="1">
      <alignment horizontal="left" vertical="center"/>
    </xf>
    <xf numFmtId="0" fontId="266" fillId="50" borderId="0" xfId="0" applyFont="1" applyFill="1" applyAlignment="1">
      <alignment vertical="center"/>
    </xf>
    <xf numFmtId="1" fontId="287" fillId="84" borderId="0" xfId="44" applyNumberFormat="1" applyFont="1" applyFill="1" applyBorder="1" applyAlignment="1" applyProtection="1">
      <alignment horizontal="center" vertical="center"/>
      <protection locked="0"/>
    </xf>
    <xf numFmtId="0" fontId="237" fillId="67" borderId="0" xfId="44" applyFont="1" applyFill="1"/>
    <xf numFmtId="0" fontId="289" fillId="51" borderId="0" xfId="44" applyFont="1" applyFill="1" applyAlignment="1">
      <alignment vertical="center"/>
    </xf>
    <xf numFmtId="0" fontId="288" fillId="51" borderId="0" xfId="36" applyFont="1" applyFill="1" applyAlignment="1">
      <alignment vertical="center"/>
    </xf>
    <xf numFmtId="0" fontId="15" fillId="50" borderId="0" xfId="49" applyFont="1" applyFill="1" applyAlignment="1">
      <alignment vertical="center"/>
    </xf>
    <xf numFmtId="0" fontId="223" fillId="50" borderId="0" xfId="0" applyFont="1" applyFill="1" applyBorder="1" applyAlignment="1">
      <alignment horizontal="center" vertical="center"/>
    </xf>
    <xf numFmtId="0" fontId="15" fillId="51" borderId="0" xfId="49" applyFont="1" applyFill="1" applyAlignment="1">
      <alignment vertical="center"/>
    </xf>
    <xf numFmtId="0" fontId="178" fillId="67" borderId="0" xfId="49" applyNumberFormat="1" applyFont="1" applyFill="1" applyBorder="1" applyAlignment="1">
      <alignment horizontal="center" vertical="center"/>
    </xf>
    <xf numFmtId="0" fontId="178" fillId="67" borderId="0" xfId="49" applyNumberFormat="1" applyFont="1" applyFill="1" applyBorder="1" applyAlignment="1">
      <alignment vertical="center" wrapText="1"/>
    </xf>
    <xf numFmtId="0" fontId="143" fillId="67" borderId="0" xfId="36" applyFont="1" applyFill="1" applyAlignment="1">
      <alignment vertical="center"/>
    </xf>
    <xf numFmtId="0" fontId="15" fillId="67" borderId="0" xfId="49" applyFont="1" applyFill="1" applyAlignment="1">
      <alignment vertical="center"/>
    </xf>
    <xf numFmtId="0" fontId="267" fillId="50" borderId="0" xfId="49" applyNumberFormat="1" applyFont="1" applyFill="1" applyBorder="1" applyAlignment="1">
      <alignment horizontal="center" vertical="center" wrapText="1"/>
    </xf>
    <xf numFmtId="0" fontId="288" fillId="50" borderId="0" xfId="36" applyFont="1" applyFill="1" applyAlignment="1">
      <alignment vertical="center"/>
    </xf>
    <xf numFmtId="0" fontId="292" fillId="50" borderId="0" xfId="0" applyFont="1" applyFill="1" applyAlignment="1">
      <alignment vertical="center" wrapText="1"/>
    </xf>
    <xf numFmtId="0" fontId="223" fillId="67" borderId="0" xfId="0" applyFont="1" applyFill="1" applyBorder="1" applyAlignment="1">
      <alignment horizontal="center" vertical="center"/>
    </xf>
    <xf numFmtId="0" fontId="286" fillId="50" borderId="0" xfId="36" applyFont="1" applyFill="1" applyAlignment="1">
      <alignment vertical="center"/>
    </xf>
    <xf numFmtId="0" fontId="174" fillId="50" borderId="0" xfId="0" applyFont="1" applyFill="1" applyAlignment="1">
      <alignment vertical="center"/>
    </xf>
    <xf numFmtId="0" fontId="174" fillId="50" borderId="0" xfId="0" applyFont="1" applyFill="1"/>
    <xf numFmtId="0" fontId="293" fillId="0" borderId="0" xfId="36" applyFont="1" applyAlignment="1">
      <alignment vertical="center"/>
    </xf>
    <xf numFmtId="0" fontId="255" fillId="79" borderId="48" xfId="44" applyFont="1" applyFill="1" applyBorder="1" applyAlignment="1">
      <alignment horizontal="center" vertical="center"/>
    </xf>
    <xf numFmtId="0" fontId="295" fillId="50" borderId="17" xfId="0" applyFont="1" applyFill="1" applyBorder="1"/>
    <xf numFmtId="0" fontId="295" fillId="50" borderId="0" xfId="0" applyFont="1" applyFill="1" applyBorder="1"/>
    <xf numFmtId="0" fontId="1" fillId="50" borderId="18" xfId="44" applyFill="1" applyBorder="1"/>
    <xf numFmtId="0" fontId="194" fillId="50" borderId="17" xfId="49" applyNumberFormat="1" applyFont="1" applyFill="1" applyBorder="1" applyAlignment="1">
      <alignment horizontal="center" vertical="center" wrapText="1"/>
    </xf>
    <xf numFmtId="0" fontId="194" fillId="50" borderId="0" xfId="49" applyNumberFormat="1" applyFont="1" applyFill="1" applyBorder="1" applyAlignment="1">
      <alignment horizontal="center" vertical="center" wrapText="1"/>
    </xf>
    <xf numFmtId="0" fontId="194" fillId="50" borderId="18" xfId="49" applyNumberFormat="1" applyFont="1" applyFill="1" applyBorder="1" applyAlignment="1">
      <alignment horizontal="center" vertical="center" wrapText="1"/>
    </xf>
    <xf numFmtId="0" fontId="296" fillId="50" borderId="17" xfId="49" applyFont="1" applyFill="1" applyBorder="1" applyAlignment="1">
      <alignment horizontal="center" vertical="center"/>
    </xf>
    <xf numFmtId="0" fontId="174" fillId="50" borderId="0" xfId="44" applyFont="1" applyFill="1" applyBorder="1" applyAlignment="1">
      <alignment vertical="center"/>
    </xf>
    <xf numFmtId="0" fontId="0" fillId="50" borderId="0" xfId="0" applyFill="1" applyBorder="1"/>
    <xf numFmtId="0" fontId="297" fillId="50" borderId="17" xfId="49" applyFont="1" applyFill="1" applyBorder="1" applyAlignment="1">
      <alignment horizontal="center" vertical="center"/>
    </xf>
    <xf numFmtId="0" fontId="298" fillId="50" borderId="17" xfId="44" applyFont="1" applyFill="1" applyBorder="1" applyAlignment="1">
      <alignment horizontal="center" vertical="center"/>
    </xf>
    <xf numFmtId="0" fontId="1" fillId="50" borderId="150" xfId="44" applyFill="1" applyBorder="1"/>
    <xf numFmtId="0" fontId="1" fillId="0" borderId="151" xfId="44" applyBorder="1"/>
    <xf numFmtId="0" fontId="1" fillId="50" borderId="151" xfId="44" applyFill="1" applyBorder="1"/>
    <xf numFmtId="0" fontId="1" fillId="50" borderId="152" xfId="44" applyFill="1" applyBorder="1"/>
    <xf numFmtId="0" fontId="0" fillId="50" borderId="0" xfId="0" applyFont="1" applyFill="1" applyBorder="1" applyAlignment="1">
      <alignment horizontal="right" vertical="center"/>
    </xf>
    <xf numFmtId="0" fontId="174" fillId="50" borderId="17" xfId="44" applyFont="1" applyFill="1" applyBorder="1" applyAlignment="1">
      <alignment vertical="center" wrapText="1"/>
    </xf>
    <xf numFmtId="0" fontId="174" fillId="50" borderId="0" xfId="44" applyFont="1" applyFill="1" applyBorder="1" applyAlignment="1">
      <alignment vertical="center" wrapText="1"/>
    </xf>
    <xf numFmtId="0" fontId="174" fillId="50" borderId="18" xfId="44" applyFont="1" applyFill="1" applyBorder="1" applyAlignment="1">
      <alignment vertical="center" wrapText="1"/>
    </xf>
    <xf numFmtId="214" fontId="299" fillId="67" borderId="0" xfId="44" applyNumberFormat="1" applyFont="1" applyFill="1" applyBorder="1" applyAlignment="1">
      <alignment horizontal="center" vertical="center"/>
    </xf>
    <xf numFmtId="214" fontId="299" fillId="51" borderId="0" xfId="44" applyNumberFormat="1" applyFont="1" applyFill="1" applyBorder="1" applyAlignment="1">
      <alignment horizontal="center" vertical="center"/>
    </xf>
    <xf numFmtId="204" fontId="299" fillId="67" borderId="0" xfId="44" applyNumberFormat="1" applyFont="1" applyFill="1" applyBorder="1" applyAlignment="1">
      <alignment vertical="center"/>
    </xf>
    <xf numFmtId="204" fontId="299" fillId="51" borderId="18" xfId="44" applyNumberFormat="1" applyFont="1" applyFill="1" applyBorder="1" applyAlignment="1">
      <alignment vertical="center"/>
    </xf>
    <xf numFmtId="0" fontId="276" fillId="50" borderId="72" xfId="44" applyFont="1" applyFill="1" applyBorder="1" applyAlignment="1">
      <alignment vertical="center"/>
    </xf>
    <xf numFmtId="0" fontId="1" fillId="0" borderId="49" xfId="44" applyBorder="1"/>
    <xf numFmtId="0" fontId="299" fillId="50" borderId="49" xfId="44" applyFont="1" applyFill="1" applyBorder="1" applyAlignment="1">
      <alignment vertical="center"/>
    </xf>
    <xf numFmtId="0" fontId="276" fillId="50" borderId="80" xfId="44" applyFont="1" applyFill="1" applyBorder="1" applyAlignment="1">
      <alignment vertical="center"/>
    </xf>
    <xf numFmtId="0" fontId="1" fillId="0" borderId="36" xfId="44" applyBorder="1"/>
    <xf numFmtId="0" fontId="299" fillId="50" borderId="36" xfId="44" applyFont="1" applyFill="1" applyBorder="1" applyAlignment="1">
      <alignment vertical="center"/>
    </xf>
    <xf numFmtId="0" fontId="1" fillId="0" borderId="72" xfId="44" applyBorder="1" applyAlignment="1"/>
    <xf numFmtId="0" fontId="276" fillId="50" borderId="0" xfId="49" applyNumberFormat="1" applyFont="1" applyFill="1" applyBorder="1" applyAlignment="1">
      <alignment horizontal="center" vertical="center" wrapText="1"/>
    </xf>
    <xf numFmtId="0" fontId="0" fillId="0" borderId="0" xfId="0" applyBorder="1"/>
    <xf numFmtId="0" fontId="276" fillId="50" borderId="0" xfId="49" applyNumberFormat="1" applyFont="1" applyFill="1" applyBorder="1" applyAlignment="1">
      <alignment horizontal="center" vertical="center"/>
    </xf>
    <xf numFmtId="0" fontId="0" fillId="0" borderId="18" xfId="0" applyBorder="1"/>
    <xf numFmtId="3" fontId="301" fillId="67" borderId="17" xfId="49" applyNumberFormat="1" applyFont="1" applyFill="1" applyBorder="1" applyAlignment="1">
      <alignment horizontal="center" vertical="center"/>
    </xf>
    <xf numFmtId="0" fontId="0" fillId="51" borderId="0" xfId="0" applyFill="1" applyBorder="1"/>
    <xf numFmtId="0" fontId="0" fillId="51" borderId="18" xfId="0" applyFill="1" applyBorder="1"/>
    <xf numFmtId="0" fontId="21" fillId="50" borderId="17" xfId="44" applyFont="1" applyFill="1" applyBorder="1"/>
    <xf numFmtId="215" fontId="228" fillId="50" borderId="0" xfId="44" applyNumberFormat="1" applyFont="1" applyFill="1" applyBorder="1" applyAlignment="1">
      <alignment horizontal="center" vertical="center"/>
    </xf>
    <xf numFmtId="0" fontId="171" fillId="50" borderId="0" xfId="44" applyFont="1" applyFill="1" applyBorder="1" applyAlignment="1">
      <alignment horizontal="center" vertical="center"/>
    </xf>
    <xf numFmtId="2" fontId="174" fillId="50" borderId="0" xfId="44" applyNumberFormat="1" applyFont="1" applyFill="1" applyBorder="1" applyAlignment="1">
      <alignment horizontal="center" vertical="center"/>
    </xf>
    <xf numFmtId="0" fontId="303" fillId="50" borderId="17" xfId="44" applyFont="1" applyFill="1" applyBorder="1" applyAlignment="1">
      <alignment horizontal="left" vertical="center"/>
    </xf>
    <xf numFmtId="0" fontId="304" fillId="50" borderId="0" xfId="0" applyFont="1" applyFill="1" applyBorder="1" applyAlignment="1">
      <alignment wrapText="1"/>
    </xf>
    <xf numFmtId="0" fontId="305" fillId="50" borderId="0" xfId="36" applyFont="1" applyFill="1" applyBorder="1" applyAlignment="1">
      <alignment horizontal="center" vertical="center" wrapText="1"/>
    </xf>
    <xf numFmtId="0" fontId="305" fillId="50" borderId="18" xfId="36" applyFont="1" applyFill="1" applyBorder="1" applyAlignment="1">
      <alignment horizontal="center" vertical="center" wrapText="1"/>
    </xf>
    <xf numFmtId="0" fontId="146" fillId="50" borderId="17" xfId="36" applyFill="1" applyBorder="1" applyAlignment="1">
      <alignment vertical="center" wrapText="1"/>
    </xf>
    <xf numFmtId="0" fontId="146" fillId="50" borderId="0" xfId="36" applyFill="1" applyBorder="1" applyAlignment="1">
      <alignment vertical="center" wrapText="1"/>
    </xf>
    <xf numFmtId="0" fontId="180" fillId="50" borderId="153" xfId="49" applyNumberFormat="1" applyFont="1" applyFill="1" applyBorder="1" applyAlignment="1">
      <alignment vertical="center"/>
    </xf>
    <xf numFmtId="0" fontId="180" fillId="50" borderId="154" xfId="49" applyNumberFormat="1" applyFont="1" applyFill="1" applyBorder="1" applyAlignment="1">
      <alignment vertical="center"/>
    </xf>
    <xf numFmtId="0" fontId="180" fillId="50" borderId="155" xfId="49" applyNumberFormat="1" applyFont="1" applyFill="1" applyBorder="1" applyAlignment="1">
      <alignment vertical="center"/>
    </xf>
    <xf numFmtId="0" fontId="308" fillId="50" borderId="101" xfId="44" applyFont="1" applyFill="1" applyBorder="1" applyAlignment="1">
      <alignment vertical="center"/>
    </xf>
    <xf numFmtId="0" fontId="288" fillId="50" borderId="0" xfId="36" applyFont="1" applyFill="1" applyBorder="1" applyAlignment="1">
      <alignment vertical="center"/>
    </xf>
    <xf numFmtId="0" fontId="309" fillId="50" borderId="151" xfId="44" applyFont="1" applyFill="1" applyBorder="1" applyAlignment="1">
      <alignment vertical="center"/>
    </xf>
    <xf numFmtId="0" fontId="309" fillId="50" borderId="152" xfId="44" applyFont="1" applyFill="1" applyBorder="1" applyAlignment="1">
      <alignment vertical="center"/>
    </xf>
    <xf numFmtId="0" fontId="0" fillId="50" borderId="59" xfId="0" applyFill="1" applyBorder="1"/>
    <xf numFmtId="0" fontId="309" fillId="50" borderId="17" xfId="44" applyFont="1" applyFill="1" applyBorder="1" applyAlignment="1">
      <alignment vertical="center"/>
    </xf>
    <xf numFmtId="0" fontId="309" fillId="50" borderId="0" xfId="44" applyFont="1" applyFill="1" applyBorder="1" applyAlignment="1">
      <alignment vertical="center"/>
    </xf>
    <xf numFmtId="0" fontId="309" fillId="50" borderId="18" xfId="44" applyFont="1" applyFill="1" applyBorder="1" applyAlignment="1">
      <alignment vertical="center"/>
    </xf>
    <xf numFmtId="0" fontId="309" fillId="50" borderId="56" xfId="44" applyFont="1" applyFill="1" applyBorder="1" applyAlignment="1">
      <alignment vertical="center"/>
    </xf>
    <xf numFmtId="0" fontId="309" fillId="50" borderId="58" xfId="44" applyFont="1" applyFill="1" applyBorder="1" applyAlignment="1">
      <alignment vertical="center"/>
    </xf>
    <xf numFmtId="0" fontId="309" fillId="50" borderId="59" xfId="44" applyFont="1" applyFill="1" applyBorder="1" applyAlignment="1">
      <alignment vertical="center"/>
    </xf>
    <xf numFmtId="0" fontId="0" fillId="0" borderId="17" xfId="0" applyBorder="1"/>
    <xf numFmtId="0" fontId="300" fillId="50" borderId="18" xfId="49" applyNumberFormat="1" applyFont="1" applyFill="1" applyBorder="1" applyAlignment="1">
      <alignment horizontal="center" vertical="center" wrapText="1"/>
    </xf>
    <xf numFmtId="0" fontId="299" fillId="50" borderId="0" xfId="49" applyNumberFormat="1" applyFont="1" applyFill="1" applyBorder="1" applyAlignment="1">
      <alignment horizontal="center" vertical="center" wrapText="1"/>
    </xf>
    <xf numFmtId="0" fontId="300" fillId="50" borderId="0" xfId="49" applyNumberFormat="1" applyFont="1" applyFill="1" applyBorder="1" applyAlignment="1">
      <alignment horizontal="center" vertical="center" wrapText="1"/>
    </xf>
    <xf numFmtId="0" fontId="316" fillId="50" borderId="0" xfId="44" applyFont="1" applyFill="1" applyBorder="1" applyAlignment="1">
      <alignment horizontal="center" vertical="center" wrapText="1"/>
    </xf>
    <xf numFmtId="0" fontId="314" fillId="50" borderId="17" xfId="44" applyFont="1" applyFill="1" applyBorder="1" applyAlignment="1">
      <alignment horizontal="center" vertical="center"/>
    </xf>
    <xf numFmtId="0" fontId="21" fillId="50" borderId="106" xfId="44" applyFont="1" applyFill="1" applyBorder="1" applyAlignment="1">
      <alignment vertical="center"/>
    </xf>
    <xf numFmtId="0" fontId="268" fillId="50" borderId="106" xfId="0" applyFont="1" applyFill="1" applyBorder="1" applyAlignment="1">
      <alignment horizontal="center" vertical="center"/>
    </xf>
    <xf numFmtId="190" fontId="227" fillId="50" borderId="106" xfId="49" applyNumberFormat="1" applyFont="1" applyFill="1" applyBorder="1" applyAlignment="1">
      <alignment horizontal="center" vertical="center"/>
    </xf>
    <xf numFmtId="0" fontId="21" fillId="50" borderId="107" xfId="44" applyFont="1" applyFill="1" applyBorder="1" applyAlignment="1">
      <alignment vertical="center"/>
    </xf>
    <xf numFmtId="190" fontId="320" fillId="50" borderId="0" xfId="49" applyNumberFormat="1" applyFont="1" applyFill="1" applyBorder="1" applyAlignment="1">
      <alignment horizontal="left" vertical="center"/>
    </xf>
    <xf numFmtId="0" fontId="21" fillId="50" borderId="18" xfId="44" applyFont="1" applyFill="1" applyBorder="1" applyAlignment="1">
      <alignment vertical="center"/>
    </xf>
    <xf numFmtId="190" fontId="320" fillId="50" borderId="104" xfId="49" applyNumberFormat="1" applyFont="1" applyFill="1" applyBorder="1" applyAlignment="1">
      <alignment horizontal="left" vertical="center"/>
    </xf>
    <xf numFmtId="0" fontId="21" fillId="50" borderId="105" xfId="44" applyFont="1" applyFill="1" applyBorder="1" applyAlignment="1">
      <alignment vertical="center"/>
    </xf>
    <xf numFmtId="0" fontId="0" fillId="50" borderId="17" xfId="0" applyFill="1" applyBorder="1" applyAlignment="1">
      <alignment horizontal="center" vertical="center" textRotation="90"/>
    </xf>
    <xf numFmtId="0" fontId="314" fillId="50" borderId="151" xfId="44" applyFont="1" applyFill="1" applyBorder="1" applyAlignment="1">
      <alignment horizontal="center" vertical="center"/>
    </xf>
    <xf numFmtId="2" fontId="324" fillId="86" borderId="0" xfId="44" applyNumberFormat="1" applyFont="1" applyFill="1" applyBorder="1" applyAlignment="1" applyProtection="1">
      <alignment horizontal="center" vertical="center" wrapText="1"/>
      <protection locked="0"/>
    </xf>
    <xf numFmtId="0" fontId="325" fillId="50" borderId="0" xfId="44" applyFont="1" applyFill="1" applyBorder="1" applyAlignment="1" applyProtection="1">
      <alignment horizontal="center"/>
      <protection hidden="1"/>
    </xf>
    <xf numFmtId="0" fontId="299" fillId="50" borderId="0" xfId="49" applyFont="1" applyFill="1" applyBorder="1" applyAlignment="1">
      <alignment horizontal="center" vertical="center" wrapText="1"/>
    </xf>
    <xf numFmtId="0" fontId="326" fillId="50" borderId="0" xfId="49" applyFont="1" applyFill="1" applyBorder="1" applyAlignment="1">
      <alignment horizontal="center" vertical="center" wrapText="1"/>
    </xf>
    <xf numFmtId="217" fontId="180" fillId="51" borderId="0" xfId="44" applyNumberFormat="1" applyFont="1" applyFill="1" applyBorder="1" applyAlignment="1">
      <alignment horizontal="center" vertical="center"/>
    </xf>
    <xf numFmtId="0" fontId="327" fillId="51" borderId="0" xfId="44" applyFont="1" applyFill="1" applyBorder="1" applyAlignment="1">
      <alignment horizontal="center" vertical="center"/>
    </xf>
    <xf numFmtId="174" fontId="190" fillId="51" borderId="0" xfId="44" applyNumberFormat="1" applyFont="1" applyFill="1" applyBorder="1" applyAlignment="1">
      <alignment horizontal="center" vertical="center"/>
    </xf>
    <xf numFmtId="218" fontId="190" fillId="51" borderId="0" xfId="44" applyNumberFormat="1" applyFont="1" applyFill="1" applyBorder="1" applyAlignment="1">
      <alignment horizontal="center" vertical="center"/>
    </xf>
    <xf numFmtId="207" fontId="174" fillId="51" borderId="0" xfId="44" applyNumberFormat="1" applyFont="1" applyFill="1" applyBorder="1" applyAlignment="1">
      <alignment horizontal="left" vertical="center"/>
    </xf>
    <xf numFmtId="174" fontId="190" fillId="51" borderId="154" xfId="44" applyNumberFormat="1" applyFont="1" applyFill="1" applyBorder="1" applyAlignment="1">
      <alignment horizontal="center" vertical="center"/>
    </xf>
    <xf numFmtId="218" fontId="190" fillId="51" borderId="154" xfId="44" applyNumberFormat="1" applyFont="1" applyFill="1" applyBorder="1" applyAlignment="1">
      <alignment horizontal="center" vertical="center"/>
    </xf>
    <xf numFmtId="174" fontId="190" fillId="51" borderId="154" xfId="44" applyNumberFormat="1" applyFont="1" applyFill="1" applyBorder="1" applyAlignment="1">
      <alignment horizontal="right" vertical="center"/>
    </xf>
    <xf numFmtId="0" fontId="327" fillId="51" borderId="154" xfId="44" applyFont="1" applyFill="1" applyBorder="1" applyAlignment="1">
      <alignment horizontal="center" vertical="center"/>
    </xf>
    <xf numFmtId="204" fontId="171" fillId="51" borderId="154" xfId="44" applyNumberFormat="1" applyFont="1" applyFill="1" applyBorder="1" applyAlignment="1">
      <alignment horizontal="left" vertical="center"/>
    </xf>
    <xf numFmtId="0" fontId="329" fillId="60" borderId="0" xfId="44" applyFont="1" applyFill="1" applyBorder="1" applyAlignment="1">
      <alignment horizontal="center" vertical="center"/>
    </xf>
    <xf numFmtId="217" fontId="330" fillId="68" borderId="0" xfId="44" applyNumberFormat="1" applyFont="1" applyFill="1" applyBorder="1" applyAlignment="1">
      <alignment horizontal="center" vertical="center"/>
    </xf>
    <xf numFmtId="0" fontId="332" fillId="51" borderId="0" xfId="49" applyNumberFormat="1" applyFont="1" applyFill="1" applyBorder="1" applyAlignment="1" applyProtection="1">
      <alignment horizontal="center" vertical="center"/>
    </xf>
    <xf numFmtId="0" fontId="333" fillId="51" borderId="0" xfId="44" applyFont="1" applyFill="1" applyBorder="1" applyAlignment="1">
      <alignment horizontal="center" vertical="center"/>
    </xf>
    <xf numFmtId="0" fontId="202" fillId="51" borderId="0" xfId="0" applyFont="1" applyFill="1" applyBorder="1"/>
    <xf numFmtId="190" fontId="324" fillId="51" borderId="0" xfId="44" applyNumberFormat="1" applyFont="1" applyFill="1" applyBorder="1" applyAlignment="1">
      <alignment horizontal="center" vertical="center"/>
    </xf>
    <xf numFmtId="0" fontId="334" fillId="51" borderId="0" xfId="44" applyFont="1" applyFill="1" applyBorder="1" applyAlignment="1">
      <alignment horizontal="center" vertical="center"/>
    </xf>
    <xf numFmtId="174" fontId="190" fillId="51" borderId="0" xfId="44" applyNumberFormat="1" applyFont="1" applyFill="1" applyBorder="1" applyAlignment="1">
      <alignment horizontal="right" vertical="center"/>
    </xf>
    <xf numFmtId="204" fontId="171" fillId="51" borderId="0" xfId="44" applyNumberFormat="1" applyFont="1" applyFill="1" applyBorder="1" applyAlignment="1">
      <alignment horizontal="left" vertical="center"/>
    </xf>
    <xf numFmtId="0" fontId="0" fillId="50" borderId="151" xfId="0" applyFill="1" applyBorder="1"/>
    <xf numFmtId="174" fontId="335" fillId="50" borderId="151" xfId="44" applyNumberFormat="1" applyFont="1" applyFill="1" applyBorder="1" applyAlignment="1">
      <alignment horizontal="right" vertical="center"/>
    </xf>
    <xf numFmtId="0" fontId="336" fillId="50" borderId="151" xfId="44" applyFont="1" applyFill="1" applyBorder="1" applyAlignment="1">
      <alignment horizontal="center" vertical="center"/>
    </xf>
    <xf numFmtId="204" fontId="299" fillId="50" borderId="151" xfId="44" applyNumberFormat="1" applyFont="1" applyFill="1" applyBorder="1" applyAlignment="1">
      <alignment horizontal="left" vertical="center"/>
    </xf>
    <xf numFmtId="0" fontId="337" fillId="50" borderId="0" xfId="44" applyFont="1" applyFill="1" applyBorder="1" applyAlignment="1">
      <alignment horizontal="center" vertical="center"/>
    </xf>
    <xf numFmtId="2" fontId="171" fillId="86" borderId="0" xfId="44" applyNumberFormat="1" applyFont="1" applyFill="1" applyBorder="1" applyAlignment="1" applyProtection="1">
      <alignment vertical="center"/>
      <protection locked="0"/>
    </xf>
    <xf numFmtId="0" fontId="171" fillId="50" borderId="0" xfId="49" applyFont="1" applyFill="1" applyBorder="1" applyAlignment="1">
      <alignment vertical="center"/>
    </xf>
    <xf numFmtId="0" fontId="21" fillId="50" borderId="0" xfId="44" applyFont="1" applyFill="1" applyBorder="1"/>
    <xf numFmtId="204" fontId="171" fillId="50" borderId="0" xfId="44" applyNumberFormat="1" applyFont="1" applyFill="1" applyBorder="1" applyAlignment="1">
      <alignment horizontal="left" vertical="center"/>
    </xf>
    <xf numFmtId="174" fontId="190" fillId="50" borderId="0" xfId="44" applyNumberFormat="1" applyFont="1" applyFill="1" applyBorder="1" applyAlignment="1">
      <alignment horizontal="right" vertical="center"/>
    </xf>
    <xf numFmtId="0" fontId="266" fillId="50" borderId="0" xfId="44" applyFont="1" applyFill="1" applyBorder="1" applyAlignment="1">
      <alignment horizontal="center" vertical="center" wrapText="1"/>
    </xf>
    <xf numFmtId="0" fontId="266" fillId="50" borderId="87" xfId="44" applyFont="1" applyFill="1" applyBorder="1" applyAlignment="1">
      <alignment horizontal="right" vertical="center" wrapText="1"/>
    </xf>
    <xf numFmtId="190" fontId="266" fillId="50" borderId="0" xfId="44" applyNumberFormat="1" applyFont="1" applyFill="1" applyBorder="1" applyAlignment="1">
      <alignment horizontal="center" vertical="center" wrapText="1"/>
    </xf>
    <xf numFmtId="0" fontId="338" fillId="50" borderId="0" xfId="44" applyFont="1" applyFill="1" applyBorder="1" applyAlignment="1">
      <alignment horizontal="right" vertical="center"/>
    </xf>
    <xf numFmtId="190" fontId="181" fillId="50" borderId="0" xfId="44" applyNumberFormat="1" applyFont="1" applyFill="1" applyBorder="1" applyAlignment="1">
      <alignment vertical="center"/>
    </xf>
    <xf numFmtId="0" fontId="338" fillId="50" borderId="0" xfId="44" applyFont="1" applyFill="1" applyBorder="1" applyAlignment="1">
      <alignment horizontal="center" vertical="center" wrapText="1"/>
    </xf>
    <xf numFmtId="0" fontId="338" fillId="50" borderId="0" xfId="44" applyFont="1" applyFill="1" applyBorder="1" applyAlignment="1">
      <alignment horizontal="right" vertical="center" wrapText="1"/>
    </xf>
    <xf numFmtId="0" fontId="339" fillId="50" borderId="0" xfId="0" applyFont="1" applyFill="1" applyBorder="1" applyAlignment="1">
      <alignment vertical="center"/>
    </xf>
    <xf numFmtId="0" fontId="340" fillId="50" borderId="0" xfId="0" applyFont="1" applyFill="1" applyBorder="1" applyAlignment="1">
      <alignment vertical="center"/>
    </xf>
    <xf numFmtId="0" fontId="339" fillId="50" borderId="0" xfId="0" applyFont="1" applyFill="1" applyBorder="1" applyAlignment="1">
      <alignment horizontal="left" vertical="center"/>
    </xf>
    <xf numFmtId="0" fontId="188" fillId="50" borderId="0" xfId="36" applyFont="1" applyFill="1" applyBorder="1" applyAlignment="1">
      <alignment vertical="center"/>
    </xf>
    <xf numFmtId="0" fontId="0" fillId="50" borderId="56" xfId="0" applyFill="1" applyBorder="1" applyAlignment="1">
      <alignment horizontal="center" vertical="center" textRotation="90"/>
    </xf>
    <xf numFmtId="0" fontId="341" fillId="50" borderId="17" xfId="0" applyFont="1" applyFill="1" applyBorder="1"/>
    <xf numFmtId="0" fontId="15" fillId="50" borderId="0" xfId="44" applyFont="1" applyFill="1" applyBorder="1"/>
    <xf numFmtId="0" fontId="15" fillId="50" borderId="18" xfId="44" applyFont="1" applyFill="1" applyBorder="1"/>
    <xf numFmtId="0" fontId="342" fillId="56" borderId="0" xfId="0" applyFont="1" applyFill="1" applyBorder="1" applyAlignment="1">
      <alignment horizontal="center"/>
    </xf>
    <xf numFmtId="0" fontId="344" fillId="50" borderId="17" xfId="0" applyFont="1" applyFill="1" applyBorder="1"/>
    <xf numFmtId="0" fontId="344" fillId="50" borderId="0" xfId="0" applyFont="1" applyFill="1" applyBorder="1"/>
    <xf numFmtId="0" fontId="21" fillId="50" borderId="18" xfId="44" applyFont="1" applyFill="1" applyBorder="1"/>
    <xf numFmtId="0" fontId="202" fillId="50" borderId="17" xfId="0" applyFont="1" applyFill="1" applyBorder="1"/>
    <xf numFmtId="0" fontId="202" fillId="50" borderId="0" xfId="0" applyFont="1" applyFill="1" applyBorder="1"/>
    <xf numFmtId="0" fontId="345" fillId="50" borderId="17" xfId="36" applyFont="1" applyFill="1" applyBorder="1"/>
    <xf numFmtId="1" fontId="18" fillId="38" borderId="144" xfId="46" applyNumberFormat="1" applyFont="1" applyFill="1" applyBorder="1" applyAlignment="1">
      <alignment horizontal="centerContinuous" vertical="center" wrapText="1"/>
    </xf>
    <xf numFmtId="0" fontId="1" fillId="38" borderId="145" xfId="46" applyFont="1" applyFill="1" applyBorder="1" applyAlignment="1">
      <alignment horizontal="centerContinuous" vertical="center" wrapText="1"/>
    </xf>
    <xf numFmtId="0" fontId="1" fillId="38" borderId="146" xfId="46" applyFont="1" applyFill="1" applyBorder="1" applyAlignment="1">
      <alignment horizontal="centerContinuous" vertical="center" wrapText="1"/>
    </xf>
    <xf numFmtId="0" fontId="18" fillId="38" borderId="144" xfId="46" applyFont="1" applyFill="1" applyBorder="1" applyAlignment="1">
      <alignment horizontal="centerContinuous" vertical="center"/>
    </xf>
    <xf numFmtId="0" fontId="18" fillId="38" borderId="145" xfId="46" applyFont="1" applyFill="1" applyBorder="1" applyAlignment="1">
      <alignment horizontal="centerContinuous" vertical="center"/>
    </xf>
    <xf numFmtId="0" fontId="144" fillId="38" borderId="145" xfId="46" applyFill="1" applyBorder="1" applyAlignment="1">
      <alignment horizontal="centerContinuous" vertical="center"/>
    </xf>
    <xf numFmtId="0" fontId="144" fillId="38" borderId="146" xfId="46" applyFill="1" applyBorder="1" applyAlignment="1">
      <alignment horizontal="centerContinuous" vertical="center"/>
    </xf>
    <xf numFmtId="0" fontId="208" fillId="50" borderId="17" xfId="0" applyFont="1" applyFill="1" applyBorder="1" applyAlignment="1" applyProtection="1">
      <alignment horizontal="left" vertical="center"/>
      <protection locked="0"/>
    </xf>
    <xf numFmtId="0" fontId="208" fillId="50" borderId="0" xfId="0" applyFont="1" applyFill="1" applyBorder="1" applyAlignment="1" applyProtection="1">
      <alignment horizontal="left" vertical="center"/>
      <protection locked="0"/>
    </xf>
    <xf numFmtId="0" fontId="348" fillId="50" borderId="73" xfId="44" applyFont="1" applyFill="1" applyBorder="1" applyAlignment="1" applyProtection="1">
      <alignment horizontal="right" vertical="center"/>
      <protection hidden="1"/>
    </xf>
    <xf numFmtId="0" fontId="202" fillId="50" borderId="0" xfId="0" applyFont="1" applyFill="1" applyBorder="1" applyAlignment="1" applyProtection="1">
      <alignment horizontal="left" vertical="center"/>
      <protection locked="0"/>
    </xf>
    <xf numFmtId="0" fontId="208" fillId="50" borderId="18" xfId="0" applyFont="1" applyFill="1" applyBorder="1" applyAlignment="1" applyProtection="1">
      <alignment horizontal="left" vertical="center"/>
      <protection locked="0"/>
    </xf>
    <xf numFmtId="0" fontId="12" fillId="50" borderId="30" xfId="0" applyFont="1" applyFill="1" applyBorder="1" applyAlignment="1">
      <alignment horizontal="centerContinuous" vertical="center"/>
    </xf>
    <xf numFmtId="0" fontId="12" fillId="50" borderId="0" xfId="0" applyFont="1" applyFill="1" applyBorder="1" applyAlignment="1">
      <alignment horizontal="centerContinuous" vertical="center"/>
    </xf>
    <xf numFmtId="0" fontId="349" fillId="50" borderId="0" xfId="44" applyFont="1" applyFill="1" applyBorder="1" applyAlignment="1">
      <alignment horizontal="center" vertical="center"/>
    </xf>
    <xf numFmtId="0" fontId="350" fillId="50" borderId="30" xfId="44" applyFont="1" applyFill="1" applyBorder="1" applyAlignment="1">
      <alignment horizontal="center" vertical="center"/>
    </xf>
    <xf numFmtId="201" fontId="351" fillId="88" borderId="0" xfId="0" applyNumberFormat="1" applyFont="1" applyFill="1" applyBorder="1" applyAlignment="1">
      <alignment horizontal="center" vertical="center"/>
    </xf>
    <xf numFmtId="0" fontId="0" fillId="50" borderId="0" xfId="0" applyFill="1" applyBorder="1" applyAlignment="1">
      <alignment vertical="center"/>
    </xf>
    <xf numFmtId="0" fontId="352" fillId="50" borderId="0" xfId="36" applyFont="1" applyFill="1" applyBorder="1" applyAlignment="1" applyProtection="1"/>
    <xf numFmtId="0" fontId="228" fillId="50" borderId="0" xfId="0" applyFont="1" applyFill="1" applyBorder="1" applyAlignment="1">
      <alignment horizontal="center" vertical="center" wrapText="1"/>
    </xf>
    <xf numFmtId="0" fontId="228" fillId="50" borderId="31" xfId="0" applyFont="1" applyFill="1" applyBorder="1" applyAlignment="1">
      <alignment horizontal="center" vertical="center" wrapText="1"/>
    </xf>
    <xf numFmtId="0" fontId="228" fillId="56" borderId="30" xfId="0" applyFont="1" applyFill="1" applyBorder="1" applyAlignment="1">
      <alignment horizontal="center" vertical="center"/>
    </xf>
    <xf numFmtId="0" fontId="268" fillId="50" borderId="0" xfId="0" applyFont="1" applyFill="1" applyBorder="1" applyAlignment="1">
      <alignment horizontal="left" vertical="center"/>
    </xf>
    <xf numFmtId="201" fontId="174" fillId="50" borderId="0" xfId="0" applyNumberFormat="1" applyFont="1" applyFill="1" applyBorder="1" applyAlignment="1">
      <alignment horizontal="center" vertical="center"/>
    </xf>
    <xf numFmtId="0" fontId="0" fillId="50" borderId="0" xfId="0" applyFill="1" applyBorder="1" applyAlignment="1">
      <alignment horizontal="center" vertical="center"/>
    </xf>
    <xf numFmtId="0" fontId="352" fillId="50" borderId="0" xfId="36" applyFont="1" applyFill="1" applyBorder="1" applyAlignment="1" applyProtection="1">
      <alignment horizontal="left" vertical="center"/>
    </xf>
    <xf numFmtId="0" fontId="349" fillId="50" borderId="30" xfId="44" applyFont="1" applyFill="1" applyBorder="1" applyAlignment="1">
      <alignment horizontal="center" vertical="center"/>
    </xf>
    <xf numFmtId="0" fontId="353" fillId="50" borderId="0" xfId="44" applyFont="1" applyFill="1" applyBorder="1" applyAlignment="1" applyProtection="1">
      <alignment horizontal="left"/>
      <protection hidden="1"/>
    </xf>
    <xf numFmtId="0" fontId="0" fillId="50" borderId="0" xfId="0" applyFill="1" applyBorder="1" applyAlignment="1">
      <alignment horizontal="left" vertical="center"/>
    </xf>
    <xf numFmtId="0" fontId="354" fillId="50" borderId="0" xfId="44" applyFont="1" applyFill="1" applyBorder="1" applyAlignment="1" applyProtection="1">
      <alignment horizontal="left"/>
      <protection hidden="1"/>
    </xf>
    <xf numFmtId="0" fontId="349" fillId="50" borderId="158" xfId="44" applyFont="1" applyFill="1" applyBorder="1" applyAlignment="1">
      <alignment horizontal="center" vertical="center"/>
    </xf>
    <xf numFmtId="0" fontId="355" fillId="50" borderId="159" xfId="44" applyFont="1" applyFill="1" applyBorder="1" applyAlignment="1" applyProtection="1">
      <alignment horizontal="left"/>
      <protection hidden="1"/>
    </xf>
    <xf numFmtId="0" fontId="228" fillId="50" borderId="159" xfId="0" applyFont="1" applyFill="1" applyBorder="1" applyAlignment="1">
      <alignment horizontal="center" vertical="center" wrapText="1"/>
    </xf>
    <xf numFmtId="0" fontId="228" fillId="50" borderId="160" xfId="0" applyFont="1" applyFill="1" applyBorder="1" applyAlignment="1">
      <alignment horizontal="center" vertical="center" wrapText="1"/>
    </xf>
    <xf numFmtId="0" fontId="350" fillId="56" borderId="32" xfId="44" applyFont="1" applyFill="1" applyBorder="1" applyAlignment="1">
      <alignment horizontal="center" vertical="center"/>
    </xf>
    <xf numFmtId="0" fontId="356" fillId="50" borderId="36" xfId="44" applyFont="1" applyFill="1" applyBorder="1" applyAlignment="1" applyProtection="1">
      <alignment horizontal="left"/>
      <protection hidden="1"/>
    </xf>
    <xf numFmtId="0" fontId="228" fillId="50" borderId="36" xfId="0" applyFont="1" applyFill="1" applyBorder="1" applyAlignment="1">
      <alignment horizontal="center" vertical="center" wrapText="1"/>
    </xf>
    <xf numFmtId="0" fontId="228" fillId="50" borderId="33" xfId="0" applyFont="1" applyFill="1" applyBorder="1" applyAlignment="1">
      <alignment horizontal="center" vertical="center" wrapText="1"/>
    </xf>
    <xf numFmtId="0" fontId="259" fillId="0" borderId="0" xfId="0" applyFont="1" applyAlignment="1">
      <alignment vertical="top"/>
    </xf>
    <xf numFmtId="0" fontId="350" fillId="50" borderId="80" xfId="44" applyFont="1" applyFill="1" applyBorder="1" applyAlignment="1">
      <alignment horizontal="center" vertical="center"/>
    </xf>
    <xf numFmtId="0" fontId="12" fillId="50" borderId="36" xfId="0" applyFont="1" applyFill="1" applyBorder="1" applyAlignment="1">
      <alignment horizontal="center" vertical="center"/>
    </xf>
    <xf numFmtId="0" fontId="349" fillId="50" borderId="36" xfId="44" applyFont="1" applyFill="1" applyBorder="1" applyAlignment="1">
      <alignment horizontal="center" vertical="center"/>
    </xf>
    <xf numFmtId="0" fontId="350" fillId="50" borderId="36" xfId="44" applyFont="1" applyFill="1" applyBorder="1" applyAlignment="1">
      <alignment horizontal="center" vertical="center"/>
    </xf>
    <xf numFmtId="0" fontId="12" fillId="50" borderId="81" xfId="0" applyFont="1" applyFill="1" applyBorder="1" applyAlignment="1">
      <alignment horizontal="center" vertical="center"/>
    </xf>
    <xf numFmtId="201" fontId="357" fillId="88" borderId="49" xfId="0" applyNumberFormat="1" applyFont="1" applyFill="1" applyBorder="1" applyAlignment="1">
      <alignment horizontal="center" vertical="center"/>
    </xf>
    <xf numFmtId="9" fontId="0" fillId="50" borderId="49" xfId="0" applyNumberFormat="1" applyFill="1" applyBorder="1" applyAlignment="1">
      <alignment horizontal="center" vertical="center"/>
    </xf>
    <xf numFmtId="0" fontId="0" fillId="50" borderId="49" xfId="0" applyFill="1" applyBorder="1"/>
    <xf numFmtId="178" fontId="0" fillId="0" borderId="49" xfId="0" applyNumberFormat="1" applyBorder="1" applyAlignment="1">
      <alignment horizontal="center"/>
    </xf>
    <xf numFmtId="178" fontId="0" fillId="0" borderId="73" xfId="0" applyNumberFormat="1" applyBorder="1" applyAlignment="1">
      <alignment horizontal="center"/>
    </xf>
    <xf numFmtId="0" fontId="228" fillId="56" borderId="17" xfId="0" applyFont="1" applyFill="1" applyBorder="1" applyAlignment="1">
      <alignment horizontal="center" vertical="center"/>
    </xf>
    <xf numFmtId="0" fontId="268" fillId="50" borderId="0" xfId="0" applyFont="1" applyFill="1" applyBorder="1" applyAlignment="1">
      <alignment horizontal="center" vertical="center"/>
    </xf>
    <xf numFmtId="0" fontId="268" fillId="50" borderId="18" xfId="0" applyFont="1" applyFill="1" applyBorder="1" applyAlignment="1">
      <alignment horizontal="left" vertical="center"/>
    </xf>
    <xf numFmtId="0" fontId="358" fillId="50" borderId="17" xfId="0" applyFont="1" applyFill="1" applyBorder="1" applyAlignment="1">
      <alignment horizontal="center" vertical="center"/>
    </xf>
    <xf numFmtId="0" fontId="358" fillId="50" borderId="0" xfId="0" applyFont="1" applyFill="1" applyBorder="1" applyAlignment="1">
      <alignment horizontal="center" vertical="center"/>
    </xf>
    <xf numFmtId="0" fontId="358" fillId="50" borderId="18" xfId="0" applyFont="1" applyFill="1" applyBorder="1" applyAlignment="1">
      <alignment horizontal="center" vertical="center"/>
    </xf>
    <xf numFmtId="219" fontId="147" fillId="50" borderId="17" xfId="0" applyNumberFormat="1" applyFont="1" applyFill="1" applyBorder="1" applyAlignment="1">
      <alignment horizontal="center" vertical="center"/>
    </xf>
    <xf numFmtId="220" fontId="359" fillId="50" borderId="0" xfId="0" applyNumberFormat="1" applyFont="1" applyFill="1" applyBorder="1" applyAlignment="1">
      <alignment horizontal="center" vertical="center"/>
    </xf>
    <xf numFmtId="220" fontId="147" fillId="50" borderId="0" xfId="0" applyNumberFormat="1" applyFont="1" applyFill="1" applyBorder="1" applyAlignment="1">
      <alignment horizontal="center" vertical="center"/>
    </xf>
    <xf numFmtId="220" fontId="359" fillId="50" borderId="18" xfId="0" applyNumberFormat="1" applyFont="1" applyFill="1" applyBorder="1" applyAlignment="1">
      <alignment horizontal="center" vertical="center"/>
    </xf>
    <xf numFmtId="178" fontId="349" fillId="87" borderId="17" xfId="0" applyNumberFormat="1" applyFont="1" applyFill="1" applyBorder="1" applyAlignment="1">
      <alignment horizontal="center" vertical="center"/>
    </xf>
    <xf numFmtId="178" fontId="349" fillId="87" borderId="0" xfId="0" applyNumberFormat="1" applyFont="1" applyFill="1" applyBorder="1" applyAlignment="1">
      <alignment horizontal="center" vertical="center"/>
    </xf>
    <xf numFmtId="178" fontId="349" fillId="50" borderId="0" xfId="0" applyNumberFormat="1" applyFont="1" applyFill="1" applyBorder="1" applyAlignment="1">
      <alignment horizontal="center" vertical="center"/>
    </xf>
    <xf numFmtId="178" fontId="349" fillId="87" borderId="18" xfId="0" applyNumberFormat="1" applyFont="1" applyFill="1" applyBorder="1" applyAlignment="1">
      <alignment horizontal="center" vertical="center"/>
    </xf>
    <xf numFmtId="178" fontId="349" fillId="50" borderId="80" xfId="0" applyNumberFormat="1" applyFont="1" applyFill="1" applyBorder="1" applyAlignment="1">
      <alignment horizontal="center" vertical="center"/>
    </xf>
    <xf numFmtId="0" fontId="0" fillId="50" borderId="36" xfId="0" applyFill="1" applyBorder="1"/>
    <xf numFmtId="178" fontId="349" fillId="50" borderId="36" xfId="0" applyNumberFormat="1" applyFont="1" applyFill="1" applyBorder="1" applyAlignment="1">
      <alignment horizontal="center" vertical="center"/>
    </xf>
    <xf numFmtId="0" fontId="349" fillId="50" borderId="81" xfId="44" applyFont="1" applyFill="1" applyBorder="1" applyAlignment="1">
      <alignment horizontal="center" vertical="center"/>
    </xf>
    <xf numFmtId="0" fontId="349" fillId="50" borderId="17" xfId="44" applyFont="1" applyFill="1" applyBorder="1" applyAlignment="1">
      <alignment horizontal="center" vertical="center"/>
    </xf>
    <xf numFmtId="0" fontId="355" fillId="50" borderId="0" xfId="44" applyFont="1" applyFill="1" applyBorder="1" applyAlignment="1" applyProtection="1">
      <alignment horizontal="left"/>
      <protection hidden="1"/>
    </xf>
    <xf numFmtId="0" fontId="300" fillId="50" borderId="0" xfId="44" applyFont="1" applyFill="1" applyBorder="1" applyAlignment="1">
      <alignment vertical="center"/>
    </xf>
    <xf numFmtId="0" fontId="300" fillId="50" borderId="18" xfId="44" applyFont="1" applyFill="1" applyBorder="1" applyAlignment="1">
      <alignment vertical="center"/>
    </xf>
    <xf numFmtId="0" fontId="350" fillId="56" borderId="17" xfId="44" applyFont="1" applyFill="1" applyBorder="1" applyAlignment="1">
      <alignment horizontal="center" vertical="center"/>
    </xf>
    <xf numFmtId="0" fontId="356" fillId="50" borderId="0" xfId="44" applyFont="1" applyFill="1" applyBorder="1" applyAlignment="1" applyProtection="1">
      <alignment horizontal="left"/>
      <protection hidden="1"/>
    </xf>
    <xf numFmtId="0" fontId="348" fillId="50" borderId="18" xfId="44" applyFont="1" applyFill="1" applyBorder="1" applyAlignment="1" applyProtection="1">
      <alignment horizontal="right" vertical="center"/>
      <protection hidden="1"/>
    </xf>
    <xf numFmtId="178" fontId="349" fillId="50" borderId="17" xfId="0" applyNumberFormat="1" applyFont="1" applyFill="1" applyBorder="1" applyAlignment="1">
      <alignment horizontal="center" vertical="center"/>
    </xf>
    <xf numFmtId="0" fontId="0" fillId="0" borderId="0" xfId="0" applyAlignment="1">
      <alignment horizontal="right"/>
    </xf>
    <xf numFmtId="0" fontId="352" fillId="0" borderId="0" xfId="36" applyFont="1" applyAlignment="1" applyProtection="1"/>
    <xf numFmtId="0" fontId="30" fillId="50" borderId="87" xfId="46" applyFont="1" applyFill="1" applyBorder="1" applyAlignment="1" applyProtection="1">
      <alignment horizontal="right" vertical="center"/>
      <protection locked="0"/>
    </xf>
    <xf numFmtId="0" fontId="224" fillId="50" borderId="0" xfId="36" applyFont="1" applyFill="1"/>
    <xf numFmtId="0" fontId="345" fillId="50" borderId="0" xfId="36" applyFont="1" applyFill="1"/>
    <xf numFmtId="0" fontId="146" fillId="50" borderId="0" xfId="36" applyFill="1" applyBorder="1" applyAlignment="1">
      <alignment horizontal="left" vertical="center"/>
    </xf>
    <xf numFmtId="0" fontId="40" fillId="60" borderId="144" xfId="52" applyFont="1" applyFill="1" applyBorder="1" applyAlignment="1" applyProtection="1">
      <alignment horizontal="left" vertical="center"/>
      <protection locked="0"/>
    </xf>
    <xf numFmtId="0" fontId="1" fillId="50" borderId="49" xfId="44" applyFill="1" applyBorder="1" applyProtection="1">
      <protection hidden="1"/>
    </xf>
    <xf numFmtId="166" fontId="21" fillId="50" borderId="98" xfId="52" applyNumberFormat="1" applyFont="1" applyFill="1" applyBorder="1" applyAlignment="1">
      <alignment horizontal="center" vertical="center"/>
    </xf>
    <xf numFmtId="166" fontId="18" fillId="50" borderId="98" xfId="52" applyNumberFormat="1" applyFont="1" applyFill="1" applyBorder="1" applyAlignment="1">
      <alignment horizontal="center" vertical="center"/>
    </xf>
    <xf numFmtId="0" fontId="88" fillId="35" borderId="10" xfId="52" applyNumberFormat="1" applyFont="1" applyFill="1" applyBorder="1" applyAlignment="1">
      <alignment horizontal="center" vertical="center"/>
    </xf>
    <xf numFmtId="166" fontId="97" fillId="35" borderId="10" xfId="49" applyNumberFormat="1" applyFont="1" applyFill="1" applyBorder="1" applyAlignment="1">
      <alignment horizontal="center" vertical="center"/>
    </xf>
    <xf numFmtId="2" fontId="132" fillId="25" borderId="156" xfId="49" applyNumberFormat="1" applyFont="1" applyFill="1" applyBorder="1" applyAlignment="1">
      <alignment horizontal="center" vertical="center"/>
    </xf>
    <xf numFmtId="2" fontId="83" fillId="25" borderId="98" xfId="52" applyNumberFormat="1" applyFont="1" applyFill="1" applyBorder="1" applyAlignment="1">
      <alignment horizontal="center" vertical="center"/>
    </xf>
    <xf numFmtId="0" fontId="144" fillId="25" borderId="156" xfId="46" applyFill="1" applyBorder="1" applyAlignment="1">
      <alignment horizontal="center" vertical="center"/>
    </xf>
    <xf numFmtId="0" fontId="69" fillId="25" borderId="156" xfId="46" applyFont="1" applyFill="1" applyBorder="1" applyAlignment="1">
      <alignment horizontal="center" vertical="center"/>
    </xf>
    <xf numFmtId="207" fontId="83" fillId="25" borderId="0" xfId="49" applyNumberFormat="1" applyFont="1" applyFill="1" applyBorder="1" applyAlignment="1">
      <alignment horizontal="center" vertical="center"/>
    </xf>
    <xf numFmtId="207" fontId="86" fillId="25" borderId="18" xfId="49" applyNumberFormat="1" applyFont="1" applyFill="1" applyBorder="1" applyAlignment="1">
      <alignment vertical="center"/>
    </xf>
    <xf numFmtId="207" fontId="83" fillId="25" borderId="0" xfId="49" applyNumberFormat="1" applyFont="1" applyFill="1" applyBorder="1" applyAlignment="1">
      <alignment horizontal="left" vertical="center"/>
    </xf>
    <xf numFmtId="1" fontId="137" fillId="25" borderId="156" xfId="49" applyNumberFormat="1" applyFont="1" applyFill="1" applyBorder="1" applyAlignment="1">
      <alignment horizontal="center" vertical="center"/>
    </xf>
    <xf numFmtId="2" fontId="86" fillId="25" borderId="100" xfId="49" applyNumberFormat="1" applyFont="1" applyFill="1" applyBorder="1" applyAlignment="1">
      <alignment horizontal="center" vertical="center"/>
    </xf>
    <xf numFmtId="0" fontId="82" fillId="56" borderId="0" xfId="44" applyFont="1" applyFill="1" applyAlignment="1">
      <alignment horizontal="center" vertical="center"/>
    </xf>
    <xf numFmtId="0" fontId="37" fillId="48" borderId="136" xfId="53" applyFont="1" applyFill="1" applyBorder="1" applyAlignment="1">
      <alignment horizontal="center" vertical="center" wrapText="1"/>
    </xf>
    <xf numFmtId="0" fontId="37" fillId="48" borderId="137" xfId="53" applyFont="1" applyFill="1" applyBorder="1" applyAlignment="1">
      <alignment horizontal="center" vertical="center" wrapText="1"/>
    </xf>
    <xf numFmtId="0" fontId="37" fillId="48" borderId="38" xfId="53" applyFont="1" applyFill="1" applyBorder="1" applyAlignment="1">
      <alignment horizontal="center" vertical="center" wrapText="1"/>
    </xf>
    <xf numFmtId="0" fontId="275" fillId="56" borderId="0" xfId="44" applyFont="1" applyFill="1" applyBorder="1" applyAlignment="1">
      <alignment horizontal="center" vertical="center" wrapText="1"/>
    </xf>
    <xf numFmtId="0" fontId="1" fillId="51" borderId="0" xfId="44" applyFill="1" applyAlignment="1">
      <alignment horizontal="center"/>
    </xf>
    <xf numFmtId="2" fontId="32" fillId="47" borderId="0" xfId="44" applyNumberFormat="1" applyFont="1" applyFill="1" applyBorder="1" applyAlignment="1" applyProtection="1">
      <alignment horizontal="left" vertical="center"/>
      <protection locked="0"/>
    </xf>
    <xf numFmtId="2" fontId="32" fillId="47" borderId="0" xfId="44" applyNumberFormat="1" applyFont="1" applyFill="1" applyBorder="1" applyAlignment="1" applyProtection="1">
      <alignment horizontal="center" vertical="center"/>
      <protection locked="0"/>
    </xf>
    <xf numFmtId="0" fontId="4" fillId="0" borderId="0" xfId="44" applyFont="1" applyAlignment="1">
      <alignment horizontal="center" vertical="center"/>
    </xf>
    <xf numFmtId="0" fontId="174" fillId="0" borderId="0" xfId="44" applyFont="1" applyAlignment="1">
      <alignment horizontal="center" vertical="center" wrapText="1"/>
    </xf>
    <xf numFmtId="49" fontId="174" fillId="57" borderId="131" xfId="44" applyNumberFormat="1" applyFont="1" applyFill="1" applyBorder="1" applyAlignment="1">
      <alignment horizontal="center" vertical="center" wrapText="1"/>
    </xf>
    <xf numFmtId="49" fontId="174" fillId="57" borderId="132" xfId="44" applyNumberFormat="1" applyFont="1" applyFill="1" applyBorder="1" applyAlignment="1">
      <alignment horizontal="center" vertical="center" wrapText="1"/>
    </xf>
    <xf numFmtId="49" fontId="174" fillId="59" borderId="133" xfId="44" applyNumberFormat="1" applyFont="1" applyFill="1" applyBorder="1" applyAlignment="1">
      <alignment horizontal="center" vertical="center" wrapText="1"/>
    </xf>
    <xf numFmtId="49" fontId="174" fillId="76" borderId="134" xfId="44" applyNumberFormat="1" applyFont="1" applyFill="1" applyBorder="1" applyAlignment="1">
      <alignment horizontal="center" vertical="center" wrapText="1"/>
    </xf>
    <xf numFmtId="49" fontId="174" fillId="76" borderId="135" xfId="44" applyNumberFormat="1" applyFont="1" applyFill="1" applyBorder="1" applyAlignment="1">
      <alignment horizontal="center" vertical="center" wrapText="1"/>
    </xf>
    <xf numFmtId="0" fontId="81" fillId="25" borderId="56" xfId="52" applyNumberFormat="1" applyFont="1" applyFill="1" applyBorder="1" applyAlignment="1">
      <alignment horizontal="center" vertical="center"/>
    </xf>
    <xf numFmtId="0" fontId="81" fillId="25" borderId="58" xfId="52" applyNumberFormat="1" applyFont="1" applyFill="1" applyBorder="1" applyAlignment="1">
      <alignment horizontal="center" vertical="center"/>
    </xf>
    <xf numFmtId="0" fontId="81" fillId="25" borderId="59" xfId="52" applyNumberFormat="1" applyFont="1" applyFill="1" applyBorder="1" applyAlignment="1">
      <alignment horizontal="center" vertical="center"/>
    </xf>
    <xf numFmtId="0" fontId="271" fillId="51" borderId="168" xfId="46" applyFont="1" applyFill="1" applyBorder="1" applyAlignment="1">
      <alignment horizontal="center" vertical="center"/>
    </xf>
    <xf numFmtId="0" fontId="271" fillId="51" borderId="0" xfId="46" applyFont="1" applyFill="1" applyBorder="1" applyAlignment="1">
      <alignment horizontal="center" vertical="center"/>
    </xf>
    <xf numFmtId="0" fontId="139" fillId="35" borderId="82" xfId="46" applyFont="1" applyFill="1" applyBorder="1" applyAlignment="1">
      <alignment horizontal="center" vertical="center"/>
    </xf>
    <xf numFmtId="0" fontId="139" fillId="35" borderId="83" xfId="46" applyFont="1" applyFill="1" applyBorder="1" applyAlignment="1">
      <alignment horizontal="center" vertical="center"/>
    </xf>
    <xf numFmtId="0" fontId="135" fillId="25" borderId="101" xfId="46" applyFont="1" applyFill="1" applyBorder="1" applyAlignment="1">
      <alignment horizontal="center" vertical="center" wrapText="1"/>
    </xf>
    <xf numFmtId="0" fontId="135" fillId="25" borderId="87" xfId="46" applyFont="1" applyFill="1" applyBorder="1" applyAlignment="1">
      <alignment horizontal="center" vertical="center" wrapText="1"/>
    </xf>
    <xf numFmtId="0" fontId="135" fillId="25" borderId="102" xfId="46" applyFont="1" applyFill="1" applyBorder="1" applyAlignment="1">
      <alignment horizontal="center" vertical="center" wrapText="1"/>
    </xf>
    <xf numFmtId="0" fontId="135" fillId="25" borderId="103" xfId="46" applyFont="1" applyFill="1" applyBorder="1" applyAlignment="1">
      <alignment horizontal="center" vertical="center" wrapText="1"/>
    </xf>
    <xf numFmtId="0" fontId="135" fillId="25" borderId="104" xfId="46" applyFont="1" applyFill="1" applyBorder="1" applyAlignment="1">
      <alignment horizontal="center" vertical="center" wrapText="1"/>
    </xf>
    <xf numFmtId="0" fontId="135" fillId="25" borderId="105" xfId="46" applyFont="1" applyFill="1" applyBorder="1" applyAlignment="1">
      <alignment horizontal="center" vertical="center" wrapText="1"/>
    </xf>
    <xf numFmtId="190" fontId="136" fillId="34" borderId="106" xfId="49" applyNumberFormat="1" applyFont="1" applyFill="1" applyBorder="1" applyAlignment="1">
      <alignment horizontal="left" vertical="center"/>
    </xf>
    <xf numFmtId="190" fontId="136" fillId="34" borderId="107" xfId="49" applyNumberFormat="1" applyFont="1" applyFill="1" applyBorder="1" applyAlignment="1">
      <alignment horizontal="left" vertical="center"/>
    </xf>
    <xf numFmtId="190" fontId="136" fillId="34" borderId="0" xfId="49" applyNumberFormat="1" applyFont="1" applyFill="1" applyBorder="1" applyAlignment="1">
      <alignment horizontal="left" vertical="center"/>
    </xf>
    <xf numFmtId="190" fontId="136" fillId="34" borderId="18" xfId="49" applyNumberFormat="1" applyFont="1" applyFill="1" applyBorder="1" applyAlignment="1">
      <alignment horizontal="left" vertical="center"/>
    </xf>
    <xf numFmtId="0" fontId="144" fillId="39" borderId="18" xfId="46" applyFill="1" applyBorder="1" applyAlignment="1">
      <alignment horizontal="center"/>
    </xf>
    <xf numFmtId="0" fontId="40" fillId="50" borderId="17" xfId="49" applyNumberFormat="1" applyFont="1" applyFill="1" applyBorder="1" applyAlignment="1">
      <alignment horizontal="center" vertical="center" wrapText="1"/>
    </xf>
    <xf numFmtId="0" fontId="40" fillId="50" borderId="0" xfId="49" applyNumberFormat="1" applyFont="1" applyFill="1" applyBorder="1" applyAlignment="1">
      <alignment horizontal="center" vertical="center" wrapText="1"/>
    </xf>
    <xf numFmtId="0" fontId="40" fillId="50" borderId="18" xfId="49" applyNumberFormat="1" applyFont="1" applyFill="1" applyBorder="1" applyAlignment="1">
      <alignment horizontal="center" vertical="center" wrapText="1"/>
    </xf>
    <xf numFmtId="0" fontId="128" fillId="50" borderId="17" xfId="49" applyNumberFormat="1" applyFont="1" applyFill="1" applyBorder="1" applyAlignment="1">
      <alignment horizontal="center" vertical="center" wrapText="1"/>
    </xf>
    <xf numFmtId="0" fontId="128" fillId="50" borderId="0" xfId="49" applyNumberFormat="1" applyFont="1" applyFill="1" applyBorder="1" applyAlignment="1">
      <alignment horizontal="center" vertical="center" wrapText="1"/>
    </xf>
    <xf numFmtId="0" fontId="128" fillId="50" borderId="18" xfId="49" applyNumberFormat="1" applyFont="1" applyFill="1" applyBorder="1" applyAlignment="1">
      <alignment horizontal="center" vertical="center" wrapText="1"/>
    </xf>
    <xf numFmtId="0" fontId="12" fillId="77" borderId="17" xfId="44" applyFont="1" applyFill="1" applyBorder="1" applyAlignment="1">
      <alignment horizontal="left" vertical="center"/>
    </xf>
    <xf numFmtId="0" fontId="12" fillId="77" borderId="0" xfId="44" applyFont="1" applyFill="1" applyBorder="1" applyAlignment="1">
      <alignment horizontal="left" vertical="center"/>
    </xf>
    <xf numFmtId="0" fontId="12" fillId="77" borderId="18" xfId="44" applyFont="1" applyFill="1" applyBorder="1" applyAlignment="1">
      <alignment horizontal="left" vertical="center"/>
    </xf>
    <xf numFmtId="0" fontId="56" fillId="25" borderId="0" xfId="44" applyFont="1" applyFill="1" applyBorder="1" applyAlignment="1">
      <alignment horizontal="center" vertical="center"/>
    </xf>
    <xf numFmtId="190" fontId="79" fillId="35" borderId="0" xfId="49" applyNumberFormat="1" applyFont="1" applyFill="1" applyBorder="1" applyAlignment="1">
      <alignment horizontal="center" vertical="center"/>
    </xf>
    <xf numFmtId="0" fontId="12" fillId="44" borderId="17" xfId="44" applyFont="1" applyFill="1" applyBorder="1" applyAlignment="1">
      <alignment horizontal="center" vertical="center"/>
    </xf>
    <xf numFmtId="0" fontId="12" fillId="44" borderId="0" xfId="44" applyFont="1" applyFill="1" applyBorder="1" applyAlignment="1">
      <alignment horizontal="center" vertical="center"/>
    </xf>
    <xf numFmtId="0" fontId="12" fillId="44" borderId="18" xfId="44" applyFont="1" applyFill="1" applyBorder="1" applyAlignment="1">
      <alignment horizontal="center" vertical="center"/>
    </xf>
    <xf numFmtId="0" fontId="62" fillId="25" borderId="0" xfId="44" applyFont="1" applyFill="1" applyBorder="1" applyAlignment="1">
      <alignment horizontal="center" vertical="center"/>
    </xf>
    <xf numFmtId="0" fontId="118" fillId="45" borderId="145" xfId="52" applyFont="1" applyFill="1" applyBorder="1" applyAlignment="1">
      <alignment horizontal="center" vertical="center"/>
    </xf>
    <xf numFmtId="0" fontId="118" fillId="45" borderId="0" xfId="52" applyFont="1" applyFill="1" applyBorder="1" applyAlignment="1">
      <alignment horizontal="center" vertical="center"/>
    </xf>
    <xf numFmtId="0" fontId="40" fillId="60" borderId="144" xfId="44" applyFont="1" applyFill="1" applyBorder="1" applyAlignment="1" applyProtection="1">
      <alignment horizontal="center" vertical="center" wrapText="1"/>
      <protection hidden="1"/>
    </xf>
    <xf numFmtId="0" fontId="40" fillId="60" borderId="145" xfId="44" applyFont="1" applyFill="1" applyBorder="1" applyAlignment="1" applyProtection="1">
      <alignment horizontal="center" vertical="center" wrapText="1"/>
      <protection hidden="1"/>
    </xf>
    <xf numFmtId="0" fontId="40" fillId="60" borderId="17" xfId="44" applyFont="1" applyFill="1" applyBorder="1" applyAlignment="1" applyProtection="1">
      <alignment horizontal="center" vertical="center" wrapText="1"/>
      <protection hidden="1"/>
    </xf>
    <xf numFmtId="0" fontId="40" fillId="60" borderId="0" xfId="44" applyFont="1" applyFill="1" applyBorder="1" applyAlignment="1" applyProtection="1">
      <alignment horizontal="center" vertical="center" wrapText="1"/>
      <protection hidden="1"/>
    </xf>
    <xf numFmtId="0" fontId="5" fillId="60" borderId="146" xfId="52" applyNumberFormat="1" applyFont="1" applyFill="1" applyBorder="1" applyAlignment="1">
      <alignment horizontal="center" vertical="center"/>
    </xf>
    <xf numFmtId="0" fontId="5" fillId="60" borderId="18" xfId="52" applyNumberFormat="1" applyFont="1" applyFill="1" applyBorder="1" applyAlignment="1">
      <alignment horizontal="center" vertical="center"/>
    </xf>
    <xf numFmtId="0" fontId="79" fillId="35" borderId="82" xfId="46" applyFont="1" applyFill="1" applyBorder="1" applyAlignment="1">
      <alignment horizontal="center" vertical="center"/>
    </xf>
    <xf numFmtId="0" fontId="79" fillId="35" borderId="83" xfId="46" applyFont="1" applyFill="1" applyBorder="1" applyAlignment="1">
      <alignment horizontal="center" vertical="center"/>
    </xf>
    <xf numFmtId="0" fontId="38" fillId="0" borderId="30" xfId="52" applyNumberFormat="1" applyFont="1" applyFill="1" applyBorder="1" applyAlignment="1" applyProtection="1">
      <alignment horizontal="center" vertical="center"/>
      <protection locked="0"/>
    </xf>
    <xf numFmtId="0" fontId="38" fillId="0" borderId="0" xfId="52" applyNumberFormat="1" applyFont="1" applyFill="1" applyBorder="1" applyAlignment="1" applyProtection="1">
      <alignment horizontal="center" vertical="center"/>
      <protection locked="0"/>
    </xf>
    <xf numFmtId="0" fontId="38" fillId="0" borderId="31" xfId="52" applyNumberFormat="1" applyFont="1" applyFill="1" applyBorder="1" applyAlignment="1" applyProtection="1">
      <alignment horizontal="center" vertical="center"/>
      <protection locked="0"/>
    </xf>
    <xf numFmtId="0" fontId="12" fillId="50" borderId="0" xfId="52" applyNumberFormat="1" applyFont="1" applyFill="1" applyBorder="1" applyAlignment="1">
      <alignment horizontal="center" vertical="center"/>
    </xf>
    <xf numFmtId="0" fontId="56" fillId="25" borderId="36" xfId="44" applyFont="1" applyFill="1" applyBorder="1" applyAlignment="1">
      <alignment horizontal="center" vertical="center"/>
    </xf>
    <xf numFmtId="196" fontId="258" fillId="50" borderId="17" xfId="48" applyNumberFormat="1" applyFont="1" applyFill="1" applyBorder="1" applyAlignment="1" applyProtection="1">
      <alignment horizontal="center" vertical="center"/>
    </xf>
    <xf numFmtId="196" fontId="258" fillId="50" borderId="0" xfId="48" applyNumberFormat="1" applyFont="1" applyFill="1" applyBorder="1" applyAlignment="1" applyProtection="1">
      <alignment horizontal="center" vertical="center"/>
    </xf>
    <xf numFmtId="197" fontId="258" fillId="50" borderId="0" xfId="48" applyNumberFormat="1" applyFont="1" applyFill="1" applyBorder="1" applyAlignment="1" applyProtection="1">
      <alignment horizontal="center" vertical="center"/>
    </xf>
    <xf numFmtId="196" fontId="258" fillId="50" borderId="17" xfId="48" applyNumberFormat="1" applyFont="1" applyFill="1" applyBorder="1" applyAlignment="1" applyProtection="1">
      <alignment horizontal="left" vertical="center" wrapText="1"/>
    </xf>
    <xf numFmtId="196" fontId="258" fillId="50" borderId="0" xfId="48" applyNumberFormat="1" applyFont="1" applyFill="1" applyBorder="1" applyAlignment="1" applyProtection="1">
      <alignment horizontal="left" vertical="center" wrapText="1"/>
    </xf>
    <xf numFmtId="196" fontId="258" fillId="50" borderId="18" xfId="48" applyNumberFormat="1" applyFont="1" applyFill="1" applyBorder="1" applyAlignment="1" applyProtection="1">
      <alignment horizontal="left" vertical="center" wrapText="1"/>
    </xf>
    <xf numFmtId="196" fontId="258" fillId="50" borderId="56" xfId="48" applyNumberFormat="1" applyFont="1" applyFill="1" applyBorder="1" applyAlignment="1" applyProtection="1">
      <alignment horizontal="left" vertical="center" wrapText="1"/>
    </xf>
    <xf numFmtId="196" fontId="258" fillId="50" borderId="58" xfId="48" applyNumberFormat="1" applyFont="1" applyFill="1" applyBorder="1" applyAlignment="1" applyProtection="1">
      <alignment horizontal="left" vertical="center" wrapText="1"/>
    </xf>
    <xf numFmtId="196" fontId="258" fillId="50" borderId="59" xfId="48" applyNumberFormat="1" applyFont="1" applyFill="1" applyBorder="1" applyAlignment="1" applyProtection="1">
      <alignment horizontal="left" vertical="center" wrapText="1"/>
    </xf>
    <xf numFmtId="0" fontId="272" fillId="78" borderId="36" xfId="44" applyFont="1" applyFill="1" applyBorder="1" applyAlignment="1" applyProtection="1">
      <alignment horizontal="center" vertical="center"/>
      <protection hidden="1"/>
    </xf>
    <xf numFmtId="196" fontId="79" fillId="54" borderId="17" xfId="48" applyNumberFormat="1" applyFont="1" applyFill="1" applyBorder="1" applyAlignment="1" applyProtection="1">
      <alignment horizontal="center" vertical="center"/>
    </xf>
    <xf numFmtId="196" fontId="79" fillId="54" borderId="0" xfId="48" applyNumberFormat="1" applyFont="1" applyFill="1" applyBorder="1" applyAlignment="1" applyProtection="1">
      <alignment horizontal="center" vertical="center"/>
    </xf>
    <xf numFmtId="197" fontId="235" fillId="57" borderId="0" xfId="48" applyNumberFormat="1" applyFont="1" applyFill="1" applyBorder="1" applyAlignment="1" applyProtection="1">
      <alignment horizontal="center" vertical="center"/>
    </xf>
    <xf numFmtId="2" fontId="18" fillId="50" borderId="0" xfId="48" applyNumberFormat="1" applyFont="1" applyFill="1" applyBorder="1" applyAlignment="1" applyProtection="1">
      <alignment horizontal="center" vertical="center"/>
    </xf>
    <xf numFmtId="0" fontId="256" fillId="50" borderId="0" xfId="48" applyFont="1" applyFill="1" applyBorder="1" applyAlignment="1" applyProtection="1">
      <alignment horizontal="left" vertical="center"/>
    </xf>
    <xf numFmtId="0" fontId="256" fillId="50" borderId="18" xfId="48" applyFont="1" applyFill="1" applyBorder="1" applyAlignment="1" applyProtection="1">
      <alignment horizontal="left" vertical="center"/>
    </xf>
    <xf numFmtId="196" fontId="18" fillId="67" borderId="17" xfId="48" applyNumberFormat="1" applyFont="1" applyFill="1" applyBorder="1" applyAlignment="1" applyProtection="1">
      <alignment horizontal="center" vertical="center"/>
    </xf>
    <xf numFmtId="196" fontId="18" fillId="67" borderId="0" xfId="48" applyNumberFormat="1" applyFont="1" applyFill="1" applyBorder="1" applyAlignment="1" applyProtection="1">
      <alignment horizontal="center" vertical="center"/>
    </xf>
    <xf numFmtId="196" fontId="18" fillId="67" borderId="18" xfId="48" applyNumberFormat="1" applyFont="1" applyFill="1" applyBorder="1" applyAlignment="1" applyProtection="1">
      <alignment horizontal="center" vertical="center"/>
    </xf>
    <xf numFmtId="190" fontId="33" fillId="50" borderId="30" xfId="48" applyNumberFormat="1" applyFont="1" applyFill="1" applyBorder="1" applyAlignment="1" applyProtection="1">
      <alignment horizontal="center" vertical="center"/>
    </xf>
    <xf numFmtId="190" fontId="33" fillId="50" borderId="0" xfId="48" applyNumberFormat="1" applyFont="1" applyFill="1" applyBorder="1" applyAlignment="1" applyProtection="1">
      <alignment horizontal="center" vertical="center"/>
    </xf>
    <xf numFmtId="0" fontId="33" fillId="50" borderId="0" xfId="48" applyNumberFormat="1" applyFont="1" applyFill="1" applyBorder="1" applyAlignment="1" applyProtection="1">
      <alignment horizontal="center" vertical="center"/>
    </xf>
    <xf numFmtId="0" fontId="12" fillId="50" borderId="0" xfId="48" applyFont="1" applyFill="1" applyBorder="1" applyAlignment="1" applyProtection="1">
      <alignment horizontal="right" vertical="center"/>
    </xf>
    <xf numFmtId="0" fontId="127" fillId="54" borderId="144" xfId="50" applyFont="1" applyFill="1" applyBorder="1" applyAlignment="1">
      <alignment horizontal="center" vertical="center" wrapText="1"/>
    </xf>
    <xf numFmtId="0" fontId="127" fillId="54" borderId="145" xfId="50" applyFont="1" applyFill="1" applyBorder="1" applyAlignment="1">
      <alignment horizontal="center" vertical="center" wrapText="1"/>
    </xf>
    <xf numFmtId="0" fontId="127" fillId="54" borderId="17" xfId="50" applyFont="1" applyFill="1" applyBorder="1" applyAlignment="1">
      <alignment horizontal="center" vertical="center" wrapText="1"/>
    </xf>
    <xf numFmtId="0" fontId="127" fillId="54" borderId="0" xfId="50" applyFont="1" applyFill="1" applyBorder="1" applyAlignment="1">
      <alignment horizontal="center" vertical="center" wrapText="1"/>
    </xf>
    <xf numFmtId="0" fontId="244" fillId="57" borderId="145" xfId="48" applyFont="1" applyFill="1" applyBorder="1" applyAlignment="1" applyProtection="1">
      <alignment horizontal="center" vertical="center" wrapText="1"/>
    </xf>
    <xf numFmtId="0" fontId="244" fillId="57" borderId="0" xfId="48" applyFont="1" applyFill="1" applyBorder="1" applyAlignment="1" applyProtection="1">
      <alignment horizontal="center" vertical="center" wrapText="1"/>
    </xf>
    <xf numFmtId="0" fontId="3" fillId="50" borderId="145" xfId="48" applyFont="1" applyFill="1" applyBorder="1" applyAlignment="1" applyProtection="1">
      <alignment horizontal="center" vertical="center" wrapText="1"/>
    </xf>
    <xf numFmtId="0" fontId="3" fillId="50" borderId="0" xfId="48" applyFont="1" applyFill="1" applyBorder="1" applyAlignment="1" applyProtection="1">
      <alignment horizontal="center" vertical="center" wrapText="1"/>
    </xf>
    <xf numFmtId="0" fontId="255" fillId="72" borderId="145" xfId="50" applyFont="1" applyFill="1" applyBorder="1" applyAlignment="1">
      <alignment horizontal="center" vertical="center"/>
    </xf>
    <xf numFmtId="0" fontId="255" fillId="72" borderId="146" xfId="50" applyFont="1" applyFill="1" applyBorder="1" applyAlignment="1">
      <alignment horizontal="center" vertical="center"/>
    </xf>
    <xf numFmtId="0" fontId="273" fillId="50" borderId="30" xfId="50" applyFont="1" applyFill="1" applyBorder="1" applyAlignment="1">
      <alignment horizontal="center" vertical="center" wrapText="1"/>
    </xf>
    <xf numFmtId="0" fontId="273" fillId="50" borderId="0" xfId="50" applyFont="1" applyFill="1" applyBorder="1" applyAlignment="1">
      <alignment horizontal="center" vertical="center" wrapText="1"/>
    </xf>
    <xf numFmtId="0" fontId="273" fillId="50" borderId="0" xfId="48" applyFont="1" applyFill="1" applyBorder="1" applyAlignment="1" applyProtection="1">
      <alignment horizontal="center" vertical="center" wrapText="1"/>
    </xf>
    <xf numFmtId="0" fontId="12" fillId="50" borderId="0" xfId="48" applyFont="1" applyFill="1" applyBorder="1" applyAlignment="1" applyProtection="1">
      <alignment horizontal="center" vertical="center"/>
    </xf>
    <xf numFmtId="0" fontId="12" fillId="50" borderId="31" xfId="48" applyFont="1" applyFill="1" applyBorder="1" applyAlignment="1" applyProtection="1">
      <alignment horizontal="center" wrapText="1"/>
    </xf>
    <xf numFmtId="0" fontId="236" fillId="73" borderId="30" xfId="50" applyFont="1" applyFill="1" applyBorder="1" applyAlignment="1">
      <alignment horizontal="center" vertical="center"/>
    </xf>
    <xf numFmtId="0" fontId="236" fillId="73" borderId="0" xfId="50" applyFont="1" applyFill="1" applyBorder="1" applyAlignment="1">
      <alignment horizontal="center" vertical="center"/>
    </xf>
    <xf numFmtId="0" fontId="236" fillId="73" borderId="31" xfId="50" applyFont="1" applyFill="1" applyBorder="1" applyAlignment="1">
      <alignment horizontal="center" vertical="center"/>
    </xf>
    <xf numFmtId="0" fontId="236" fillId="73" borderId="0" xfId="50" applyFont="1" applyFill="1" applyBorder="1" applyAlignment="1">
      <alignment horizontal="left" vertical="center"/>
    </xf>
    <xf numFmtId="0" fontId="236" fillId="73" borderId="31" xfId="50" applyFont="1" applyFill="1" applyBorder="1" applyAlignment="1">
      <alignment horizontal="left" vertical="center"/>
    </xf>
    <xf numFmtId="0" fontId="219" fillId="72" borderId="48" xfId="50" applyFont="1" applyFill="1" applyBorder="1" applyAlignment="1">
      <alignment horizontal="center" vertical="center"/>
    </xf>
    <xf numFmtId="0" fontId="219" fillId="72" borderId="49" xfId="50" applyFont="1" applyFill="1" applyBorder="1" applyAlignment="1">
      <alignment horizontal="center" vertical="center"/>
    </xf>
    <xf numFmtId="0" fontId="219" fillId="72" borderId="51" xfId="50" applyFont="1" applyFill="1" applyBorder="1" applyAlignment="1">
      <alignment horizontal="center" vertical="center"/>
    </xf>
    <xf numFmtId="0" fontId="236" fillId="72" borderId="30" xfId="50" applyFont="1" applyFill="1" applyBorder="1" applyAlignment="1">
      <alignment horizontal="center" vertical="center"/>
    </xf>
    <xf numFmtId="0" fontId="236" fillId="72" borderId="0" xfId="50" applyFont="1" applyFill="1" applyBorder="1" applyAlignment="1">
      <alignment horizontal="center" vertical="center"/>
    </xf>
    <xf numFmtId="0" fontId="236" fillId="72" borderId="31" xfId="50" applyFont="1" applyFill="1" applyBorder="1" applyAlignment="1">
      <alignment horizontal="center" vertical="center"/>
    </xf>
    <xf numFmtId="0" fontId="236" fillId="72" borderId="0" xfId="50" applyFont="1" applyFill="1" applyBorder="1" applyAlignment="1">
      <alignment horizontal="left" vertical="center"/>
    </xf>
    <xf numFmtId="0" fontId="236" fillId="72" borderId="31" xfId="50" applyFont="1" applyFill="1" applyBorder="1" applyAlignment="1">
      <alignment horizontal="left" vertical="center"/>
    </xf>
    <xf numFmtId="0" fontId="12" fillId="56" borderId="30" xfId="50" applyFont="1" applyFill="1" applyBorder="1" applyAlignment="1">
      <alignment horizontal="center" vertical="center"/>
    </xf>
    <xf numFmtId="0" fontId="12" fillId="56" borderId="0" xfId="50" applyFont="1" applyFill="1" applyBorder="1" applyAlignment="1">
      <alignment horizontal="center" vertical="center"/>
    </xf>
    <xf numFmtId="0" fontId="12" fillId="56" borderId="31" xfId="50" applyFont="1" applyFill="1" applyBorder="1" applyAlignment="1">
      <alignment horizontal="center" vertical="center"/>
    </xf>
    <xf numFmtId="169" fontId="21" fillId="51" borderId="0" xfId="52" applyNumberFormat="1" applyFont="1" applyFill="1" applyBorder="1" applyAlignment="1">
      <alignment horizontal="center" vertical="center"/>
    </xf>
    <xf numFmtId="169" fontId="21" fillId="51" borderId="18" xfId="52" applyNumberFormat="1" applyFont="1" applyFill="1" applyBorder="1" applyAlignment="1">
      <alignment horizontal="center" vertical="center"/>
    </xf>
    <xf numFmtId="0" fontId="18" fillId="51" borderId="17" xfId="46" applyFont="1" applyFill="1" applyBorder="1" applyAlignment="1">
      <alignment horizontal="right" vertical="center"/>
    </xf>
    <xf numFmtId="1" fontId="18" fillId="51" borderId="0" xfId="46" applyNumberFormat="1" applyFont="1" applyFill="1" applyBorder="1" applyAlignment="1">
      <alignment horizontal="center" vertical="center"/>
    </xf>
    <xf numFmtId="0" fontId="21" fillId="51" borderId="0" xfId="46" applyFont="1" applyFill="1" applyBorder="1" applyAlignment="1">
      <alignment horizontal="center" vertical="center"/>
    </xf>
    <xf numFmtId="0" fontId="18" fillId="52" borderId="0" xfId="46" applyFont="1" applyFill="1" applyBorder="1" applyAlignment="1">
      <alignment horizontal="center" vertical="center"/>
    </xf>
    <xf numFmtId="0" fontId="15" fillId="51" borderId="0" xfId="46" applyFont="1" applyFill="1" applyBorder="1" applyAlignment="1">
      <alignment horizontal="center" vertical="center"/>
    </xf>
    <xf numFmtId="1" fontId="18" fillId="51" borderId="0" xfId="52" applyNumberFormat="1" applyFont="1" applyFill="1" applyBorder="1" applyAlignment="1">
      <alignment horizontal="center" vertical="center"/>
    </xf>
    <xf numFmtId="172" fontId="73" fillId="57" borderId="17" xfId="52" applyNumberFormat="1" applyFont="1" applyFill="1" applyBorder="1" applyAlignment="1">
      <alignment horizontal="center" vertical="center" wrapText="1"/>
    </xf>
    <xf numFmtId="172" fontId="73" fillId="57" borderId="0" xfId="52" applyNumberFormat="1" applyFont="1" applyFill="1" applyBorder="1" applyAlignment="1">
      <alignment horizontal="center" vertical="center" wrapText="1"/>
    </xf>
    <xf numFmtId="172" fontId="33" fillId="50" borderId="0" xfId="52" applyNumberFormat="1" applyFont="1" applyFill="1" applyBorder="1" applyAlignment="1">
      <alignment horizontal="right" vertical="center" wrapText="1"/>
    </xf>
    <xf numFmtId="169" fontId="10" fillId="35" borderId="0" xfId="52" applyNumberFormat="1" applyFont="1" applyFill="1" applyBorder="1" applyAlignment="1">
      <alignment horizontal="center" vertical="center"/>
    </xf>
    <xf numFmtId="172" fontId="119" fillId="50" borderId="0" xfId="52" applyNumberFormat="1" applyFont="1" applyFill="1" applyBorder="1" applyAlignment="1">
      <alignment horizontal="right" vertical="center" wrapText="1"/>
    </xf>
    <xf numFmtId="169" fontId="79" fillId="35" borderId="18" xfId="52" applyNumberFormat="1" applyFont="1" applyFill="1" applyBorder="1" applyAlignment="1">
      <alignment horizontal="center" vertical="center"/>
    </xf>
    <xf numFmtId="0" fontId="12" fillId="52" borderId="17" xfId="46" applyFont="1" applyFill="1" applyBorder="1" applyAlignment="1">
      <alignment horizontal="right" vertical="center" wrapText="1"/>
    </xf>
    <xf numFmtId="0" fontId="12" fillId="52" borderId="0" xfId="46" applyFont="1" applyFill="1" applyBorder="1" applyAlignment="1">
      <alignment horizontal="right" vertical="center" wrapText="1"/>
    </xf>
    <xf numFmtId="2" fontId="18" fillId="52" borderId="0" xfId="46" applyNumberFormat="1" applyFont="1" applyFill="1" applyBorder="1" applyAlignment="1">
      <alignment horizontal="center" vertical="center"/>
    </xf>
    <xf numFmtId="172" fontId="274" fillId="50" borderId="0" xfId="52" applyNumberFormat="1" applyFont="1" applyFill="1" applyBorder="1" applyAlignment="1">
      <alignment horizontal="right" vertical="center" wrapText="1"/>
    </xf>
    <xf numFmtId="0" fontId="4" fillId="60" borderId="144" xfId="46" applyFont="1" applyFill="1" applyBorder="1" applyAlignment="1">
      <alignment horizontal="center" vertical="center"/>
    </xf>
    <xf numFmtId="0" fontId="4" fillId="60" borderId="145" xfId="46" applyFont="1" applyFill="1" applyBorder="1" applyAlignment="1">
      <alignment horizontal="center" vertical="center"/>
    </xf>
    <xf numFmtId="0" fontId="4" fillId="60" borderId="146" xfId="46" applyFont="1" applyFill="1" applyBorder="1" applyAlignment="1">
      <alignment horizontal="center" vertical="center"/>
    </xf>
    <xf numFmtId="0" fontId="171" fillId="50" borderId="17" xfId="46" applyFont="1" applyFill="1" applyBorder="1" applyAlignment="1">
      <alignment horizontal="left" vertical="center" wrapText="1"/>
    </xf>
    <xf numFmtId="0" fontId="171" fillId="50" borderId="0" xfId="46" applyFont="1" applyFill="1" applyBorder="1" applyAlignment="1">
      <alignment horizontal="left" vertical="center" wrapText="1"/>
    </xf>
    <xf numFmtId="0" fontId="171" fillId="50" borderId="18" xfId="46" applyFont="1" applyFill="1" applyBorder="1" applyAlignment="1">
      <alignment horizontal="left" vertical="center" wrapText="1"/>
    </xf>
    <xf numFmtId="0" fontId="171" fillId="50" borderId="84" xfId="46" applyFont="1" applyFill="1" applyBorder="1" applyAlignment="1">
      <alignment horizontal="left" vertical="center" wrapText="1"/>
    </xf>
    <xf numFmtId="0" fontId="171" fillId="50" borderId="108" xfId="46" applyFont="1" applyFill="1" applyBorder="1" applyAlignment="1">
      <alignment horizontal="left" vertical="center" wrapText="1"/>
    </xf>
    <xf numFmtId="0" fontId="171" fillId="50" borderId="85" xfId="46" applyFont="1" applyFill="1" applyBorder="1" applyAlignment="1">
      <alignment horizontal="left" vertical="center" wrapText="1"/>
    </xf>
    <xf numFmtId="0" fontId="236" fillId="72" borderId="17" xfId="46" applyFont="1" applyFill="1" applyBorder="1" applyAlignment="1">
      <alignment horizontal="center" vertical="center"/>
    </xf>
    <xf numFmtId="172" fontId="3" fillId="50" borderId="0" xfId="52" applyNumberFormat="1" applyFont="1" applyFill="1" applyBorder="1" applyAlignment="1">
      <alignment horizontal="right" vertical="center" wrapText="1"/>
    </xf>
    <xf numFmtId="0" fontId="144" fillId="50" borderId="30" xfId="46" applyFill="1" applyBorder="1" applyAlignment="1">
      <alignment horizontal="right" vertical="center"/>
    </xf>
    <xf numFmtId="0" fontId="144" fillId="50" borderId="0" xfId="46" applyFill="1" applyBorder="1" applyAlignment="1">
      <alignment horizontal="right" vertical="center"/>
    </xf>
    <xf numFmtId="0" fontId="267" fillId="72" borderId="144" xfId="50" applyFont="1" applyFill="1" applyBorder="1" applyAlignment="1">
      <alignment horizontal="center" vertical="center" wrapText="1"/>
    </xf>
    <xf numFmtId="0" fontId="267" fillId="72" borderId="145" xfId="50" applyFont="1" applyFill="1" applyBorder="1" applyAlignment="1">
      <alignment horizontal="center" vertical="center" wrapText="1"/>
    </xf>
    <xf numFmtId="0" fontId="267" fillId="72" borderId="146" xfId="50" applyFont="1" applyFill="1" applyBorder="1" applyAlignment="1">
      <alignment horizontal="center" vertical="center" wrapText="1"/>
    </xf>
    <xf numFmtId="0" fontId="275" fillId="50" borderId="17" xfId="50" applyFont="1" applyFill="1" applyBorder="1" applyAlignment="1">
      <alignment horizontal="center" vertical="center" wrapText="1"/>
    </xf>
    <xf numFmtId="0" fontId="275" fillId="50" borderId="0" xfId="50" applyFont="1" applyFill="1" applyBorder="1" applyAlignment="1">
      <alignment horizontal="center" vertical="center" wrapText="1"/>
    </xf>
    <xf numFmtId="0" fontId="275" fillId="50" borderId="18" xfId="50" applyFont="1" applyFill="1" applyBorder="1" applyAlignment="1">
      <alignment horizontal="center" vertical="center" wrapText="1"/>
    </xf>
    <xf numFmtId="0" fontId="4" fillId="51" borderId="17" xfId="50" applyFont="1" applyFill="1" applyBorder="1" applyAlignment="1">
      <alignment horizontal="center" vertical="center"/>
    </xf>
    <xf numFmtId="0" fontId="4" fillId="51" borderId="0" xfId="50" applyFont="1" applyFill="1" applyBorder="1" applyAlignment="1">
      <alignment horizontal="center" vertical="center"/>
    </xf>
    <xf numFmtId="0" fontId="4" fillId="51" borderId="18" xfId="50" applyFont="1" applyFill="1" applyBorder="1" applyAlignment="1">
      <alignment horizontal="center" vertical="center"/>
    </xf>
    <xf numFmtId="0" fontId="124" fillId="50" borderId="17" xfId="48" applyFont="1" applyFill="1" applyBorder="1" applyAlignment="1">
      <alignment horizontal="center" vertical="center" wrapText="1"/>
    </xf>
    <xf numFmtId="0" fontId="124" fillId="50" borderId="0" xfId="48" applyFont="1" applyFill="1" applyBorder="1" applyAlignment="1">
      <alignment horizontal="center" vertical="center" wrapText="1"/>
    </xf>
    <xf numFmtId="0" fontId="124" fillId="50" borderId="18" xfId="48" applyFont="1" applyFill="1" applyBorder="1" applyAlignment="1">
      <alignment horizontal="center" vertical="center" wrapText="1"/>
    </xf>
    <xf numFmtId="0" fontId="125" fillId="35" borderId="17" xfId="50" applyFont="1" applyFill="1" applyBorder="1" applyAlignment="1">
      <alignment horizontal="center" vertical="center"/>
    </xf>
    <xf numFmtId="0" fontId="125" fillId="35" borderId="0" xfId="50" applyFont="1" applyFill="1" applyBorder="1" applyAlignment="1">
      <alignment horizontal="center" vertical="center"/>
    </xf>
    <xf numFmtId="0" fontId="125" fillId="35" borderId="18" xfId="50" applyFont="1" applyFill="1" applyBorder="1" applyAlignment="1">
      <alignment horizontal="center" vertical="center"/>
    </xf>
    <xf numFmtId="0" fontId="147" fillId="50" borderId="30" xfId="46" applyFont="1" applyFill="1" applyBorder="1" applyAlignment="1">
      <alignment horizontal="right" vertical="center"/>
    </xf>
    <xf numFmtId="0" fontId="147" fillId="50" borderId="0" xfId="46" applyFont="1" applyFill="1" applyBorder="1" applyAlignment="1">
      <alignment horizontal="right" vertical="center"/>
    </xf>
    <xf numFmtId="169" fontId="1" fillId="50" borderId="0" xfId="46" applyNumberFormat="1" applyFont="1" applyFill="1" applyBorder="1" applyAlignment="1" applyProtection="1">
      <alignment horizontal="center" vertical="center"/>
      <protection locked="0"/>
    </xf>
    <xf numFmtId="169" fontId="3" fillId="50" borderId="0" xfId="46" applyNumberFormat="1" applyFont="1" applyFill="1" applyBorder="1" applyAlignment="1" applyProtection="1">
      <alignment horizontal="center" vertical="center"/>
      <protection locked="0"/>
    </xf>
    <xf numFmtId="169" fontId="3" fillId="50" borderId="31" xfId="46" applyNumberFormat="1" applyFont="1" applyFill="1" applyBorder="1" applyAlignment="1" applyProtection="1">
      <alignment horizontal="center" vertical="center"/>
      <protection locked="0"/>
    </xf>
    <xf numFmtId="0" fontId="3" fillId="50" borderId="30" xfId="46" applyFont="1" applyFill="1" applyBorder="1" applyAlignment="1">
      <alignment horizontal="center" vertical="center" wrapText="1"/>
    </xf>
    <xf numFmtId="0" fontId="3" fillId="50" borderId="0" xfId="46" applyFont="1" applyFill="1" applyBorder="1" applyAlignment="1">
      <alignment horizontal="center" vertical="center" wrapText="1"/>
    </xf>
    <xf numFmtId="0" fontId="3" fillId="50" borderId="0" xfId="46" applyFont="1" applyFill="1" applyBorder="1" applyAlignment="1">
      <alignment horizontal="center" vertical="center"/>
    </xf>
    <xf numFmtId="169" fontId="24" fillId="50" borderId="0" xfId="46" applyNumberFormat="1" applyFont="1" applyFill="1" applyBorder="1" applyAlignment="1" applyProtection="1">
      <alignment horizontal="center" vertical="center" wrapText="1"/>
      <protection locked="0"/>
    </xf>
    <xf numFmtId="169" fontId="24" fillId="50" borderId="31" xfId="46" applyNumberFormat="1" applyFont="1" applyFill="1" applyBorder="1" applyAlignment="1" applyProtection="1">
      <alignment horizontal="center" vertical="center" wrapText="1"/>
      <protection locked="0"/>
    </xf>
    <xf numFmtId="0" fontId="345" fillId="50" borderId="0" xfId="36" applyFont="1" applyFill="1" applyAlignment="1">
      <alignment horizontal="left" vertical="center"/>
    </xf>
    <xf numFmtId="0" fontId="18" fillId="60" borderId="48" xfId="46" applyFont="1" applyFill="1" applyBorder="1" applyAlignment="1">
      <alignment horizontal="center" vertical="center"/>
    </xf>
    <xf numFmtId="0" fontId="18" fillId="60" borderId="49" xfId="46" applyFont="1" applyFill="1" applyBorder="1" applyAlignment="1">
      <alignment horizontal="center" vertical="center"/>
    </xf>
    <xf numFmtId="0" fontId="18" fillId="60" borderId="51" xfId="46" applyFont="1" applyFill="1" applyBorder="1" applyAlignment="1">
      <alignment horizontal="center" vertical="center"/>
    </xf>
    <xf numFmtId="0" fontId="147" fillId="50" borderId="99" xfId="0" applyFont="1" applyFill="1" applyBorder="1" applyAlignment="1">
      <alignment horizontal="center" vertical="center"/>
    </xf>
    <xf numFmtId="0" fontId="147" fillId="50" borderId="107" xfId="0" applyFont="1" applyFill="1" applyBorder="1" applyAlignment="1">
      <alignment horizontal="center" vertical="center"/>
    </xf>
    <xf numFmtId="0" fontId="0" fillId="50" borderId="17" xfId="0" applyFont="1" applyFill="1" applyBorder="1" applyAlignment="1">
      <alignment horizontal="center"/>
    </xf>
    <xf numFmtId="0" fontId="0" fillId="50" borderId="18" xfId="0" applyFont="1" applyFill="1" applyBorder="1" applyAlignment="1">
      <alignment horizontal="center"/>
    </xf>
    <xf numFmtId="0" fontId="147" fillId="50" borderId="99" xfId="0" applyFont="1" applyFill="1" applyBorder="1" applyAlignment="1">
      <alignment horizontal="center"/>
    </xf>
    <xf numFmtId="0" fontId="147" fillId="50" borderId="107" xfId="0" applyFont="1" applyFill="1" applyBorder="1" applyAlignment="1">
      <alignment horizontal="center"/>
    </xf>
    <xf numFmtId="0" fontId="268" fillId="0" borderId="109" xfId="0" applyFont="1" applyBorder="1" applyAlignment="1">
      <alignment horizontal="center"/>
    </xf>
    <xf numFmtId="0" fontId="268" fillId="0" borderId="110" xfId="0" applyFont="1" applyBorder="1" applyAlignment="1">
      <alignment horizontal="center"/>
    </xf>
    <xf numFmtId="0" fontId="12" fillId="50" borderId="144" xfId="0" applyFont="1" applyFill="1" applyBorder="1" applyAlignment="1">
      <alignment horizontal="center" wrapText="1"/>
    </xf>
    <xf numFmtId="0" fontId="12" fillId="50" borderId="146" xfId="0" applyFont="1" applyFill="1" applyBorder="1" applyAlignment="1">
      <alignment horizontal="center" wrapText="1"/>
    </xf>
    <xf numFmtId="0" fontId="12" fillId="50" borderId="17" xfId="0" applyFont="1" applyFill="1" applyBorder="1" applyAlignment="1">
      <alignment horizontal="center" wrapText="1"/>
    </xf>
    <xf numFmtId="0" fontId="12" fillId="50" borderId="18" xfId="0" applyFont="1" applyFill="1" applyBorder="1" applyAlignment="1">
      <alignment horizontal="center" wrapText="1"/>
    </xf>
    <xf numFmtId="0" fontId="202" fillId="50" borderId="17" xfId="0" applyFont="1" applyFill="1" applyBorder="1" applyAlignment="1">
      <alignment horizontal="center"/>
    </xf>
    <xf numFmtId="0" fontId="202" fillId="50" borderId="18" xfId="0" applyFont="1" applyFill="1" applyBorder="1" applyAlignment="1">
      <alignment horizontal="center"/>
    </xf>
    <xf numFmtId="0" fontId="0" fillId="50" borderId="109" xfId="0" applyFill="1" applyBorder="1" applyAlignment="1">
      <alignment horizontal="center"/>
    </xf>
    <xf numFmtId="0" fontId="0" fillId="50" borderId="110" xfId="0" applyFill="1" applyBorder="1" applyAlignment="1">
      <alignment horizontal="center"/>
    </xf>
    <xf numFmtId="0" fontId="147" fillId="50" borderId="144" xfId="46" applyFont="1" applyFill="1" applyBorder="1" applyAlignment="1">
      <alignment horizontal="center" vertical="center" wrapText="1"/>
    </xf>
    <xf numFmtId="0" fontId="147" fillId="50" borderId="146" xfId="46" applyFont="1" applyFill="1" applyBorder="1" applyAlignment="1">
      <alignment horizontal="center" vertical="center" wrapText="1"/>
    </xf>
    <xf numFmtId="0" fontId="147" fillId="50" borderId="17" xfId="46" applyFont="1" applyFill="1" applyBorder="1" applyAlignment="1">
      <alignment horizontal="center" vertical="center" wrapText="1"/>
    </xf>
    <xf numFmtId="0" fontId="147" fillId="50" borderId="18" xfId="46" applyFont="1" applyFill="1" applyBorder="1" applyAlignment="1">
      <alignment horizontal="center" vertical="center" wrapText="1"/>
    </xf>
    <xf numFmtId="0" fontId="255" fillId="79" borderId="17" xfId="46" applyFont="1" applyFill="1" applyBorder="1" applyAlignment="1">
      <alignment horizontal="center" vertical="center"/>
    </xf>
    <xf numFmtId="0" fontId="255" fillId="79" borderId="0" xfId="46" applyFont="1" applyFill="1" applyBorder="1" applyAlignment="1">
      <alignment horizontal="center" vertical="center"/>
    </xf>
    <xf numFmtId="0" fontId="255" fillId="79" borderId="72" xfId="46" applyFont="1" applyFill="1" applyBorder="1" applyAlignment="1">
      <alignment horizontal="center" vertical="center"/>
    </xf>
    <xf numFmtId="0" fontId="255" fillId="79" borderId="49" xfId="46" applyFont="1" applyFill="1" applyBorder="1" applyAlignment="1">
      <alignment horizontal="center" vertical="center"/>
    </xf>
    <xf numFmtId="0" fontId="285" fillId="0" borderId="0" xfId="36" applyFont="1" applyAlignment="1">
      <alignment horizontal="center" vertical="center"/>
    </xf>
    <xf numFmtId="0" fontId="174" fillId="50" borderId="144" xfId="0" applyFont="1" applyFill="1" applyBorder="1" applyAlignment="1">
      <alignment horizontal="center" vertical="center"/>
    </xf>
    <xf numFmtId="0" fontId="174" fillId="50" borderId="146" xfId="0" applyFont="1" applyFill="1" applyBorder="1" applyAlignment="1">
      <alignment horizontal="center" vertical="center"/>
    </xf>
    <xf numFmtId="0" fontId="276" fillId="50" borderId="17" xfId="0" applyFont="1" applyFill="1" applyBorder="1" applyAlignment="1">
      <alignment horizontal="center" vertical="center"/>
    </xf>
    <xf numFmtId="0" fontId="276" fillId="50" borderId="18" xfId="0" applyFont="1" applyFill="1" applyBorder="1" applyAlignment="1">
      <alignment horizontal="center" vertical="center"/>
    </xf>
    <xf numFmtId="0" fontId="147" fillId="65" borderId="0" xfId="0" applyFont="1" applyFill="1" applyBorder="1" applyAlignment="1">
      <alignment horizontal="center"/>
    </xf>
    <xf numFmtId="0" fontId="300" fillId="65" borderId="18" xfId="44" applyFont="1" applyFill="1" applyBorder="1" applyAlignment="1">
      <alignment horizontal="center" vertical="center" textRotation="90" wrapText="1"/>
    </xf>
    <xf numFmtId="0" fontId="347" fillId="50" borderId="144" xfId="44" applyFont="1" applyFill="1" applyBorder="1" applyAlignment="1" applyProtection="1">
      <alignment horizontal="center" vertical="center"/>
      <protection hidden="1"/>
    </xf>
    <xf numFmtId="0" fontId="347" fillId="50" borderId="145" xfId="44" applyFont="1" applyFill="1" applyBorder="1" applyAlignment="1" applyProtection="1">
      <alignment horizontal="center" vertical="center"/>
      <protection hidden="1"/>
    </xf>
    <xf numFmtId="0" fontId="347" fillId="50" borderId="146" xfId="44" applyFont="1" applyFill="1" applyBorder="1" applyAlignment="1" applyProtection="1">
      <alignment horizontal="center" vertical="center"/>
      <protection hidden="1"/>
    </xf>
    <xf numFmtId="0" fontId="347" fillId="50" borderId="17" xfId="44" applyFont="1" applyFill="1" applyBorder="1" applyAlignment="1" applyProtection="1">
      <alignment horizontal="center" vertical="center"/>
      <protection hidden="1"/>
    </xf>
    <xf numFmtId="0" fontId="347" fillId="50" borderId="0" xfId="44" applyFont="1" applyFill="1" applyBorder="1" applyAlignment="1" applyProtection="1">
      <alignment horizontal="center" vertical="center"/>
      <protection hidden="1"/>
    </xf>
    <xf numFmtId="0" fontId="347" fillId="50" borderId="18" xfId="44" applyFont="1" applyFill="1" applyBorder="1" applyAlignment="1" applyProtection="1">
      <alignment horizontal="center" vertical="center"/>
      <protection hidden="1"/>
    </xf>
    <xf numFmtId="0" fontId="178" fillId="50" borderId="17" xfId="49" applyNumberFormat="1" applyFont="1" applyFill="1" applyBorder="1" applyAlignment="1">
      <alignment horizontal="center" vertical="center" wrapText="1"/>
    </xf>
    <xf numFmtId="0" fontId="178" fillId="50" borderId="0" xfId="49" applyNumberFormat="1" applyFont="1" applyFill="1" applyBorder="1" applyAlignment="1">
      <alignment horizontal="center" vertical="center" wrapText="1"/>
    </xf>
    <xf numFmtId="0" fontId="178" fillId="50" borderId="18" xfId="49" applyNumberFormat="1" applyFont="1" applyFill="1" applyBorder="1" applyAlignment="1">
      <alignment horizontal="center" vertical="center" wrapText="1"/>
    </xf>
    <xf numFmtId="0" fontId="178" fillId="50" borderId="80" xfId="49" applyNumberFormat="1" applyFont="1" applyFill="1" applyBorder="1" applyAlignment="1">
      <alignment horizontal="center" vertical="center" wrapText="1"/>
    </xf>
    <xf numFmtId="0" fontId="178" fillId="50" borderId="36" xfId="49" applyNumberFormat="1" applyFont="1" applyFill="1" applyBorder="1" applyAlignment="1">
      <alignment horizontal="center" vertical="center" wrapText="1"/>
    </xf>
    <xf numFmtId="0" fontId="178" fillId="50" borderId="81" xfId="49" applyNumberFormat="1" applyFont="1" applyFill="1" applyBorder="1" applyAlignment="1">
      <alignment horizontal="center" vertical="center" wrapText="1"/>
    </xf>
    <xf numFmtId="0" fontId="12" fillId="38" borderId="17" xfId="0" applyFont="1" applyFill="1" applyBorder="1" applyAlignment="1">
      <alignment horizontal="center" vertical="center"/>
    </xf>
    <xf numFmtId="0" fontId="12" fillId="38" borderId="0" xfId="0" applyFont="1" applyFill="1" applyBorder="1" applyAlignment="1">
      <alignment horizontal="center" vertical="center"/>
    </xf>
    <xf numFmtId="0" fontId="12" fillId="38" borderId="18" xfId="0" applyFont="1" applyFill="1" applyBorder="1" applyAlignment="1">
      <alignment horizontal="center" vertical="center"/>
    </xf>
    <xf numFmtId="0" fontId="266" fillId="50" borderId="72" xfId="0" applyFont="1" applyFill="1" applyBorder="1" applyAlignment="1">
      <alignment horizontal="right" vertical="center"/>
    </xf>
    <xf numFmtId="0" fontId="266" fillId="50" borderId="49" xfId="0" applyFont="1" applyFill="1" applyBorder="1" applyAlignment="1">
      <alignment horizontal="right" vertical="center"/>
    </xf>
    <xf numFmtId="0" fontId="268" fillId="50" borderId="72" xfId="0" applyFont="1" applyFill="1" applyBorder="1" applyAlignment="1">
      <alignment horizontal="right" vertical="center"/>
    </xf>
    <xf numFmtId="0" fontId="268" fillId="50" borderId="49" xfId="0" applyFont="1" applyFill="1" applyBorder="1" applyAlignment="1">
      <alignment horizontal="right" vertical="center"/>
    </xf>
    <xf numFmtId="0" fontId="208" fillId="50" borderId="72" xfId="0" applyFont="1" applyFill="1" applyBorder="1" applyAlignment="1">
      <alignment horizontal="center" vertical="center" wrapText="1"/>
    </xf>
    <xf numFmtId="0" fontId="208" fillId="50" borderId="49" xfId="0" applyFont="1" applyFill="1" applyBorder="1" applyAlignment="1">
      <alignment horizontal="center" vertical="center" wrapText="1"/>
    </xf>
    <xf numFmtId="0" fontId="208" fillId="50" borderId="73" xfId="0" applyFont="1" applyFill="1" applyBorder="1" applyAlignment="1">
      <alignment horizontal="center" vertical="center" wrapText="1"/>
    </xf>
    <xf numFmtId="0" fontId="208" fillId="50" borderId="56" xfId="0" applyFont="1" applyFill="1" applyBorder="1" applyAlignment="1">
      <alignment horizontal="center" vertical="center" wrapText="1"/>
    </xf>
    <xf numFmtId="0" fontId="208" fillId="50" borderId="58" xfId="0" applyFont="1" applyFill="1" applyBorder="1" applyAlignment="1">
      <alignment horizontal="center" vertical="center" wrapText="1"/>
    </xf>
    <xf numFmtId="0" fontId="208" fillId="50" borderId="59" xfId="0" applyFont="1" applyFill="1" applyBorder="1" applyAlignment="1">
      <alignment horizontal="center" vertical="center" wrapText="1"/>
    </xf>
    <xf numFmtId="0" fontId="255" fillId="79" borderId="111" xfId="46" applyFont="1" applyFill="1" applyBorder="1" applyAlignment="1">
      <alignment horizontal="center" vertical="center" wrapText="1"/>
    </xf>
    <xf numFmtId="0" fontId="255" fillId="79" borderId="112" xfId="46" applyFont="1" applyFill="1" applyBorder="1" applyAlignment="1">
      <alignment horizontal="center" vertical="center" wrapText="1"/>
    </xf>
    <xf numFmtId="0" fontId="255" fillId="79" borderId="113" xfId="46" applyFont="1" applyFill="1" applyBorder="1" applyAlignment="1">
      <alignment horizontal="center" vertical="center" wrapText="1"/>
    </xf>
    <xf numFmtId="0" fontId="346" fillId="51" borderId="169" xfId="0" applyFont="1" applyFill="1" applyBorder="1" applyAlignment="1">
      <alignment horizontal="center" vertical="center"/>
    </xf>
    <xf numFmtId="0" fontId="346" fillId="51" borderId="170" xfId="0" applyFont="1" applyFill="1" applyBorder="1" applyAlignment="1">
      <alignment horizontal="center" vertical="center"/>
    </xf>
    <xf numFmtId="0" fontId="346" fillId="51" borderId="171" xfId="0" applyFont="1" applyFill="1" applyBorder="1" applyAlignment="1">
      <alignment horizontal="center" vertical="center"/>
    </xf>
    <xf numFmtId="0" fontId="346" fillId="51" borderId="172" xfId="0" applyFont="1" applyFill="1" applyBorder="1" applyAlignment="1">
      <alignment horizontal="center" vertical="center"/>
    </xf>
    <xf numFmtId="0" fontId="346" fillId="51" borderId="173" xfId="0" applyFont="1" applyFill="1" applyBorder="1" applyAlignment="1">
      <alignment horizontal="center" vertical="center"/>
    </xf>
    <xf numFmtId="0" fontId="346" fillId="51" borderId="174" xfId="0" applyFont="1" applyFill="1" applyBorder="1" applyAlignment="1">
      <alignment horizontal="center" vertical="center"/>
    </xf>
    <xf numFmtId="0" fontId="12" fillId="38" borderId="48" xfId="0" applyFont="1" applyFill="1" applyBorder="1" applyAlignment="1">
      <alignment horizontal="center" vertical="center"/>
    </xf>
    <xf numFmtId="0" fontId="12" fillId="38" borderId="49" xfId="0" applyFont="1" applyFill="1" applyBorder="1" applyAlignment="1">
      <alignment horizontal="center" vertical="center"/>
    </xf>
    <xf numFmtId="0" fontId="12" fillId="38" borderId="51" xfId="0" applyFont="1" applyFill="1" applyBorder="1" applyAlignment="1">
      <alignment horizontal="center" vertical="center"/>
    </xf>
    <xf numFmtId="0" fontId="12" fillId="87" borderId="0" xfId="0" applyFont="1" applyFill="1" applyBorder="1" applyAlignment="1">
      <alignment horizontal="center" vertical="center"/>
    </xf>
    <xf numFmtId="0" fontId="12" fillId="87" borderId="31" xfId="0" applyFont="1" applyFill="1" applyBorder="1" applyAlignment="1">
      <alignment horizontal="center" vertical="center"/>
    </xf>
    <xf numFmtId="0" fontId="268" fillId="50" borderId="0" xfId="0" applyFont="1" applyFill="1" applyBorder="1" applyAlignment="1">
      <alignment horizontal="right" vertical="center"/>
    </xf>
    <xf numFmtId="169" fontId="202" fillId="50" borderId="156" xfId="46" applyNumberFormat="1" applyFont="1" applyFill="1" applyBorder="1" applyAlignment="1">
      <alignment horizontal="center" vertical="center"/>
    </xf>
    <xf numFmtId="169" fontId="202" fillId="50" borderId="157" xfId="46" applyNumberFormat="1" applyFont="1" applyFill="1" applyBorder="1" applyAlignment="1">
      <alignment horizontal="center" vertical="center"/>
    </xf>
    <xf numFmtId="172" fontId="120" fillId="80" borderId="114" xfId="52" applyNumberFormat="1" applyFont="1" applyFill="1" applyBorder="1" applyAlignment="1">
      <alignment horizontal="right" vertical="center"/>
    </xf>
    <xf numFmtId="172" fontId="120" fillId="80" borderId="80" xfId="52" applyNumberFormat="1" applyFont="1" applyFill="1" applyBorder="1" applyAlignment="1">
      <alignment horizontal="right" vertical="center"/>
    </xf>
    <xf numFmtId="0" fontId="22" fillId="80" borderId="115" xfId="46" applyFont="1" applyFill="1" applyBorder="1" applyAlignment="1">
      <alignment horizontal="center" vertical="center"/>
    </xf>
    <xf numFmtId="0" fontId="22" fillId="80" borderId="36" xfId="46" applyFont="1" applyFill="1" applyBorder="1" applyAlignment="1">
      <alignment horizontal="center" vertical="center"/>
    </xf>
    <xf numFmtId="0" fontId="121" fillId="80" borderId="115" xfId="46" applyFont="1" applyFill="1" applyBorder="1" applyAlignment="1">
      <alignment horizontal="right" vertical="center"/>
    </xf>
    <xf numFmtId="0" fontId="121" fillId="80" borderId="36" xfId="46" applyFont="1" applyFill="1" applyBorder="1" applyAlignment="1">
      <alignment horizontal="right" vertical="center"/>
    </xf>
    <xf numFmtId="174" fontId="22" fillId="80" borderId="116" xfId="46" applyNumberFormat="1" applyFont="1" applyFill="1" applyBorder="1" applyAlignment="1">
      <alignment horizontal="center" vertical="center"/>
    </xf>
    <xf numFmtId="174" fontId="22" fillId="80" borderId="81" xfId="46" applyNumberFormat="1" applyFont="1" applyFill="1" applyBorder="1" applyAlignment="1">
      <alignment horizontal="center" vertical="center"/>
    </xf>
    <xf numFmtId="0" fontId="255" fillId="79" borderId="56" xfId="46" applyFont="1" applyFill="1" applyBorder="1" applyAlignment="1">
      <alignment horizontal="center" vertical="center"/>
    </xf>
    <xf numFmtId="0" fontId="255" fillId="79" borderId="58" xfId="46" applyFont="1" applyFill="1" applyBorder="1" applyAlignment="1">
      <alignment horizontal="center" vertical="center"/>
    </xf>
    <xf numFmtId="0" fontId="255" fillId="79" borderId="59" xfId="46" applyFont="1" applyFill="1" applyBorder="1" applyAlignment="1">
      <alignment horizontal="center" vertical="center"/>
    </xf>
    <xf numFmtId="169" fontId="15" fillId="0" borderId="0" xfId="46" applyNumberFormat="1" applyFont="1" applyBorder="1" applyAlignment="1">
      <alignment horizontal="center" vertical="center"/>
    </xf>
    <xf numFmtId="175" fontId="119" fillId="33" borderId="18" xfId="46" applyNumberFormat="1" applyFont="1" applyFill="1" applyBorder="1" applyAlignment="1" applyProtection="1">
      <alignment horizontal="center" vertical="center"/>
      <protection locked="0"/>
    </xf>
    <xf numFmtId="0" fontId="31" fillId="35" borderId="17" xfId="52" applyNumberFormat="1" applyFont="1" applyFill="1" applyBorder="1" applyAlignment="1">
      <alignment horizontal="center" vertical="center"/>
    </xf>
    <xf numFmtId="0" fontId="31" fillId="35" borderId="117" xfId="52" applyNumberFormat="1" applyFont="1" applyFill="1" applyBorder="1" applyAlignment="1">
      <alignment horizontal="center" vertical="center"/>
    </xf>
    <xf numFmtId="0" fontId="31" fillId="35" borderId="0" xfId="52" applyNumberFormat="1" applyFont="1" applyFill="1" applyBorder="1" applyAlignment="1">
      <alignment horizontal="center" vertical="center"/>
    </xf>
    <xf numFmtId="0" fontId="31" fillId="35" borderId="118" xfId="52" applyNumberFormat="1" applyFont="1" applyFill="1" applyBorder="1" applyAlignment="1">
      <alignment horizontal="center" vertical="center"/>
    </xf>
    <xf numFmtId="0" fontId="31" fillId="35" borderId="18" xfId="52" applyNumberFormat="1" applyFont="1" applyFill="1" applyBorder="1" applyAlignment="1">
      <alignment horizontal="center" vertical="center"/>
    </xf>
    <xf numFmtId="0" fontId="31" fillId="35" borderId="119" xfId="52" applyNumberFormat="1" applyFont="1" applyFill="1" applyBorder="1" applyAlignment="1">
      <alignment horizontal="center" vertical="center"/>
    </xf>
    <xf numFmtId="169" fontId="15" fillId="50" borderId="99" xfId="46" applyNumberFormat="1" applyFont="1" applyFill="1" applyBorder="1" applyAlignment="1">
      <alignment horizontal="center" vertical="center"/>
    </xf>
    <xf numFmtId="169" fontId="15" fillId="50" borderId="106" xfId="46" applyNumberFormat="1" applyFont="1" applyFill="1" applyBorder="1" applyAlignment="1">
      <alignment horizontal="center" vertical="center"/>
    </xf>
    <xf numFmtId="169" fontId="15" fillId="50" borderId="107" xfId="46" applyNumberFormat="1" applyFont="1" applyFill="1" applyBorder="1" applyAlignment="1">
      <alignment horizontal="center" vertical="center"/>
    </xf>
    <xf numFmtId="169" fontId="202" fillId="50" borderId="90" xfId="46" applyNumberFormat="1" applyFont="1" applyFill="1" applyBorder="1" applyAlignment="1">
      <alignment horizontal="center" vertical="center"/>
    </xf>
    <xf numFmtId="169" fontId="144" fillId="0" borderId="18" xfId="46" applyNumberFormat="1" applyFont="1" applyBorder="1" applyAlignment="1">
      <alignment horizontal="center" vertical="center"/>
    </xf>
    <xf numFmtId="169" fontId="14" fillId="35" borderId="120" xfId="52" applyNumberFormat="1" applyFont="1" applyFill="1" applyBorder="1" applyAlignment="1">
      <alignment horizontal="center" vertical="center"/>
    </xf>
    <xf numFmtId="169" fontId="14" fillId="35" borderId="17" xfId="52" applyNumberFormat="1" applyFont="1" applyFill="1" applyBorder="1" applyAlignment="1">
      <alignment horizontal="center" vertical="center"/>
    </xf>
    <xf numFmtId="169" fontId="14" fillId="35" borderId="96" xfId="52" applyNumberFormat="1" applyFont="1" applyFill="1" applyBorder="1" applyAlignment="1">
      <alignment horizontal="center" vertical="center"/>
    </xf>
    <xf numFmtId="169" fontId="14" fillId="35" borderId="0" xfId="52" applyNumberFormat="1" applyFont="1" applyFill="1" applyBorder="1" applyAlignment="1">
      <alignment horizontal="center" vertical="center"/>
    </xf>
    <xf numFmtId="169" fontId="14" fillId="35" borderId="121" xfId="52" applyNumberFormat="1" applyFont="1" applyFill="1" applyBorder="1" applyAlignment="1">
      <alignment horizontal="center" vertical="center"/>
    </xf>
    <xf numFmtId="169" fontId="14" fillId="35" borderId="18" xfId="52" applyNumberFormat="1" applyFont="1" applyFill="1" applyBorder="1" applyAlignment="1">
      <alignment horizontal="center" vertical="center"/>
    </xf>
    <xf numFmtId="169" fontId="15" fillId="0" borderId="17" xfId="46" applyNumberFormat="1" applyFont="1" applyBorder="1" applyAlignment="1">
      <alignment horizontal="center" vertical="center"/>
    </xf>
    <xf numFmtId="169" fontId="119" fillId="33" borderId="17" xfId="46" applyNumberFormat="1" applyFont="1" applyFill="1" applyBorder="1" applyAlignment="1" applyProtection="1">
      <alignment horizontal="center" vertical="center"/>
      <protection locked="0"/>
    </xf>
    <xf numFmtId="169" fontId="33" fillId="35" borderId="0" xfId="46" applyNumberFormat="1" applyFont="1" applyFill="1" applyBorder="1" applyAlignment="1" applyProtection="1">
      <alignment horizontal="center" vertical="center"/>
      <protection locked="0"/>
    </xf>
    <xf numFmtId="0" fontId="1" fillId="50" borderId="30" xfId="44" applyFill="1" applyBorder="1" applyAlignment="1">
      <alignment horizontal="center" vertical="center" wrapText="1"/>
    </xf>
    <xf numFmtId="0" fontId="1" fillId="50" borderId="0" xfId="44" applyFill="1" applyBorder="1" applyAlignment="1">
      <alignment horizontal="center" vertical="center" wrapText="1"/>
    </xf>
    <xf numFmtId="0" fontId="1" fillId="50" borderId="31" xfId="44" applyFill="1" applyBorder="1" applyAlignment="1">
      <alignment horizontal="center" vertical="center" wrapText="1"/>
    </xf>
    <xf numFmtId="0" fontId="1" fillId="50" borderId="32" xfId="44" applyFill="1" applyBorder="1" applyAlignment="1">
      <alignment horizontal="center" vertical="center" wrapText="1"/>
    </xf>
    <xf numFmtId="0" fontId="1" fillId="50" borderId="36" xfId="44" applyFill="1" applyBorder="1" applyAlignment="1">
      <alignment horizontal="center" vertical="center" wrapText="1"/>
    </xf>
    <xf numFmtId="0" fontId="1" fillId="50" borderId="33" xfId="44" applyFill="1" applyBorder="1" applyAlignment="1">
      <alignment horizontal="center" vertical="center" wrapText="1"/>
    </xf>
    <xf numFmtId="172" fontId="34" fillId="0" borderId="17" xfId="52" applyNumberFormat="1" applyFont="1" applyFill="1" applyBorder="1" applyAlignment="1">
      <alignment horizontal="center" vertical="center"/>
    </xf>
    <xf numFmtId="172" fontId="34" fillId="0" borderId="0" xfId="52" applyNumberFormat="1" applyFont="1" applyFill="1" applyBorder="1" applyAlignment="1">
      <alignment horizontal="center" vertical="center"/>
    </xf>
    <xf numFmtId="172" fontId="34" fillId="0" borderId="122" xfId="52" applyNumberFormat="1" applyFont="1" applyFill="1" applyBorder="1" applyAlignment="1">
      <alignment horizontal="center" vertical="center"/>
    </xf>
    <xf numFmtId="172" fontId="34" fillId="0" borderId="95" xfId="52" applyNumberFormat="1" applyFont="1" applyFill="1" applyBorder="1" applyAlignment="1">
      <alignment horizontal="center" vertical="center"/>
    </xf>
    <xf numFmtId="173" fontId="117" fillId="80" borderId="0" xfId="46" applyNumberFormat="1" applyFont="1" applyFill="1" applyBorder="1" applyAlignment="1" applyProtection="1">
      <alignment horizontal="right" vertical="center" wrapText="1"/>
      <protection locked="0"/>
    </xf>
    <xf numFmtId="173" fontId="117" fillId="80" borderId="95" xfId="46" applyNumberFormat="1" applyFont="1" applyFill="1" applyBorder="1" applyAlignment="1" applyProtection="1">
      <alignment horizontal="right" vertical="center" wrapText="1"/>
      <protection locked="0"/>
    </xf>
    <xf numFmtId="2" fontId="118" fillId="80" borderId="18" xfId="52" applyNumberFormat="1" applyFont="1" applyFill="1" applyBorder="1" applyAlignment="1">
      <alignment horizontal="center" vertical="center"/>
    </xf>
    <xf numFmtId="2" fontId="118" fillId="80" borderId="123" xfId="52" applyNumberFormat="1" applyFont="1" applyFill="1" applyBorder="1" applyAlignment="1">
      <alignment horizontal="center" vertical="center"/>
    </xf>
    <xf numFmtId="0" fontId="1" fillId="50" borderId="0" xfId="44" applyFill="1" applyBorder="1" applyAlignment="1">
      <alignment horizontal="left" vertical="center"/>
    </xf>
    <xf numFmtId="0" fontId="1" fillId="50" borderId="31" xfId="44" applyFill="1" applyBorder="1" applyAlignment="1">
      <alignment horizontal="left" vertical="center"/>
    </xf>
    <xf numFmtId="0" fontId="1" fillId="50" borderId="56" xfId="44" applyFill="1" applyBorder="1" applyAlignment="1">
      <alignment horizontal="center" vertical="center"/>
    </xf>
    <xf numFmtId="0" fontId="1" fillId="50" borderId="58" xfId="44" applyFill="1" applyBorder="1" applyAlignment="1">
      <alignment horizontal="center" vertical="center"/>
    </xf>
    <xf numFmtId="0" fontId="1" fillId="50" borderId="30" xfId="44" applyFont="1" applyFill="1" applyBorder="1" applyAlignment="1">
      <alignment horizontal="center" vertical="center" wrapText="1"/>
    </xf>
    <xf numFmtId="0" fontId="1" fillId="50" borderId="0" xfId="44" applyFont="1" applyFill="1" applyBorder="1" applyAlignment="1">
      <alignment horizontal="center" vertical="center" wrapText="1"/>
    </xf>
    <xf numFmtId="0" fontId="1" fillId="50" borderId="31" xfId="44" applyFont="1" applyFill="1" applyBorder="1" applyAlignment="1">
      <alignment horizontal="center" vertical="center" wrapText="1"/>
    </xf>
    <xf numFmtId="0" fontId="3" fillId="50" borderId="17" xfId="44" applyFont="1" applyFill="1" applyBorder="1" applyAlignment="1">
      <alignment horizontal="center" vertical="center"/>
    </xf>
    <xf numFmtId="0" fontId="3" fillId="50" borderId="0" xfId="44" applyFont="1" applyFill="1" applyBorder="1" applyAlignment="1">
      <alignment horizontal="center" vertical="center"/>
    </xf>
    <xf numFmtId="0" fontId="1" fillId="50" borderId="17" xfId="44" applyFill="1" applyBorder="1" applyAlignment="1">
      <alignment horizontal="center" vertical="center"/>
    </xf>
    <xf numFmtId="0" fontId="1" fillId="50" borderId="0" xfId="44" applyFill="1" applyBorder="1" applyAlignment="1">
      <alignment horizontal="center" vertical="center"/>
    </xf>
    <xf numFmtId="0" fontId="147" fillId="0" borderId="72" xfId="0" applyFont="1" applyBorder="1" applyAlignment="1">
      <alignment horizontal="center" vertical="center"/>
    </xf>
    <xf numFmtId="0" fontId="147" fillId="0" borderId="49" xfId="0" applyFont="1" applyBorder="1" applyAlignment="1">
      <alignment horizontal="center" vertical="center"/>
    </xf>
    <xf numFmtId="0" fontId="147" fillId="0" borderId="73" xfId="0" applyFont="1" applyBorder="1" applyAlignment="1">
      <alignment horizontal="center" vertical="center"/>
    </xf>
    <xf numFmtId="49" fontId="277" fillId="0" borderId="111" xfId="37" applyNumberFormat="1" applyFont="1" applyBorder="1" applyAlignment="1">
      <alignment horizontal="center" vertical="center"/>
    </xf>
    <xf numFmtId="49" fontId="277" fillId="0" borderId="112" xfId="37" applyNumberFormat="1" applyFont="1" applyBorder="1" applyAlignment="1">
      <alignment horizontal="center" vertical="center"/>
    </xf>
    <xf numFmtId="49" fontId="277" fillId="0" borderId="113" xfId="37" applyNumberFormat="1" applyFont="1" applyBorder="1" applyAlignment="1">
      <alignment horizontal="center" vertical="center"/>
    </xf>
    <xf numFmtId="0" fontId="71" fillId="60" borderId="82" xfId="55" applyFont="1" applyFill="1" applyBorder="1" applyAlignment="1" applyProtection="1">
      <alignment horizontal="center" vertical="center" wrapText="1"/>
      <protection locked="0"/>
    </xf>
    <xf numFmtId="0" fontId="71" fillId="60" borderId="67" xfId="55" applyFont="1" applyFill="1" applyBorder="1" applyAlignment="1" applyProtection="1">
      <alignment horizontal="center" vertical="center" wrapText="1"/>
      <protection locked="0"/>
    </xf>
    <xf numFmtId="0" fontId="71" fillId="60" borderId="83" xfId="55" applyFont="1" applyFill="1" applyBorder="1" applyAlignment="1" applyProtection="1">
      <alignment horizontal="center" vertical="center" wrapText="1"/>
      <protection locked="0"/>
    </xf>
    <xf numFmtId="0" fontId="3" fillId="60" borderId="48" xfId="44" applyFont="1" applyFill="1" applyBorder="1" applyAlignment="1">
      <alignment horizontal="center" vertical="center"/>
    </xf>
    <xf numFmtId="0" fontId="3" fillId="60" borderId="49" xfId="44" applyFont="1" applyFill="1" applyBorder="1" applyAlignment="1">
      <alignment horizontal="center" vertical="center"/>
    </xf>
    <xf numFmtId="0" fontId="3" fillId="60" borderId="51" xfId="44" applyFont="1" applyFill="1" applyBorder="1" applyAlignment="1">
      <alignment horizontal="center" vertical="center"/>
    </xf>
    <xf numFmtId="0" fontId="3" fillId="60" borderId="30" xfId="44" applyFont="1" applyFill="1" applyBorder="1" applyAlignment="1">
      <alignment horizontal="center" vertical="center"/>
    </xf>
    <xf numFmtId="0" fontId="3" fillId="60" borderId="0" xfId="44" applyFont="1" applyFill="1" applyBorder="1" applyAlignment="1">
      <alignment horizontal="center" vertical="center"/>
    </xf>
    <xf numFmtId="0" fontId="3" fillId="60" borderId="31" xfId="44" applyFont="1" applyFill="1" applyBorder="1" applyAlignment="1">
      <alignment horizontal="center" vertical="center"/>
    </xf>
    <xf numFmtId="0" fontId="3" fillId="60" borderId="144" xfId="44" applyFont="1" applyFill="1" applyBorder="1" applyAlignment="1">
      <alignment horizontal="center" vertical="center" wrapText="1"/>
    </xf>
    <xf numFmtId="0" fontId="3" fillId="60" borderId="145" xfId="44" applyFont="1" applyFill="1" applyBorder="1" applyAlignment="1">
      <alignment horizontal="center" vertical="center" wrapText="1"/>
    </xf>
    <xf numFmtId="0" fontId="3" fillId="60" borderId="17" xfId="44" applyFont="1" applyFill="1" applyBorder="1" applyAlignment="1">
      <alignment horizontal="center" vertical="center" wrapText="1"/>
    </xf>
    <xf numFmtId="0" fontId="3" fillId="60" borderId="0" xfId="44" applyFont="1" applyFill="1" applyBorder="1" applyAlignment="1">
      <alignment horizontal="center" vertical="center" wrapText="1"/>
    </xf>
    <xf numFmtId="0" fontId="24" fillId="60" borderId="145" xfId="44" applyFont="1" applyFill="1" applyBorder="1" applyAlignment="1">
      <alignment horizontal="center" vertical="center" wrapText="1"/>
    </xf>
    <xf numFmtId="0" fontId="24" fillId="60" borderId="0" xfId="44" applyFont="1" applyFill="1" applyBorder="1" applyAlignment="1">
      <alignment horizontal="center" vertical="center" wrapText="1"/>
    </xf>
    <xf numFmtId="0" fontId="17" fillId="60" borderId="145" xfId="44" applyFont="1" applyFill="1" applyBorder="1" applyAlignment="1">
      <alignment horizontal="center" vertical="center" wrapText="1"/>
    </xf>
    <xf numFmtId="0" fontId="17" fillId="60" borderId="0" xfId="44" applyFont="1" applyFill="1" applyBorder="1" applyAlignment="1">
      <alignment horizontal="center" vertical="center" wrapText="1"/>
    </xf>
    <xf numFmtId="0" fontId="24" fillId="60" borderId="146" xfId="44" applyFont="1" applyFill="1" applyBorder="1" applyAlignment="1">
      <alignment horizontal="center" vertical="center"/>
    </xf>
    <xf numFmtId="0" fontId="24" fillId="60" borderId="18" xfId="44" applyFont="1" applyFill="1" applyBorder="1" applyAlignment="1">
      <alignment horizontal="center" vertical="center"/>
    </xf>
    <xf numFmtId="0" fontId="194" fillId="81" borderId="144" xfId="0" applyFont="1" applyFill="1" applyBorder="1" applyAlignment="1">
      <alignment horizontal="center" vertical="center" wrapText="1"/>
    </xf>
    <xf numFmtId="0" fontId="194" fillId="81" borderId="145" xfId="0" applyFont="1" applyFill="1" applyBorder="1" applyAlignment="1">
      <alignment horizontal="center" vertical="center" wrapText="1"/>
    </xf>
    <xf numFmtId="0" fontId="194" fillId="81" borderId="146" xfId="0" applyFont="1" applyFill="1" applyBorder="1" applyAlignment="1">
      <alignment horizontal="center" vertical="center" wrapText="1"/>
    </xf>
    <xf numFmtId="0" fontId="194" fillId="81" borderId="56" xfId="0" applyFont="1" applyFill="1" applyBorder="1" applyAlignment="1">
      <alignment horizontal="center" vertical="center" wrapText="1"/>
    </xf>
    <xf numFmtId="0" fontId="194" fillId="81" borderId="58" xfId="0" applyFont="1" applyFill="1" applyBorder="1" applyAlignment="1">
      <alignment horizontal="center" vertical="center" wrapText="1"/>
    </xf>
    <xf numFmtId="0" fontId="194" fillId="81" borderId="59" xfId="0" applyFont="1" applyFill="1" applyBorder="1" applyAlignment="1">
      <alignment horizontal="center" vertical="center" wrapText="1"/>
    </xf>
    <xf numFmtId="0" fontId="12" fillId="50" borderId="17" xfId="44" applyFont="1" applyFill="1" applyBorder="1" applyAlignment="1" applyProtection="1">
      <alignment horizontal="center" vertical="center"/>
      <protection hidden="1"/>
    </xf>
    <xf numFmtId="0" fontId="12" fillId="50" borderId="0" xfId="44" applyFont="1" applyFill="1" applyBorder="1" applyAlignment="1" applyProtection="1">
      <alignment horizontal="center" vertical="center"/>
      <protection hidden="1"/>
    </xf>
    <xf numFmtId="0" fontId="12" fillId="50" borderId="18" xfId="44" applyFont="1" applyFill="1" applyBorder="1" applyAlignment="1" applyProtection="1">
      <alignment horizontal="center" vertical="center"/>
      <protection hidden="1"/>
    </xf>
    <xf numFmtId="49" fontId="144" fillId="50" borderId="124" xfId="46" applyNumberFormat="1" applyFill="1" applyBorder="1" applyAlignment="1">
      <alignment horizontal="center" vertical="center"/>
    </xf>
    <xf numFmtId="49" fontId="144" fillId="50" borderId="125" xfId="46" applyNumberFormat="1" applyFill="1" applyBorder="1" applyAlignment="1">
      <alignment horizontal="center" vertical="center"/>
    </xf>
    <xf numFmtId="49" fontId="144" fillId="50" borderId="126" xfId="46" applyNumberFormat="1" applyFill="1" applyBorder="1" applyAlignment="1">
      <alignment horizontal="center" vertical="center"/>
    </xf>
    <xf numFmtId="49" fontId="228" fillId="0" borderId="17" xfId="46" applyNumberFormat="1" applyFont="1" applyBorder="1" applyAlignment="1">
      <alignment horizontal="center" vertical="center" wrapText="1"/>
    </xf>
    <xf numFmtId="49" fontId="228" fillId="0" borderId="84" xfId="46" applyNumberFormat="1" applyFont="1" applyBorder="1" applyAlignment="1">
      <alignment horizontal="center" vertical="center" wrapText="1"/>
    </xf>
    <xf numFmtId="49" fontId="228" fillId="0" borderId="0" xfId="46" applyNumberFormat="1" applyFont="1" applyBorder="1" applyAlignment="1">
      <alignment horizontal="center" vertical="center" wrapText="1"/>
    </xf>
    <xf numFmtId="49" fontId="228" fillId="0" borderId="108" xfId="46" applyNumberFormat="1" applyFont="1" applyBorder="1" applyAlignment="1">
      <alignment horizontal="center" vertical="center" wrapText="1"/>
    </xf>
    <xf numFmtId="49" fontId="228" fillId="0" borderId="18" xfId="46" applyNumberFormat="1" applyFont="1" applyBorder="1" applyAlignment="1">
      <alignment horizontal="center" vertical="center" wrapText="1"/>
    </xf>
    <xf numFmtId="49" fontId="228" fillId="0" borderId="85" xfId="46" applyNumberFormat="1" applyFont="1" applyBorder="1" applyAlignment="1">
      <alignment horizontal="center" vertical="center" wrapText="1"/>
    </xf>
    <xf numFmtId="0" fontId="15" fillId="50" borderId="77" xfId="44" applyFont="1" applyFill="1" applyBorder="1" applyAlignment="1" applyProtection="1">
      <alignment horizontal="center" vertical="center"/>
      <protection hidden="1"/>
    </xf>
    <xf numFmtId="0" fontId="15" fillId="50" borderId="15" xfId="44" applyFont="1" applyFill="1" applyBorder="1" applyAlignment="1" applyProtection="1">
      <alignment horizontal="center" vertical="center"/>
      <protection hidden="1"/>
    </xf>
    <xf numFmtId="0" fontId="12" fillId="50" borderId="15" xfId="44" applyFont="1" applyFill="1" applyBorder="1" applyAlignment="1" applyProtection="1">
      <alignment horizontal="center" vertical="center"/>
      <protection hidden="1"/>
    </xf>
    <xf numFmtId="0" fontId="12" fillId="50" borderId="127" xfId="44" applyFont="1" applyFill="1" applyBorder="1" applyAlignment="1" applyProtection="1">
      <alignment horizontal="center" vertical="center"/>
      <protection hidden="1"/>
    </xf>
    <xf numFmtId="206" fontId="278" fillId="57" borderId="17" xfId="44" applyNumberFormat="1" applyFont="1" applyFill="1" applyBorder="1" applyAlignment="1" applyProtection="1">
      <alignment horizontal="center" vertical="center"/>
      <protection hidden="1"/>
    </xf>
    <xf numFmtId="206" fontId="278" fillId="57" borderId="56" xfId="44" applyNumberFormat="1" applyFont="1" applyFill="1" applyBorder="1" applyAlignment="1" applyProtection="1">
      <alignment horizontal="center" vertical="center"/>
      <protection hidden="1"/>
    </xf>
    <xf numFmtId="207" fontId="18" fillId="51" borderId="0" xfId="44" applyNumberFormat="1" applyFont="1" applyFill="1" applyBorder="1" applyAlignment="1" applyProtection="1">
      <alignment horizontal="center" vertical="center"/>
      <protection hidden="1"/>
    </xf>
    <xf numFmtId="207" fontId="18" fillId="51" borderId="58" xfId="44" applyNumberFormat="1" applyFont="1" applyFill="1" applyBorder="1" applyAlignment="1" applyProtection="1">
      <alignment horizontal="center" vertical="center"/>
      <protection hidden="1"/>
    </xf>
    <xf numFmtId="209" fontId="278" fillId="57" borderId="17" xfId="44" applyNumberFormat="1" applyFont="1" applyFill="1" applyBorder="1" applyAlignment="1" applyProtection="1">
      <alignment horizontal="center" vertical="center"/>
      <protection hidden="1"/>
    </xf>
    <xf numFmtId="209" fontId="278" fillId="57" borderId="56" xfId="44" applyNumberFormat="1" applyFont="1" applyFill="1" applyBorder="1" applyAlignment="1" applyProtection="1">
      <alignment horizontal="center" vertical="center"/>
      <protection hidden="1"/>
    </xf>
    <xf numFmtId="166" fontId="15" fillId="51" borderId="18" xfId="44" applyNumberFormat="1" applyFont="1" applyFill="1" applyBorder="1" applyAlignment="1">
      <alignment horizontal="center" vertical="center"/>
    </xf>
    <xf numFmtId="0" fontId="344" fillId="50" borderId="17" xfId="0" applyFont="1" applyFill="1" applyBorder="1" applyAlignment="1">
      <alignment horizontal="center" vertical="center" wrapText="1"/>
    </xf>
    <xf numFmtId="0" fontId="344" fillId="50" borderId="0" xfId="0" applyFont="1" applyFill="1" applyBorder="1" applyAlignment="1">
      <alignment horizontal="center" vertical="center" wrapText="1"/>
    </xf>
    <xf numFmtId="0" fontId="344" fillId="50" borderId="18" xfId="0" applyFont="1" applyFill="1" applyBorder="1" applyAlignment="1">
      <alignment horizontal="center" vertical="center" wrapText="1"/>
    </xf>
    <xf numFmtId="49" fontId="236" fillId="79" borderId="144" xfId="44" applyNumberFormat="1" applyFont="1" applyFill="1" applyBorder="1" applyAlignment="1">
      <alignment horizontal="center" vertical="center"/>
    </xf>
    <xf numFmtId="49" fontId="236" fillId="79" borderId="145" xfId="44" applyNumberFormat="1" applyFont="1" applyFill="1" applyBorder="1" applyAlignment="1">
      <alignment horizontal="center" vertical="center"/>
    </xf>
    <xf numFmtId="49" fontId="236" fillId="79" borderId="146" xfId="44" applyNumberFormat="1" applyFont="1" applyFill="1" applyBorder="1" applyAlignment="1">
      <alignment horizontal="center" vertical="center"/>
    </xf>
    <xf numFmtId="0" fontId="341" fillId="50" borderId="17" xfId="0" applyFont="1" applyFill="1" applyBorder="1" applyAlignment="1">
      <alignment horizontal="center" vertical="center" wrapText="1"/>
    </xf>
    <xf numFmtId="0" fontId="341" fillId="50" borderId="0" xfId="0" applyFont="1" applyFill="1" applyBorder="1" applyAlignment="1">
      <alignment horizontal="center" vertical="center" wrapText="1"/>
    </xf>
    <xf numFmtId="0" fontId="341" fillId="50" borderId="18" xfId="0" applyFont="1" applyFill="1" applyBorder="1" applyAlignment="1">
      <alignment horizontal="center" vertical="center" wrapText="1"/>
    </xf>
    <xf numFmtId="0" fontId="341" fillId="50" borderId="17" xfId="0" applyFont="1" applyFill="1" applyBorder="1" applyAlignment="1">
      <alignment horizontal="center" wrapText="1"/>
    </xf>
    <xf numFmtId="0" fontId="341" fillId="50" borderId="0" xfId="0" applyFont="1" applyFill="1" applyBorder="1" applyAlignment="1">
      <alignment horizontal="center" wrapText="1"/>
    </xf>
    <xf numFmtId="0" fontId="341" fillId="50" borderId="18" xfId="0" applyFont="1" applyFill="1" applyBorder="1" applyAlignment="1">
      <alignment horizontal="center" wrapText="1"/>
    </xf>
    <xf numFmtId="0" fontId="341" fillId="50" borderId="17" xfId="0" applyFont="1" applyFill="1" applyBorder="1" applyAlignment="1">
      <alignment horizontal="left" wrapText="1"/>
    </xf>
    <xf numFmtId="0" fontId="341" fillId="50" borderId="0" xfId="0" applyFont="1" applyFill="1" applyBorder="1" applyAlignment="1">
      <alignment horizontal="left" wrapText="1"/>
    </xf>
    <xf numFmtId="0" fontId="341" fillId="50" borderId="18" xfId="0" applyFont="1" applyFill="1" applyBorder="1" applyAlignment="1">
      <alignment horizontal="left" wrapText="1"/>
    </xf>
    <xf numFmtId="0" fontId="15" fillId="56" borderId="17" xfId="44" applyFont="1" applyFill="1" applyBorder="1" applyAlignment="1">
      <alignment horizontal="right" vertical="center"/>
    </xf>
    <xf numFmtId="0" fontId="15" fillId="56" borderId="0" xfId="44" applyFont="1" applyFill="1" applyBorder="1" applyAlignment="1">
      <alignment horizontal="right" vertical="center"/>
    </xf>
    <xf numFmtId="0" fontId="343" fillId="56" borderId="0" xfId="44" applyFont="1" applyFill="1" applyBorder="1" applyAlignment="1">
      <alignment horizontal="center" vertical="center"/>
    </xf>
    <xf numFmtId="0" fontId="15" fillId="56" borderId="0" xfId="44" applyFont="1" applyFill="1" applyBorder="1" applyAlignment="1">
      <alignment horizontal="center" vertical="center"/>
    </xf>
    <xf numFmtId="0" fontId="15" fillId="56" borderId="0" xfId="44" quotePrefix="1" applyFont="1" applyFill="1" applyBorder="1" applyAlignment="1">
      <alignment horizontal="center" vertical="center" wrapText="1"/>
    </xf>
    <xf numFmtId="0" fontId="15" fillId="51" borderId="0" xfId="44" applyFont="1" applyFill="1" applyBorder="1" applyAlignment="1">
      <alignment horizontal="center" vertical="center"/>
    </xf>
    <xf numFmtId="0" fontId="330" fillId="50" borderId="151" xfId="44" applyFont="1" applyFill="1" applyBorder="1" applyAlignment="1">
      <alignment horizontal="center" vertical="center"/>
    </xf>
    <xf numFmtId="0" fontId="266" fillId="50" borderId="0" xfId="44" applyFont="1" applyFill="1" applyBorder="1" applyAlignment="1">
      <alignment horizontal="center" vertical="center" wrapText="1"/>
    </xf>
    <xf numFmtId="0" fontId="266" fillId="50" borderId="15" xfId="44" applyFont="1" applyFill="1" applyBorder="1" applyAlignment="1">
      <alignment horizontal="center" vertical="center" wrapText="1"/>
    </xf>
    <xf numFmtId="0" fontId="339" fillId="50" borderId="0" xfId="0" applyFont="1" applyFill="1" applyBorder="1" applyAlignment="1">
      <alignment horizontal="left" vertical="center" wrapText="1"/>
    </xf>
    <xf numFmtId="0" fontId="208" fillId="50" borderId="87" xfId="0" applyFont="1" applyFill="1" applyBorder="1" applyAlignment="1">
      <alignment horizontal="center" vertical="center" wrapText="1"/>
    </xf>
    <xf numFmtId="0" fontId="236" fillId="79" borderId="144" xfId="44" applyFont="1" applyFill="1" applyBorder="1" applyAlignment="1">
      <alignment horizontal="center"/>
    </xf>
    <xf numFmtId="0" fontId="236" fillId="79" borderId="145" xfId="44" applyFont="1" applyFill="1" applyBorder="1" applyAlignment="1">
      <alignment horizontal="center"/>
    </xf>
    <xf numFmtId="0" fontId="236" fillId="79" borderId="146" xfId="44" applyFont="1" applyFill="1" applyBorder="1" applyAlignment="1">
      <alignment horizontal="center"/>
    </xf>
    <xf numFmtId="0" fontId="236" fillId="79" borderId="17" xfId="44" applyFont="1" applyFill="1" applyBorder="1" applyAlignment="1">
      <alignment horizontal="center"/>
    </xf>
    <xf numFmtId="0" fontId="236" fillId="79" borderId="0" xfId="44" applyFont="1" applyFill="1" applyBorder="1" applyAlignment="1">
      <alignment horizontal="center"/>
    </xf>
    <xf numFmtId="0" fontId="236" fillId="79" borderId="18" xfId="44" applyFont="1" applyFill="1" applyBorder="1" applyAlignment="1">
      <alignment horizontal="center"/>
    </xf>
    <xf numFmtId="217" fontId="330" fillId="68" borderId="0" xfId="44" applyNumberFormat="1" applyFont="1" applyFill="1" applyBorder="1" applyAlignment="1">
      <alignment horizontal="center" vertical="center"/>
    </xf>
    <xf numFmtId="190" fontId="331" fillId="54" borderId="0" xfId="44" applyNumberFormat="1" applyFont="1" applyFill="1" applyBorder="1" applyAlignment="1">
      <alignment horizontal="center" vertical="center"/>
    </xf>
    <xf numFmtId="190" fontId="180" fillId="54" borderId="0" xfId="44" applyNumberFormat="1" applyFont="1" applyFill="1" applyBorder="1" applyAlignment="1">
      <alignment horizontal="center" vertical="center"/>
    </xf>
    <xf numFmtId="0" fontId="333" fillId="51" borderId="0" xfId="44" applyFont="1" applyFill="1" applyBorder="1" applyAlignment="1">
      <alignment horizontal="center" vertical="center"/>
    </xf>
    <xf numFmtId="2" fontId="171" fillId="86" borderId="0" xfId="44" applyNumberFormat="1" applyFont="1" applyFill="1" applyBorder="1" applyAlignment="1" applyProtection="1">
      <alignment horizontal="left" vertical="center" wrapText="1"/>
      <protection locked="0"/>
    </xf>
    <xf numFmtId="190" fontId="181" fillId="51" borderId="0" xfId="44" applyNumberFormat="1" applyFont="1" applyFill="1" applyBorder="1" applyAlignment="1">
      <alignment horizontal="center" vertical="center"/>
    </xf>
    <xf numFmtId="190" fontId="178" fillId="51" borderId="0" xfId="44" applyNumberFormat="1" applyFont="1" applyFill="1" applyBorder="1" applyAlignment="1">
      <alignment horizontal="center" vertical="center"/>
    </xf>
    <xf numFmtId="0" fontId="328" fillId="50" borderId="151" xfId="44" applyFont="1" applyFill="1" applyBorder="1" applyAlignment="1">
      <alignment horizontal="center" vertical="center"/>
    </xf>
    <xf numFmtId="0" fontId="227" fillId="50" borderId="0" xfId="44" applyFont="1" applyFill="1" applyBorder="1" applyAlignment="1">
      <alignment horizontal="right" vertical="center"/>
    </xf>
    <xf numFmtId="0" fontId="330" fillId="68" borderId="0" xfId="44" applyFont="1" applyFill="1" applyBorder="1" applyAlignment="1">
      <alignment horizontal="center" vertical="center"/>
    </xf>
    <xf numFmtId="216" fontId="330" fillId="68" borderId="0" xfId="49" applyNumberFormat="1" applyFont="1" applyFill="1" applyBorder="1" applyAlignment="1">
      <alignment horizontal="center" vertical="center"/>
    </xf>
    <xf numFmtId="216" fontId="330" fillId="68" borderId="0" xfId="44" applyNumberFormat="1" applyFont="1" applyFill="1" applyBorder="1" applyAlignment="1">
      <alignment horizontal="center" vertical="center"/>
    </xf>
    <xf numFmtId="2" fontId="324" fillId="86" borderId="0" xfId="44" applyNumberFormat="1" applyFont="1" applyFill="1" applyBorder="1" applyAlignment="1" applyProtection="1">
      <alignment horizontal="center" vertical="center" wrapText="1"/>
      <protection locked="0"/>
    </xf>
    <xf numFmtId="0" fontId="171" fillId="50" borderId="0" xfId="49" applyFont="1" applyFill="1" applyBorder="1" applyAlignment="1">
      <alignment horizontal="center" vertical="center" wrapText="1"/>
    </xf>
    <xf numFmtId="0" fontId="323" fillId="50" borderId="0" xfId="49" applyFont="1" applyFill="1" applyBorder="1" applyAlignment="1">
      <alignment horizontal="center" vertical="center" wrapText="1"/>
    </xf>
    <xf numFmtId="0" fontId="315" fillId="54" borderId="0" xfId="44" applyFont="1" applyFill="1" applyBorder="1" applyAlignment="1">
      <alignment horizontal="center" vertical="center"/>
    </xf>
    <xf numFmtId="216" fontId="180" fillId="54" borderId="0" xfId="49" applyNumberFormat="1" applyFont="1" applyFill="1" applyBorder="1" applyAlignment="1">
      <alignment horizontal="center" vertical="center"/>
    </xf>
    <xf numFmtId="216" fontId="180" fillId="54" borderId="0" xfId="44" applyNumberFormat="1" applyFont="1" applyFill="1" applyBorder="1" applyAlignment="1">
      <alignment horizontal="center" vertical="center"/>
    </xf>
    <xf numFmtId="217" fontId="180" fillId="54" borderId="0" xfId="44" applyNumberFormat="1" applyFont="1" applyFill="1" applyBorder="1" applyAlignment="1">
      <alignment horizontal="center" vertical="center"/>
    </xf>
    <xf numFmtId="0" fontId="322" fillId="50" borderId="0" xfId="49" applyFont="1" applyFill="1" applyBorder="1" applyAlignment="1">
      <alignment horizontal="center" vertical="center" wrapText="1"/>
    </xf>
    <xf numFmtId="0" fontId="320" fillId="50" borderId="0" xfId="49" applyFont="1" applyFill="1" applyBorder="1" applyAlignment="1">
      <alignment horizontal="center" vertical="center" wrapText="1"/>
    </xf>
    <xf numFmtId="0" fontId="208" fillId="50" borderId="17" xfId="0" applyFont="1" applyFill="1" applyBorder="1" applyAlignment="1">
      <alignment horizontal="center" vertical="center" wrapText="1"/>
    </xf>
    <xf numFmtId="0" fontId="208" fillId="50" borderId="0" xfId="0" applyFont="1" applyFill="1" applyBorder="1" applyAlignment="1">
      <alignment horizontal="center" vertical="center" wrapText="1"/>
    </xf>
    <xf numFmtId="0" fontId="208" fillId="50" borderId="18" xfId="0" applyFont="1" applyFill="1" applyBorder="1" applyAlignment="1">
      <alignment horizontal="center" vertical="center" wrapText="1"/>
    </xf>
    <xf numFmtId="0" fontId="267" fillId="79" borderId="145" xfId="0" applyFont="1" applyFill="1" applyBorder="1" applyAlignment="1">
      <alignment horizontal="center" vertical="center" wrapText="1"/>
    </xf>
    <xf numFmtId="0" fontId="267" fillId="79" borderId="146" xfId="0" applyFont="1" applyFill="1" applyBorder="1" applyAlignment="1">
      <alignment horizontal="center" vertical="center" wrapText="1"/>
    </xf>
    <xf numFmtId="0" fontId="267" fillId="79" borderId="0" xfId="0" applyFont="1" applyFill="1" applyBorder="1" applyAlignment="1">
      <alignment horizontal="center" vertical="center" wrapText="1"/>
    </xf>
    <xf numFmtId="0" fontId="267" fillId="79" borderId="18" xfId="0" applyFont="1" applyFill="1" applyBorder="1" applyAlignment="1">
      <alignment horizontal="center" vertical="center" wrapText="1"/>
    </xf>
    <xf numFmtId="0" fontId="321" fillId="50" borderId="0" xfId="0" applyFont="1" applyFill="1" applyBorder="1" applyAlignment="1">
      <alignment horizontal="center" vertical="center" wrapText="1"/>
    </xf>
    <xf numFmtId="0" fontId="315" fillId="54" borderId="0" xfId="0" applyFont="1" applyFill="1" applyBorder="1" applyAlignment="1">
      <alignment horizontal="center" vertical="center" wrapText="1"/>
    </xf>
    <xf numFmtId="0" fontId="318" fillId="50" borderId="0" xfId="0" applyFont="1" applyFill="1" applyBorder="1" applyAlignment="1">
      <alignment horizontal="center" vertical="center" wrapText="1"/>
    </xf>
    <xf numFmtId="0" fontId="318" fillId="50" borderId="154" xfId="0" applyFont="1" applyFill="1" applyBorder="1" applyAlignment="1">
      <alignment horizontal="center" vertical="center" wrapText="1"/>
    </xf>
    <xf numFmtId="0" fontId="173" fillId="50" borderId="151" xfId="44" applyFont="1" applyFill="1" applyBorder="1" applyAlignment="1">
      <alignment horizontal="center" vertical="center"/>
    </xf>
    <xf numFmtId="0" fontId="202" fillId="50" borderId="17" xfId="0" applyFont="1" applyFill="1" applyBorder="1" applyAlignment="1">
      <alignment horizontal="right" vertical="center"/>
    </xf>
    <xf numFmtId="0" fontId="202" fillId="50" borderId="0" xfId="0" applyFont="1" applyFill="1" applyBorder="1" applyAlignment="1">
      <alignment horizontal="right" vertical="center"/>
    </xf>
    <xf numFmtId="0" fontId="202" fillId="50" borderId="103" xfId="0" applyFont="1" applyFill="1" applyBorder="1" applyAlignment="1">
      <alignment horizontal="right" vertical="center"/>
    </xf>
    <xf numFmtId="0" fontId="202" fillId="50" borderId="104" xfId="0" applyFont="1" applyFill="1" applyBorder="1" applyAlignment="1">
      <alignment horizontal="right" vertical="center"/>
    </xf>
    <xf numFmtId="0" fontId="319" fillId="0" borderId="17" xfId="44" applyFont="1" applyBorder="1" applyAlignment="1">
      <alignment horizontal="center" vertical="center"/>
    </xf>
    <xf numFmtId="0" fontId="319" fillId="0" borderId="0" xfId="44" applyFont="1" applyBorder="1" applyAlignment="1">
      <alignment horizontal="center" vertical="center"/>
    </xf>
    <xf numFmtId="0" fontId="319" fillId="0" borderId="18" xfId="44" applyFont="1" applyBorder="1" applyAlignment="1">
      <alignment horizontal="center" vertical="center"/>
    </xf>
    <xf numFmtId="0" fontId="311" fillId="50" borderId="0" xfId="44" applyFont="1" applyFill="1" applyBorder="1" applyAlignment="1">
      <alignment horizontal="left" vertical="center" wrapText="1"/>
    </xf>
    <xf numFmtId="0" fontId="311" fillId="50" borderId="18" xfId="44" applyFont="1" applyFill="1" applyBorder="1" applyAlignment="1">
      <alignment horizontal="left" vertical="center" wrapText="1"/>
    </xf>
    <xf numFmtId="0" fontId="317" fillId="50" borderId="17" xfId="44" applyFont="1" applyFill="1" applyBorder="1" applyAlignment="1">
      <alignment horizontal="center" vertical="center"/>
    </xf>
    <xf numFmtId="0" fontId="174" fillId="50" borderId="0" xfId="44" applyFont="1" applyFill="1" applyBorder="1" applyAlignment="1">
      <alignment horizontal="left" vertical="center" wrapText="1"/>
    </xf>
    <xf numFmtId="0" fontId="174" fillId="50" borderId="18" xfId="44" applyFont="1" applyFill="1" applyBorder="1" applyAlignment="1">
      <alignment horizontal="left" vertical="center" wrapText="1"/>
    </xf>
    <xf numFmtId="0" fontId="208" fillId="0" borderId="17" xfId="0" applyFont="1" applyBorder="1" applyAlignment="1">
      <alignment horizontal="center" wrapText="1"/>
    </xf>
    <xf numFmtId="0" fontId="208" fillId="0" borderId="0" xfId="0" applyFont="1" applyBorder="1" applyAlignment="1">
      <alignment horizontal="center" wrapText="1"/>
    </xf>
    <xf numFmtId="0" fontId="208" fillId="0" borderId="18" xfId="0" applyFont="1" applyBorder="1" applyAlignment="1">
      <alignment horizontal="center" wrapText="1"/>
    </xf>
    <xf numFmtId="0" fontId="268" fillId="50" borderId="99" xfId="0" applyFont="1" applyFill="1" applyBorder="1" applyAlignment="1">
      <alignment horizontal="center" vertical="center"/>
    </xf>
    <xf numFmtId="0" fontId="268" fillId="50" borderId="106" xfId="0" applyFont="1" applyFill="1" applyBorder="1" applyAlignment="1">
      <alignment horizontal="center" vertical="center"/>
    </xf>
    <xf numFmtId="0" fontId="173" fillId="50" borderId="150" xfId="44" applyFont="1" applyFill="1" applyBorder="1" applyAlignment="1">
      <alignment horizontal="center" vertical="center"/>
    </xf>
    <xf numFmtId="0" fontId="173" fillId="50" borderId="152" xfId="44" applyFont="1" applyFill="1" applyBorder="1" applyAlignment="1">
      <alignment horizontal="center" vertical="center"/>
    </xf>
    <xf numFmtId="0" fontId="317" fillId="58" borderId="17" xfId="44" applyFont="1" applyFill="1" applyBorder="1" applyAlignment="1">
      <alignment horizontal="center" vertical="center"/>
    </xf>
    <xf numFmtId="0" fontId="178" fillId="58" borderId="0" xfId="44" applyFont="1" applyFill="1" applyBorder="1" applyAlignment="1">
      <alignment horizontal="center" vertical="center"/>
    </xf>
    <xf numFmtId="215" fontId="178" fillId="58" borderId="0" xfId="44" applyNumberFormat="1" applyFont="1" applyFill="1" applyBorder="1" applyAlignment="1">
      <alignment horizontal="center" vertical="center"/>
    </xf>
    <xf numFmtId="190" fontId="318" fillId="54" borderId="0" xfId="49" applyNumberFormat="1" applyFont="1" applyFill="1" applyBorder="1" applyAlignment="1">
      <alignment horizontal="center" vertical="center"/>
    </xf>
    <xf numFmtId="204" fontId="181" fillId="67" borderId="18" xfId="44" applyNumberFormat="1" applyFont="1" applyFill="1" applyBorder="1" applyAlignment="1">
      <alignment horizontal="center" vertical="center"/>
    </xf>
    <xf numFmtId="0" fontId="314" fillId="54" borderId="17" xfId="44" applyFont="1" applyFill="1" applyBorder="1" applyAlignment="1">
      <alignment horizontal="center" vertical="center"/>
    </xf>
    <xf numFmtId="215" fontId="180" fillId="54" borderId="0" xfId="44" applyNumberFormat="1" applyFont="1" applyFill="1" applyBorder="1" applyAlignment="1">
      <alignment horizontal="center" vertical="center"/>
    </xf>
    <xf numFmtId="190" fontId="178" fillId="60" borderId="0" xfId="49" applyNumberFormat="1" applyFont="1" applyFill="1" applyBorder="1" applyAlignment="1">
      <alignment horizontal="center" vertical="center"/>
    </xf>
    <xf numFmtId="204" fontId="299" fillId="67" borderId="18" xfId="44" applyNumberFormat="1" applyFont="1" applyFill="1" applyBorder="1" applyAlignment="1">
      <alignment horizontal="center" vertical="center"/>
    </xf>
    <xf numFmtId="0" fontId="242" fillId="50" borderId="17" xfId="49" applyNumberFormat="1" applyFont="1" applyFill="1" applyBorder="1" applyAlignment="1">
      <alignment horizontal="center" vertical="center"/>
    </xf>
    <xf numFmtId="0" fontId="242" fillId="50" borderId="0" xfId="49" applyNumberFormat="1" applyFont="1" applyFill="1" applyBorder="1" applyAlignment="1">
      <alignment horizontal="center" vertical="center"/>
    </xf>
    <xf numFmtId="0" fontId="242" fillId="50" borderId="18" xfId="49" applyNumberFormat="1" applyFont="1" applyFill="1" applyBorder="1" applyAlignment="1">
      <alignment horizontal="center" vertical="center"/>
    </xf>
    <xf numFmtId="0" fontId="309" fillId="50" borderId="17" xfId="44" applyFont="1" applyFill="1" applyBorder="1" applyAlignment="1">
      <alignment horizontal="center" vertical="center" wrapText="1"/>
    </xf>
    <xf numFmtId="0" fontId="309" fillId="50" borderId="0" xfId="44" applyFont="1" applyFill="1" applyBorder="1" applyAlignment="1">
      <alignment horizontal="center" vertical="center" wrapText="1"/>
    </xf>
    <xf numFmtId="0" fontId="309" fillId="50" borderId="18" xfId="44" applyFont="1" applyFill="1" applyBorder="1" applyAlignment="1">
      <alignment horizontal="center" vertical="center" wrapText="1"/>
    </xf>
    <xf numFmtId="0" fontId="309" fillId="50" borderId="56" xfId="44" applyFont="1" applyFill="1" applyBorder="1" applyAlignment="1">
      <alignment horizontal="center" vertical="center" wrapText="1"/>
    </xf>
    <xf numFmtId="0" fontId="309" fillId="50" borderId="58" xfId="44" applyFont="1" applyFill="1" applyBorder="1" applyAlignment="1">
      <alignment horizontal="center" vertical="center" wrapText="1"/>
    </xf>
    <xf numFmtId="0" fontId="309" fillId="50" borderId="59" xfId="44" applyFont="1" applyFill="1" applyBorder="1" applyAlignment="1">
      <alignment horizontal="center" vertical="center" wrapText="1"/>
    </xf>
    <xf numFmtId="0" fontId="223" fillId="79" borderId="17" xfId="49" applyNumberFormat="1" applyFont="1" applyFill="1" applyBorder="1" applyAlignment="1">
      <alignment horizontal="center" vertical="center" wrapText="1"/>
    </xf>
    <xf numFmtId="0" fontId="223" fillId="79" borderId="0" xfId="49" applyNumberFormat="1" applyFont="1" applyFill="1" applyBorder="1" applyAlignment="1">
      <alignment horizontal="center" vertical="center" wrapText="1"/>
    </xf>
    <xf numFmtId="0" fontId="173" fillId="50" borderId="17" xfId="44" applyFont="1" applyFill="1" applyBorder="1" applyAlignment="1">
      <alignment horizontal="center" vertical="center"/>
    </xf>
    <xf numFmtId="0" fontId="173" fillId="50" borderId="0" xfId="44" applyFont="1" applyFill="1" applyBorder="1" applyAlignment="1">
      <alignment horizontal="center" vertical="center"/>
    </xf>
    <xf numFmtId="0" fontId="173" fillId="50" borderId="18" xfId="44" applyFont="1" applyFill="1" applyBorder="1" applyAlignment="1">
      <alignment horizontal="center" vertical="center"/>
    </xf>
    <xf numFmtId="0" fontId="172" fillId="50" borderId="0" xfId="49" applyNumberFormat="1" applyFont="1" applyFill="1" applyBorder="1" applyAlignment="1">
      <alignment horizontal="center" vertical="center" wrapText="1"/>
    </xf>
    <xf numFmtId="0" fontId="313" fillId="60" borderId="0" xfId="44" applyFont="1" applyFill="1" applyBorder="1" applyAlignment="1">
      <alignment horizontal="center" vertical="center" wrapText="1"/>
    </xf>
    <xf numFmtId="0" fontId="171" fillId="50" borderId="18" xfId="49" applyNumberFormat="1" applyFont="1" applyFill="1" applyBorder="1" applyAlignment="1">
      <alignment horizontal="center" vertical="center" wrapText="1"/>
    </xf>
    <xf numFmtId="0" fontId="180" fillId="54" borderId="17" xfId="44" applyFont="1" applyFill="1" applyBorder="1" applyAlignment="1">
      <alignment horizontal="center" vertical="center"/>
    </xf>
    <xf numFmtId="0" fontId="312" fillId="58" borderId="0" xfId="44" applyFont="1" applyFill="1" applyBorder="1" applyAlignment="1">
      <alignment horizontal="center" vertical="center"/>
    </xf>
    <xf numFmtId="204" fontId="174" fillId="67" borderId="0" xfId="44" applyNumberFormat="1" applyFont="1" applyFill="1" applyBorder="1" applyAlignment="1">
      <alignment horizontal="center" vertical="center"/>
    </xf>
    <xf numFmtId="204" fontId="174" fillId="67" borderId="18" xfId="44" applyNumberFormat="1" applyFont="1" applyFill="1" applyBorder="1" applyAlignment="1">
      <alignment horizontal="center" vertical="center"/>
    </xf>
    <xf numFmtId="0" fontId="171" fillId="50" borderId="17" xfId="49" applyNumberFormat="1" applyFont="1" applyFill="1" applyBorder="1" applyAlignment="1">
      <alignment horizontal="center" vertical="center" wrapText="1"/>
    </xf>
    <xf numFmtId="0" fontId="171" fillId="50" borderId="0" xfId="49" applyNumberFormat="1" applyFont="1" applyFill="1" applyBorder="1" applyAlignment="1">
      <alignment horizontal="center" vertical="center" wrapText="1"/>
    </xf>
    <xf numFmtId="0" fontId="171" fillId="50" borderId="17" xfId="49" applyNumberFormat="1" applyFont="1" applyFill="1" applyBorder="1" applyAlignment="1">
      <alignment horizontal="center" vertical="center"/>
    </xf>
    <xf numFmtId="0" fontId="171" fillId="50" borderId="0" xfId="49" applyNumberFormat="1" applyFont="1" applyFill="1" applyBorder="1" applyAlignment="1">
      <alignment horizontal="center" vertical="center"/>
    </xf>
    <xf numFmtId="0" fontId="171" fillId="50" borderId="18" xfId="49" applyNumberFormat="1" applyFont="1" applyFill="1" applyBorder="1" applyAlignment="1">
      <alignment horizontal="center" vertical="center"/>
    </xf>
    <xf numFmtId="0" fontId="0" fillId="51" borderId="0" xfId="0" applyFill="1" applyBorder="1" applyAlignment="1">
      <alignment horizontal="center"/>
    </xf>
    <xf numFmtId="215" fontId="311" fillId="51" borderId="0" xfId="44" applyNumberFormat="1" applyFont="1" applyFill="1" applyBorder="1" applyAlignment="1">
      <alignment horizontal="center" vertical="center"/>
    </xf>
    <xf numFmtId="0" fontId="267" fillId="79" borderId="17" xfId="49" applyNumberFormat="1" applyFont="1" applyFill="1" applyBorder="1" applyAlignment="1">
      <alignment horizontal="center" vertical="center"/>
    </xf>
    <xf numFmtId="0" fontId="267" fillId="79" borderId="0" xfId="49" applyNumberFormat="1" applyFont="1" applyFill="1" applyBorder="1" applyAlignment="1">
      <alignment horizontal="center" vertical="center"/>
    </xf>
    <xf numFmtId="0" fontId="267" fillId="79" borderId="18" xfId="49" applyNumberFormat="1" applyFont="1" applyFill="1" applyBorder="1" applyAlignment="1">
      <alignment horizontal="center" vertical="center"/>
    </xf>
    <xf numFmtId="0" fontId="174" fillId="50" borderId="0" xfId="49" applyNumberFormat="1" applyFont="1" applyFill="1" applyBorder="1" applyAlignment="1">
      <alignment horizontal="center" vertical="top" wrapText="1"/>
    </xf>
    <xf numFmtId="0" fontId="171" fillId="50" borderId="18" xfId="49" applyNumberFormat="1" applyFont="1" applyFill="1" applyBorder="1" applyAlignment="1">
      <alignment horizontal="center" vertical="top" wrapText="1"/>
    </xf>
    <xf numFmtId="0" fontId="208" fillId="50" borderId="17" xfId="0" applyFont="1" applyFill="1" applyBorder="1" applyAlignment="1">
      <alignment horizontal="center" vertical="center"/>
    </xf>
    <xf numFmtId="0" fontId="208" fillId="50" borderId="0" xfId="0" applyFont="1" applyFill="1" applyBorder="1" applyAlignment="1">
      <alignment horizontal="center" vertical="center"/>
    </xf>
    <xf numFmtId="0" fontId="208" fillId="50" borderId="18" xfId="0" applyFont="1" applyFill="1" applyBorder="1" applyAlignment="1">
      <alignment horizontal="center" vertical="center"/>
    </xf>
    <xf numFmtId="0" fontId="208" fillId="50" borderId="56" xfId="0" applyFont="1" applyFill="1" applyBorder="1" applyAlignment="1">
      <alignment horizontal="center" vertical="center"/>
    </xf>
    <xf numFmtId="0" fontId="208" fillId="50" borderId="58" xfId="0" applyFont="1" applyFill="1" applyBorder="1" applyAlignment="1">
      <alignment horizontal="center" vertical="center"/>
    </xf>
    <xf numFmtId="0" fontId="208" fillId="50" borderId="59" xfId="0" applyFont="1" applyFill="1" applyBorder="1" applyAlignment="1">
      <alignment horizontal="center" vertical="center"/>
    </xf>
    <xf numFmtId="0" fontId="267" fillId="79" borderId="144" xfId="49" applyNumberFormat="1" applyFont="1" applyFill="1" applyBorder="1" applyAlignment="1">
      <alignment horizontal="center" vertical="center" wrapText="1"/>
    </xf>
    <xf numFmtId="0" fontId="267" fillId="79" borderId="145" xfId="49" applyNumberFormat="1" applyFont="1" applyFill="1" applyBorder="1" applyAlignment="1">
      <alignment horizontal="center" vertical="center" wrapText="1"/>
    </xf>
    <xf numFmtId="0" fontId="267" fillId="79" borderId="146" xfId="49" applyNumberFormat="1" applyFont="1" applyFill="1" applyBorder="1" applyAlignment="1">
      <alignment horizontal="center" vertical="center" wrapText="1"/>
    </xf>
    <xf numFmtId="0" fontId="267" fillId="79" borderId="17" xfId="49" applyNumberFormat="1" applyFont="1" applyFill="1" applyBorder="1" applyAlignment="1">
      <alignment horizontal="center" vertical="center" wrapText="1"/>
    </xf>
    <xf numFmtId="0" fontId="267" fillId="79" borderId="0" xfId="49" applyNumberFormat="1" applyFont="1" applyFill="1" applyBorder="1" applyAlignment="1">
      <alignment horizontal="center" vertical="center" wrapText="1"/>
    </xf>
    <xf numFmtId="0" fontId="267" fillId="79" borderId="18" xfId="49" applyNumberFormat="1" applyFont="1" applyFill="1" applyBorder="1" applyAlignment="1">
      <alignment horizontal="center" vertical="center" wrapText="1"/>
    </xf>
    <xf numFmtId="0" fontId="310" fillId="50" borderId="17" xfId="44" applyFont="1" applyFill="1" applyBorder="1" applyAlignment="1">
      <alignment horizontal="center" vertical="center" wrapText="1"/>
    </xf>
    <xf numFmtId="0" fontId="310" fillId="50" borderId="0" xfId="44" applyFont="1" applyFill="1" applyBorder="1" applyAlignment="1">
      <alignment horizontal="center" vertical="center" wrapText="1"/>
    </xf>
    <xf numFmtId="0" fontId="310" fillId="50" borderId="56" xfId="44" applyFont="1" applyFill="1" applyBorder="1" applyAlignment="1">
      <alignment horizontal="center" vertical="center" wrapText="1"/>
    </xf>
    <xf numFmtId="0" fontId="310" fillId="50" borderId="58" xfId="44" applyFont="1" applyFill="1" applyBorder="1" applyAlignment="1">
      <alignment horizontal="center" vertical="center" wrapText="1"/>
    </xf>
    <xf numFmtId="204" fontId="171" fillId="51" borderId="0" xfId="44" applyNumberFormat="1" applyFont="1" applyFill="1" applyBorder="1" applyAlignment="1">
      <alignment horizontal="center" vertical="center"/>
    </xf>
    <xf numFmtId="2" fontId="190" fillId="51" borderId="18" xfId="44" applyNumberFormat="1" applyFont="1" applyFill="1" applyBorder="1" applyAlignment="1">
      <alignment horizontal="center" vertical="center"/>
    </xf>
    <xf numFmtId="0" fontId="307" fillId="50" borderId="17" xfId="36" applyFont="1" applyFill="1" applyBorder="1" applyAlignment="1">
      <alignment horizontal="center" vertical="center" wrapText="1"/>
    </xf>
    <xf numFmtId="0" fontId="307" fillId="50" borderId="0" xfId="36" applyFont="1" applyFill="1" applyBorder="1" applyAlignment="1">
      <alignment horizontal="center" vertical="center" wrapText="1"/>
    </xf>
    <xf numFmtId="0" fontId="307" fillId="50" borderId="18" xfId="36" applyFont="1" applyFill="1" applyBorder="1" applyAlignment="1">
      <alignment horizontal="center" vertical="center" wrapText="1"/>
    </xf>
    <xf numFmtId="0" fontId="178" fillId="50" borderId="17" xfId="49" applyNumberFormat="1" applyFont="1" applyFill="1" applyBorder="1" applyAlignment="1">
      <alignment horizontal="center" vertical="center"/>
    </xf>
    <xf numFmtId="0" fontId="178" fillId="50" borderId="0" xfId="49" applyNumberFormat="1" applyFont="1" applyFill="1" applyBorder="1" applyAlignment="1">
      <alignment horizontal="center" vertical="center"/>
    </xf>
    <xf numFmtId="0" fontId="178" fillId="50" borderId="18" xfId="49" applyNumberFormat="1" applyFont="1" applyFill="1" applyBorder="1" applyAlignment="1">
      <alignment horizontal="center" vertical="center"/>
    </xf>
    <xf numFmtId="190" fontId="174" fillId="51" borderId="0" xfId="49" applyNumberFormat="1" applyFont="1" applyFill="1" applyBorder="1" applyAlignment="1">
      <alignment horizontal="center" vertical="center"/>
    </xf>
    <xf numFmtId="0" fontId="300" fillId="65" borderId="18" xfId="44" applyFont="1" applyFill="1" applyBorder="1" applyAlignment="1">
      <alignment horizontal="center" vertical="center" textRotation="90"/>
    </xf>
    <xf numFmtId="0" fontId="171" fillId="51" borderId="0" xfId="44" applyFont="1" applyFill="1" applyBorder="1" applyAlignment="1">
      <alignment horizontal="center" vertical="center"/>
    </xf>
    <xf numFmtId="190" fontId="180" fillId="54" borderId="0" xfId="49" applyNumberFormat="1" applyFont="1" applyFill="1" applyBorder="1" applyAlignment="1">
      <alignment horizontal="center" vertical="center"/>
    </xf>
    <xf numFmtId="0" fontId="171" fillId="50" borderId="17" xfId="49" applyNumberFormat="1" applyFont="1" applyFill="1" applyBorder="1" applyAlignment="1">
      <alignment horizontal="center" vertical="top" wrapText="1"/>
    </xf>
    <xf numFmtId="0" fontId="171" fillId="50" borderId="0" xfId="49" applyNumberFormat="1" applyFont="1" applyFill="1" applyBorder="1" applyAlignment="1">
      <alignment horizontal="center" vertical="top" wrapText="1"/>
    </xf>
    <xf numFmtId="0" fontId="172" fillId="50" borderId="0" xfId="44" applyFont="1" applyFill="1" applyBorder="1" applyAlignment="1">
      <alignment horizontal="center" vertical="top" wrapText="1"/>
    </xf>
    <xf numFmtId="0" fontId="275" fillId="50" borderId="0" xfId="44" applyFont="1" applyFill="1" applyBorder="1" applyAlignment="1">
      <alignment horizontal="center" vertical="center" wrapText="1"/>
    </xf>
    <xf numFmtId="0" fontId="174" fillId="50" borderId="0" xfId="44" applyFont="1" applyFill="1" applyBorder="1" applyAlignment="1">
      <alignment horizontal="center" vertical="center" wrapText="1"/>
    </xf>
    <xf numFmtId="0" fontId="306" fillId="50" borderId="144" xfId="44" applyFont="1" applyFill="1" applyBorder="1" applyAlignment="1">
      <alignment horizontal="center" vertical="center"/>
    </xf>
    <xf numFmtId="0" fontId="306" fillId="50" borderId="145" xfId="44" applyFont="1" applyFill="1" applyBorder="1" applyAlignment="1">
      <alignment horizontal="center" vertical="center"/>
    </xf>
    <xf numFmtId="0" fontId="306" fillId="50" borderId="146" xfId="44" applyFont="1" applyFill="1" applyBorder="1" applyAlignment="1">
      <alignment horizontal="center" vertical="center"/>
    </xf>
    <xf numFmtId="0" fontId="202" fillId="50" borderId="17" xfId="0" applyFont="1" applyFill="1" applyBorder="1" applyAlignment="1">
      <alignment horizontal="center" vertical="center" wrapText="1"/>
    </xf>
    <xf numFmtId="0" fontId="202" fillId="50" borderId="0" xfId="0" applyFont="1" applyFill="1" applyBorder="1" applyAlignment="1">
      <alignment horizontal="center" vertical="center" wrapText="1"/>
    </xf>
    <xf numFmtId="0" fontId="202" fillId="50" borderId="18" xfId="0" applyFont="1" applyFill="1" applyBorder="1" applyAlignment="1">
      <alignment horizontal="center" vertical="center" wrapText="1"/>
    </xf>
    <xf numFmtId="0" fontId="202" fillId="50" borderId="56" xfId="0" applyFont="1" applyFill="1" applyBorder="1" applyAlignment="1">
      <alignment horizontal="center" vertical="center" wrapText="1"/>
    </xf>
    <xf numFmtId="0" fontId="202" fillId="50" borderId="58" xfId="0" applyFont="1" applyFill="1" applyBorder="1" applyAlignment="1">
      <alignment horizontal="center" vertical="center" wrapText="1"/>
    </xf>
    <xf numFmtId="0" fontId="202" fillId="50" borderId="59" xfId="0" applyFont="1" applyFill="1" applyBorder="1" applyAlignment="1">
      <alignment horizontal="center" vertical="center" wrapText="1"/>
    </xf>
    <xf numFmtId="0" fontId="228" fillId="54" borderId="17" xfId="44" applyFont="1" applyFill="1" applyBorder="1" applyAlignment="1">
      <alignment horizontal="center" vertical="center"/>
    </xf>
    <xf numFmtId="0" fontId="228" fillId="54" borderId="153" xfId="44" applyFont="1" applyFill="1" applyBorder="1" applyAlignment="1">
      <alignment horizontal="center" vertical="center"/>
    </xf>
    <xf numFmtId="215" fontId="228" fillId="54" borderId="0" xfId="44" applyNumberFormat="1" applyFont="1" applyFill="1" applyBorder="1" applyAlignment="1">
      <alignment horizontal="center" vertical="center"/>
    </xf>
    <xf numFmtId="215" fontId="228" fillId="54" borderId="154" xfId="44" applyNumberFormat="1" applyFont="1" applyFill="1" applyBorder="1" applyAlignment="1">
      <alignment horizontal="center" vertical="center"/>
    </xf>
    <xf numFmtId="0" fontId="171" fillId="51" borderId="154" xfId="44" applyFont="1" applyFill="1" applyBorder="1" applyAlignment="1">
      <alignment horizontal="center" vertical="center"/>
    </xf>
    <xf numFmtId="2" fontId="174" fillId="51" borderId="0" xfId="44" applyNumberFormat="1" applyFont="1" applyFill="1" applyBorder="1" applyAlignment="1">
      <alignment horizontal="center" vertical="center"/>
    </xf>
    <xf numFmtId="2" fontId="174" fillId="51" borderId="154" xfId="44" applyNumberFormat="1" applyFont="1" applyFill="1" applyBorder="1" applyAlignment="1">
      <alignment horizontal="center" vertical="center"/>
    </xf>
    <xf numFmtId="0" fontId="303" fillId="50" borderId="150" xfId="44" applyFont="1" applyFill="1" applyBorder="1" applyAlignment="1">
      <alignment horizontal="center" vertical="center" wrapText="1"/>
    </xf>
    <xf numFmtId="0" fontId="303" fillId="50" borderId="151" xfId="44" applyFont="1" applyFill="1" applyBorder="1" applyAlignment="1">
      <alignment horizontal="center" vertical="center" wrapText="1"/>
    </xf>
    <xf numFmtId="0" fontId="303" fillId="50" borderId="152" xfId="44" applyFont="1" applyFill="1" applyBorder="1" applyAlignment="1">
      <alignment horizontal="center" vertical="center" wrapText="1"/>
    </xf>
    <xf numFmtId="0" fontId="223" fillId="79" borderId="144" xfId="49" applyNumberFormat="1" applyFont="1" applyFill="1" applyBorder="1" applyAlignment="1">
      <alignment horizontal="center" vertical="center"/>
    </xf>
    <xf numFmtId="0" fontId="223" fillId="79" borderId="145" xfId="49" applyNumberFormat="1" applyFont="1" applyFill="1" applyBorder="1" applyAlignment="1">
      <alignment horizontal="center" vertical="center"/>
    </xf>
    <xf numFmtId="0" fontId="223" fillId="79" borderId="146" xfId="49" applyNumberFormat="1" applyFont="1" applyFill="1" applyBorder="1" applyAlignment="1">
      <alignment horizontal="center" vertical="center"/>
    </xf>
    <xf numFmtId="0" fontId="223" fillId="79" borderId="17" xfId="49" applyNumberFormat="1" applyFont="1" applyFill="1" applyBorder="1" applyAlignment="1">
      <alignment horizontal="center" vertical="center"/>
    </xf>
    <xf numFmtId="0" fontId="223" fillId="79" borderId="0" xfId="49" applyNumberFormat="1" applyFont="1" applyFill="1" applyBorder="1" applyAlignment="1">
      <alignment horizontal="center" vertical="center"/>
    </xf>
    <xf numFmtId="0" fontId="223" fillId="79" borderId="18" xfId="49" applyNumberFormat="1" applyFont="1" applyFill="1" applyBorder="1" applyAlignment="1">
      <alignment horizontal="center" vertical="center"/>
    </xf>
    <xf numFmtId="2" fontId="300" fillId="50" borderId="36" xfId="44" applyNumberFormat="1" applyFont="1" applyFill="1" applyBorder="1" applyAlignment="1">
      <alignment horizontal="center" vertical="center"/>
    </xf>
    <xf numFmtId="2" fontId="300" fillId="50" borderId="81" xfId="44" applyNumberFormat="1" applyFont="1" applyFill="1" applyBorder="1" applyAlignment="1">
      <alignment horizontal="center" vertical="center"/>
    </xf>
    <xf numFmtId="0" fontId="178" fillId="51" borderId="0" xfId="49" applyFont="1" applyFill="1" applyBorder="1" applyAlignment="1">
      <alignment horizontal="right" vertical="center"/>
    </xf>
    <xf numFmtId="3" fontId="179" fillId="54" borderId="0" xfId="49" applyNumberFormat="1" applyFont="1" applyFill="1" applyBorder="1" applyAlignment="1">
      <alignment horizontal="center" vertical="center"/>
    </xf>
    <xf numFmtId="190" fontId="214" fillId="51" borderId="0" xfId="49" applyNumberFormat="1" applyFont="1" applyFill="1" applyBorder="1" applyAlignment="1">
      <alignment horizontal="center" vertical="center"/>
    </xf>
    <xf numFmtId="0" fontId="178" fillId="51" borderId="18" xfId="49" applyFont="1" applyFill="1" applyBorder="1" applyAlignment="1">
      <alignment horizontal="center" vertical="center"/>
    </xf>
    <xf numFmtId="3" fontId="302" fillId="54" borderId="153" xfId="49" applyNumberFormat="1" applyFont="1" applyFill="1" applyBorder="1" applyAlignment="1">
      <alignment horizontal="center" vertical="center"/>
    </xf>
    <xf numFmtId="3" fontId="302" fillId="54" borderId="154" xfId="49" applyNumberFormat="1" applyFont="1" applyFill="1" applyBorder="1" applyAlignment="1">
      <alignment horizontal="center" vertical="center"/>
    </xf>
    <xf numFmtId="3" fontId="302" fillId="54" borderId="155" xfId="49" applyNumberFormat="1" applyFont="1" applyFill="1" applyBorder="1" applyAlignment="1">
      <alignment horizontal="center" vertical="center"/>
    </xf>
    <xf numFmtId="0" fontId="7" fillId="65" borderId="18" xfId="44" applyFont="1" applyFill="1" applyBorder="1" applyAlignment="1">
      <alignment horizontal="center" vertical="center" textRotation="90"/>
    </xf>
    <xf numFmtId="0" fontId="178" fillId="50" borderId="17" xfId="44" applyFont="1" applyFill="1" applyBorder="1" applyAlignment="1">
      <alignment horizontal="center" vertical="center" wrapText="1"/>
    </xf>
    <xf numFmtId="0" fontId="178" fillId="50" borderId="0" xfId="44" applyFont="1" applyFill="1" applyBorder="1" applyAlignment="1">
      <alignment horizontal="center" vertical="center" wrapText="1"/>
    </xf>
    <xf numFmtId="0" fontId="178" fillId="50" borderId="18" xfId="44" applyFont="1" applyFill="1" applyBorder="1" applyAlignment="1">
      <alignment horizontal="center" vertical="center" wrapText="1"/>
    </xf>
    <xf numFmtId="0" fontId="223" fillId="79" borderId="144" xfId="44" applyFont="1" applyFill="1" applyBorder="1" applyAlignment="1" applyProtection="1">
      <alignment horizontal="center" vertical="center"/>
      <protection hidden="1"/>
    </xf>
    <xf numFmtId="0" fontId="223" fillId="79" borderId="145" xfId="44" applyFont="1" applyFill="1" applyBorder="1" applyAlignment="1" applyProtection="1">
      <alignment horizontal="center" vertical="center"/>
      <protection hidden="1"/>
    </xf>
    <xf numFmtId="0" fontId="223" fillId="79" borderId="146" xfId="44" applyFont="1" applyFill="1" applyBorder="1" applyAlignment="1" applyProtection="1">
      <alignment horizontal="center" vertical="center"/>
      <protection hidden="1"/>
    </xf>
    <xf numFmtId="0" fontId="178" fillId="51" borderId="17" xfId="49" applyFont="1" applyFill="1" applyBorder="1" applyAlignment="1">
      <alignment horizontal="center" vertical="center" wrapText="1"/>
    </xf>
    <xf numFmtId="190" fontId="179" fillId="54" borderId="0" xfId="49" applyNumberFormat="1" applyFont="1" applyFill="1" applyBorder="1" applyAlignment="1">
      <alignment horizontal="center" vertical="center"/>
    </xf>
    <xf numFmtId="170" fontId="178" fillId="51" borderId="0" xfId="49" applyNumberFormat="1" applyFont="1" applyFill="1" applyBorder="1" applyAlignment="1">
      <alignment horizontal="right" vertical="center"/>
    </xf>
    <xf numFmtId="3" fontId="214" fillId="51" borderId="0" xfId="49" applyNumberFormat="1" applyFont="1" applyFill="1" applyBorder="1" applyAlignment="1">
      <alignment horizontal="center" vertical="center"/>
    </xf>
    <xf numFmtId="0" fontId="300" fillId="50" borderId="49" xfId="44" applyFont="1" applyFill="1" applyBorder="1" applyAlignment="1">
      <alignment horizontal="center" vertical="center"/>
    </xf>
    <xf numFmtId="0" fontId="300" fillId="50" borderId="73" xfId="44" applyFont="1" applyFill="1" applyBorder="1" applyAlignment="1">
      <alignment horizontal="center" vertical="center"/>
    </xf>
    <xf numFmtId="0" fontId="286" fillId="50" borderId="0" xfId="36" applyFont="1" applyFill="1" applyAlignment="1">
      <alignment horizontal="center" vertical="center"/>
    </xf>
    <xf numFmtId="0" fontId="286" fillId="50" borderId="0" xfId="36" applyFont="1" applyFill="1" applyAlignment="1">
      <alignment horizontal="center" vertical="center" wrapText="1"/>
    </xf>
    <xf numFmtId="0" fontId="286" fillId="50" borderId="0" xfId="36" applyFont="1" applyFill="1" applyBorder="1" applyAlignment="1">
      <alignment horizontal="center" vertical="center" wrapText="1"/>
    </xf>
    <xf numFmtId="0" fontId="226" fillId="50" borderId="0" xfId="36" applyFont="1" applyFill="1" applyBorder="1" applyAlignment="1">
      <alignment horizontal="center" vertical="center" wrapText="1"/>
    </xf>
    <xf numFmtId="0" fontId="214" fillId="67" borderId="0" xfId="0" applyFont="1" applyFill="1" applyBorder="1" applyAlignment="1">
      <alignment horizontal="center" vertical="center"/>
    </xf>
    <xf numFmtId="0" fontId="294" fillId="79" borderId="144" xfId="44" applyFont="1" applyFill="1" applyBorder="1" applyAlignment="1">
      <alignment horizontal="center"/>
    </xf>
    <xf numFmtId="0" fontId="294" fillId="79" borderId="145" xfId="44" applyFont="1" applyFill="1" applyBorder="1" applyAlignment="1">
      <alignment horizontal="center"/>
    </xf>
    <xf numFmtId="0" fontId="294" fillId="79" borderId="146" xfId="44" applyFont="1" applyFill="1" applyBorder="1" applyAlignment="1">
      <alignment horizontal="center"/>
    </xf>
    <xf numFmtId="0" fontId="288" fillId="50" borderId="0" xfId="36" applyFont="1" applyFill="1" applyAlignment="1">
      <alignment horizontal="center" vertical="center"/>
    </xf>
    <xf numFmtId="0" fontId="288" fillId="50" borderId="0" xfId="36" applyFont="1" applyFill="1" applyAlignment="1">
      <alignment horizontal="center" vertical="center" wrapText="1"/>
    </xf>
    <xf numFmtId="0" fontId="291" fillId="50" borderId="0" xfId="0" applyFont="1" applyFill="1" applyAlignment="1">
      <alignment horizontal="center" vertical="center" wrapText="1"/>
    </xf>
    <xf numFmtId="0" fontId="290" fillId="50" borderId="0" xfId="36" applyFont="1" applyFill="1" applyAlignment="1">
      <alignment horizontal="center" vertical="center" wrapText="1"/>
    </xf>
    <xf numFmtId="2" fontId="281" fillId="85" borderId="0" xfId="44" applyNumberFormat="1" applyFont="1" applyFill="1" applyBorder="1" applyAlignment="1" applyProtection="1">
      <alignment horizontal="center" vertical="center"/>
      <protection locked="0"/>
    </xf>
    <xf numFmtId="0" fontId="223" fillId="80" borderId="0" xfId="0" applyFont="1" applyFill="1" applyBorder="1" applyAlignment="1">
      <alignment horizontal="center" vertical="center"/>
    </xf>
    <xf numFmtId="0" fontId="178" fillId="67" borderId="0" xfId="49" applyNumberFormat="1" applyFont="1" applyFill="1" applyBorder="1" applyAlignment="1">
      <alignment horizontal="center" vertical="center" wrapText="1"/>
    </xf>
    <xf numFmtId="0" fontId="224" fillId="50" borderId="0" xfId="36" applyFont="1" applyFill="1" applyAlignment="1">
      <alignment horizontal="left" vertical="center"/>
    </xf>
    <xf numFmtId="0" fontId="114" fillId="50" borderId="0" xfId="37" applyFont="1" applyFill="1" applyAlignment="1">
      <alignment horizontal="left" vertical="center"/>
    </xf>
    <xf numFmtId="0" fontId="115" fillId="50" borderId="0" xfId="37" applyFont="1" applyFill="1" applyAlignment="1">
      <alignment horizontal="left" vertical="center"/>
    </xf>
    <xf numFmtId="0" fontId="286" fillId="0" borderId="0" xfId="36" applyFont="1" applyAlignment="1">
      <alignment horizontal="left" vertical="center"/>
    </xf>
    <xf numFmtId="0" fontId="286" fillId="50" borderId="0" xfId="36" applyFont="1" applyFill="1" applyBorder="1" applyAlignment="1">
      <alignment horizontal="left" vertical="center"/>
    </xf>
    <xf numFmtId="0" fontId="285" fillId="50" borderId="0" xfId="36" applyFont="1" applyFill="1" applyAlignment="1">
      <alignment horizontal="left" vertical="center"/>
    </xf>
    <xf numFmtId="0" fontId="221" fillId="68" borderId="72" xfId="44" applyFont="1" applyFill="1" applyBorder="1" applyAlignment="1">
      <alignment horizontal="center" vertical="center"/>
    </xf>
    <xf numFmtId="0" fontId="221" fillId="68" borderId="17" xfId="44" applyFont="1" applyFill="1" applyBorder="1" applyAlignment="1">
      <alignment horizontal="center" vertical="center"/>
    </xf>
    <xf numFmtId="0" fontId="221" fillId="68" borderId="80" xfId="44" applyFont="1" applyFill="1" applyBorder="1" applyAlignment="1">
      <alignment horizontal="center" vertical="center"/>
    </xf>
    <xf numFmtId="0" fontId="282" fillId="68" borderId="49" xfId="44" applyNumberFormat="1" applyFont="1" applyFill="1" applyBorder="1" applyAlignment="1">
      <alignment horizontal="left" vertical="top" wrapText="1"/>
    </xf>
    <xf numFmtId="0" fontId="282" fillId="68" borderId="73" xfId="44" applyNumberFormat="1" applyFont="1" applyFill="1" applyBorder="1" applyAlignment="1">
      <alignment horizontal="left" vertical="top" wrapText="1"/>
    </xf>
    <xf numFmtId="0" fontId="282" fillId="68" borderId="0" xfId="44" applyNumberFormat="1" applyFont="1" applyFill="1" applyBorder="1" applyAlignment="1">
      <alignment horizontal="left" vertical="top" wrapText="1"/>
    </xf>
    <xf numFmtId="0" fontId="282" fillId="68" borderId="18" xfId="44" applyNumberFormat="1" applyFont="1" applyFill="1" applyBorder="1" applyAlignment="1">
      <alignment horizontal="left" vertical="top" wrapText="1"/>
    </xf>
    <xf numFmtId="0" fontId="282" fillId="68" borderId="36" xfId="44" applyNumberFormat="1" applyFont="1" applyFill="1" applyBorder="1" applyAlignment="1">
      <alignment horizontal="left" vertical="top" wrapText="1"/>
    </xf>
    <xf numFmtId="0" fontId="282" fillId="68" borderId="81" xfId="44" applyNumberFormat="1" applyFont="1" applyFill="1" applyBorder="1" applyAlignment="1">
      <alignment horizontal="left" vertical="top" wrapText="1"/>
    </xf>
    <xf numFmtId="0" fontId="221" fillId="68" borderId="56" xfId="44" applyFont="1" applyFill="1" applyBorder="1" applyAlignment="1">
      <alignment horizontal="center" vertical="center"/>
    </xf>
    <xf numFmtId="0" fontId="280" fillId="68" borderId="0" xfId="44" applyNumberFormat="1" applyFont="1" applyFill="1" applyBorder="1" applyAlignment="1">
      <alignment horizontal="left" vertical="top" wrapText="1"/>
    </xf>
    <xf numFmtId="0" fontId="280" fillId="68" borderId="18" xfId="44" applyNumberFormat="1" applyFont="1" applyFill="1" applyBorder="1" applyAlignment="1">
      <alignment horizontal="left" vertical="top" wrapText="1"/>
    </xf>
    <xf numFmtId="0" fontId="280" fillId="68" borderId="58" xfId="44" applyNumberFormat="1" applyFont="1" applyFill="1" applyBorder="1" applyAlignment="1">
      <alignment horizontal="left" vertical="top" wrapText="1"/>
    </xf>
    <xf numFmtId="0" fontId="280" fillId="68" borderId="59" xfId="44" applyNumberFormat="1" applyFont="1" applyFill="1" applyBorder="1" applyAlignment="1">
      <alignment horizontal="left" vertical="top" wrapText="1"/>
    </xf>
    <xf numFmtId="0" fontId="111" fillId="60" borderId="145" xfId="44" applyFont="1" applyFill="1" applyBorder="1" applyAlignment="1">
      <alignment horizontal="center" vertical="center"/>
    </xf>
    <xf numFmtId="0" fontId="111" fillId="60" borderId="146" xfId="44" applyFont="1" applyFill="1" applyBorder="1" applyAlignment="1">
      <alignment horizontal="center" vertical="center"/>
    </xf>
    <xf numFmtId="0" fontId="281" fillId="50" borderId="0" xfId="44" applyFont="1" applyFill="1" applyBorder="1" applyAlignment="1">
      <alignment horizontal="center" vertical="center"/>
    </xf>
    <xf numFmtId="0" fontId="281" fillId="50" borderId="18" xfId="44" applyFont="1" applyFill="1" applyBorder="1" applyAlignment="1">
      <alignment horizontal="center" vertical="center"/>
    </xf>
    <xf numFmtId="0" fontId="112" fillId="37" borderId="0" xfId="44" applyFont="1" applyFill="1" applyBorder="1" applyAlignment="1">
      <alignment horizontal="left" vertical="center"/>
    </xf>
    <xf numFmtId="0" fontId="112" fillId="37" borderId="18" xfId="44" applyFont="1" applyFill="1" applyBorder="1" applyAlignment="1">
      <alignment horizontal="left" vertical="center"/>
    </xf>
    <xf numFmtId="0" fontId="214" fillId="0" borderId="0" xfId="44" applyFont="1" applyBorder="1" applyAlignment="1">
      <alignment horizontal="center" vertical="center"/>
    </xf>
    <xf numFmtId="0" fontId="214" fillId="0" borderId="18" xfId="44" applyFont="1" applyBorder="1" applyAlignment="1">
      <alignment horizontal="center" vertical="center"/>
    </xf>
    <xf numFmtId="0" fontId="209" fillId="82" borderId="17" xfId="44" applyFont="1" applyFill="1" applyBorder="1" applyAlignment="1">
      <alignment horizontal="center" vertical="center"/>
    </xf>
    <xf numFmtId="0" fontId="113" fillId="46" borderId="0" xfId="44" applyNumberFormat="1" applyFont="1" applyFill="1" applyBorder="1" applyAlignment="1">
      <alignment horizontal="left" vertical="top" wrapText="1"/>
    </xf>
    <xf numFmtId="0" fontId="113" fillId="46" borderId="18" xfId="44" applyNumberFormat="1" applyFont="1" applyFill="1" applyBorder="1" applyAlignment="1">
      <alignment horizontal="left" vertical="top" wrapText="1"/>
    </xf>
    <xf numFmtId="0" fontId="228" fillId="63" borderId="30" xfId="46" applyFont="1" applyFill="1" applyBorder="1" applyAlignment="1">
      <alignment horizontal="center" vertical="center" wrapText="1"/>
    </xf>
    <xf numFmtId="0" fontId="228" fillId="63" borderId="0" xfId="46" applyFont="1" applyFill="1" applyBorder="1" applyAlignment="1">
      <alignment horizontal="center" vertical="center" wrapText="1"/>
    </xf>
    <xf numFmtId="0" fontId="228" fillId="63" borderId="31" xfId="46" applyFont="1" applyFill="1" applyBorder="1" applyAlignment="1">
      <alignment horizontal="center" vertical="center" wrapText="1"/>
    </xf>
    <xf numFmtId="0" fontId="224" fillId="65" borderId="0" xfId="36" applyFont="1" applyFill="1" applyAlignment="1">
      <alignment horizontal="left" vertical="center"/>
    </xf>
    <xf numFmtId="0" fontId="224" fillId="56" borderId="0" xfId="36" applyFont="1" applyFill="1" applyAlignment="1" applyProtection="1">
      <alignment horizontal="left" vertical="center"/>
      <protection hidden="1"/>
    </xf>
    <xf numFmtId="0" fontId="227" fillId="57" borderId="30" xfId="46" applyFont="1" applyFill="1" applyBorder="1" applyAlignment="1">
      <alignment horizontal="center" vertical="center" wrapText="1"/>
    </xf>
    <xf numFmtId="0" fontId="227" fillId="57" borderId="0" xfId="46" applyFont="1" applyFill="1" applyBorder="1" applyAlignment="1">
      <alignment horizontal="center" vertical="center" wrapText="1"/>
    </xf>
    <xf numFmtId="0" fontId="227" fillId="57" borderId="31" xfId="46" applyFont="1" applyFill="1" applyBorder="1" applyAlignment="1">
      <alignment horizontal="center" vertical="center" wrapText="1"/>
    </xf>
    <xf numFmtId="0" fontId="227" fillId="57" borderId="32" xfId="46" applyFont="1" applyFill="1" applyBorder="1" applyAlignment="1">
      <alignment horizontal="center" vertical="center" wrapText="1"/>
    </xf>
    <xf numFmtId="0" fontId="227" fillId="57" borderId="36" xfId="46" applyFont="1" applyFill="1" applyBorder="1" applyAlignment="1">
      <alignment horizontal="center" vertical="center" wrapText="1"/>
    </xf>
    <xf numFmtId="0" fontId="227" fillId="57" borderId="33" xfId="46" applyFont="1" applyFill="1" applyBorder="1" applyAlignment="1">
      <alignment horizontal="center" vertical="center" wrapText="1"/>
    </xf>
    <xf numFmtId="0" fontId="209" fillId="79" borderId="144" xfId="44" applyFont="1" applyFill="1" applyBorder="1" applyAlignment="1">
      <alignment horizontal="center" vertical="center"/>
    </xf>
    <xf numFmtId="0" fontId="209" fillId="79" borderId="145" xfId="44" applyFont="1" applyFill="1" applyBorder="1" applyAlignment="1">
      <alignment horizontal="center" vertical="center"/>
    </xf>
    <xf numFmtId="0" fontId="209" fillId="79" borderId="146" xfId="44" applyFont="1" applyFill="1" applyBorder="1" applyAlignment="1">
      <alignment horizontal="center" vertical="center"/>
    </xf>
    <xf numFmtId="0" fontId="212" fillId="50" borderId="0" xfId="44" applyFont="1" applyFill="1" applyBorder="1" applyAlignment="1">
      <alignment horizontal="center" vertical="center" wrapText="1"/>
    </xf>
    <xf numFmtId="0" fontId="212" fillId="50" borderId="18" xfId="44" applyFont="1" applyFill="1" applyBorder="1" applyAlignment="1">
      <alignment horizontal="center" vertical="center" wrapText="1"/>
    </xf>
    <xf numFmtId="0" fontId="224" fillId="50" borderId="0" xfId="36" applyFont="1" applyFill="1" applyAlignment="1">
      <alignment horizontal="left"/>
    </xf>
    <xf numFmtId="0" fontId="224" fillId="0" borderId="0" xfId="36" applyFont="1" applyAlignment="1">
      <alignment horizontal="left" vertical="center"/>
    </xf>
    <xf numFmtId="0" fontId="194" fillId="61" borderId="30" xfId="46" applyFont="1" applyFill="1" applyBorder="1" applyAlignment="1">
      <alignment horizontal="center" vertical="center"/>
    </xf>
    <xf numFmtId="0" fontId="194" fillId="61" borderId="0" xfId="46" applyFont="1" applyFill="1" applyBorder="1" applyAlignment="1">
      <alignment horizontal="center" vertical="center"/>
    </xf>
    <xf numFmtId="0" fontId="194" fillId="61" borderId="31" xfId="46" applyFont="1" applyFill="1" applyBorder="1" applyAlignment="1">
      <alignment horizontal="center" vertical="center"/>
    </xf>
    <xf numFmtId="0" fontId="174" fillId="50" borderId="30" xfId="46" applyFont="1" applyFill="1" applyBorder="1" applyAlignment="1">
      <alignment horizontal="center" vertical="center" wrapText="1"/>
    </xf>
    <xf numFmtId="0" fontId="174" fillId="50" borderId="0" xfId="46" applyFont="1" applyFill="1" applyBorder="1" applyAlignment="1">
      <alignment horizontal="center" vertical="center" wrapText="1"/>
    </xf>
    <xf numFmtId="0" fontId="174" fillId="50" borderId="31" xfId="46" applyFont="1" applyFill="1" applyBorder="1" applyAlignment="1">
      <alignment horizontal="center" vertical="center" wrapText="1"/>
    </xf>
    <xf numFmtId="0" fontId="229" fillId="50" borderId="128" xfId="44" applyFont="1" applyFill="1" applyBorder="1" applyAlignment="1" applyProtection="1">
      <alignment horizontal="center" vertical="center"/>
      <protection hidden="1"/>
    </xf>
    <xf numFmtId="0" fontId="229" fillId="50" borderId="129" xfId="44" applyFont="1" applyFill="1" applyBorder="1" applyAlignment="1" applyProtection="1">
      <alignment horizontal="center" vertical="center"/>
      <protection hidden="1"/>
    </xf>
    <xf numFmtId="0" fontId="229" fillId="50" borderId="130" xfId="44" applyFont="1" applyFill="1" applyBorder="1" applyAlignment="1" applyProtection="1">
      <alignment horizontal="center" vertical="center"/>
      <protection hidden="1"/>
    </xf>
    <xf numFmtId="0" fontId="238" fillId="50" borderId="48" xfId="46" applyFont="1" applyFill="1" applyBorder="1" applyAlignment="1">
      <alignment horizontal="center" vertical="center" wrapText="1"/>
    </xf>
    <xf numFmtId="0" fontId="238" fillId="50" borderId="49" xfId="46" applyFont="1" applyFill="1" applyBorder="1" applyAlignment="1">
      <alignment horizontal="center" vertical="center" wrapText="1"/>
    </xf>
    <xf numFmtId="0" fontId="238" fillId="50" borderId="51" xfId="46" applyFont="1" applyFill="1" applyBorder="1" applyAlignment="1">
      <alignment horizontal="center" vertical="center" wrapText="1"/>
    </xf>
    <xf numFmtId="0" fontId="238" fillId="50" borderId="30" xfId="46" applyFont="1" applyFill="1" applyBorder="1" applyAlignment="1">
      <alignment horizontal="center" vertical="center" wrapText="1"/>
    </xf>
    <xf numFmtId="0" fontId="238" fillId="50" borderId="0" xfId="46" applyFont="1" applyFill="1" applyBorder="1" applyAlignment="1">
      <alignment horizontal="center" vertical="center" wrapText="1"/>
    </xf>
    <xf numFmtId="0" fontId="238" fillId="50" borderId="31" xfId="46" applyFont="1" applyFill="1" applyBorder="1" applyAlignment="1">
      <alignment horizontal="center" vertical="center" wrapText="1"/>
    </xf>
    <xf numFmtId="0" fontId="238" fillId="50" borderId="32" xfId="46" applyFont="1" applyFill="1" applyBorder="1" applyAlignment="1">
      <alignment horizontal="center" vertical="center" wrapText="1"/>
    </xf>
    <xf numFmtId="0" fontId="238" fillId="50" borderId="36" xfId="46" applyFont="1" applyFill="1" applyBorder="1" applyAlignment="1">
      <alignment horizontal="center" vertical="center" wrapText="1"/>
    </xf>
    <xf numFmtId="0" fontId="238" fillId="50" borderId="33" xfId="46" applyFont="1" applyFill="1" applyBorder="1" applyAlignment="1">
      <alignment horizontal="center" vertical="center" wrapText="1"/>
    </xf>
    <xf numFmtId="0" fontId="268" fillId="56" borderId="48" xfId="0" applyFont="1" applyFill="1" applyBorder="1" applyAlignment="1">
      <alignment horizontal="center" vertical="center" wrapText="1"/>
    </xf>
    <xf numFmtId="0" fontId="268" fillId="56" borderId="49" xfId="0" applyFont="1" applyFill="1" applyBorder="1" applyAlignment="1">
      <alignment horizontal="center" vertical="center" wrapText="1"/>
    </xf>
    <xf numFmtId="0" fontId="268" fillId="56" borderId="51" xfId="0" applyFont="1" applyFill="1" applyBorder="1" applyAlignment="1">
      <alignment horizontal="center" vertical="center" wrapText="1"/>
    </xf>
    <xf numFmtId="0" fontId="268" fillId="56" borderId="30" xfId="0" applyFont="1" applyFill="1" applyBorder="1" applyAlignment="1">
      <alignment horizontal="center" vertical="center" wrapText="1"/>
    </xf>
    <xf numFmtId="0" fontId="268" fillId="56" borderId="0" xfId="0" applyFont="1" applyFill="1" applyBorder="1" applyAlignment="1">
      <alignment horizontal="center" vertical="center" wrapText="1"/>
    </xf>
    <xf numFmtId="0" fontId="268" fillId="56" borderId="31" xfId="0" applyFont="1" applyFill="1" applyBorder="1" applyAlignment="1">
      <alignment horizontal="center" vertical="center" wrapText="1"/>
    </xf>
    <xf numFmtId="0" fontId="268" fillId="56" borderId="32" xfId="0" applyFont="1" applyFill="1" applyBorder="1" applyAlignment="1">
      <alignment horizontal="center" vertical="center" wrapText="1"/>
    </xf>
    <xf numFmtId="0" fontId="268" fillId="56" borderId="36" xfId="0" applyFont="1" applyFill="1" applyBorder="1" applyAlignment="1">
      <alignment horizontal="center" vertical="center" wrapText="1"/>
    </xf>
    <xf numFmtId="0" fontId="268" fillId="56" borderId="33" xfId="0" applyFont="1" applyFill="1" applyBorder="1" applyAlignment="1">
      <alignment horizontal="center" vertical="center" wrapText="1"/>
    </xf>
    <xf numFmtId="0" fontId="180" fillId="50" borderId="48" xfId="46" applyFont="1" applyFill="1" applyBorder="1" applyAlignment="1">
      <alignment horizontal="center" vertical="center" wrapText="1"/>
    </xf>
    <xf numFmtId="0" fontId="180" fillId="50" borderId="49" xfId="46" applyFont="1" applyFill="1" applyBorder="1" applyAlignment="1">
      <alignment horizontal="center" vertical="center" wrapText="1"/>
    </xf>
    <xf numFmtId="0" fontId="180" fillId="50" borderId="51" xfId="46" applyFont="1" applyFill="1" applyBorder="1" applyAlignment="1">
      <alignment horizontal="center" vertical="center" wrapText="1"/>
    </xf>
    <xf numFmtId="0" fontId="180" fillId="50" borderId="30" xfId="46" applyFont="1" applyFill="1" applyBorder="1" applyAlignment="1">
      <alignment horizontal="center" vertical="center" wrapText="1"/>
    </xf>
    <xf numFmtId="0" fontId="180" fillId="50" borderId="0" xfId="46" applyFont="1" applyFill="1" applyBorder="1" applyAlignment="1">
      <alignment horizontal="center" vertical="center" wrapText="1"/>
    </xf>
    <xf numFmtId="0" fontId="180" fillId="50" borderId="31" xfId="46" applyFont="1" applyFill="1" applyBorder="1" applyAlignment="1">
      <alignment horizontal="center" vertical="center" wrapText="1"/>
    </xf>
    <xf numFmtId="0" fontId="279" fillId="50" borderId="0" xfId="35" applyFont="1" applyFill="1" applyAlignment="1" applyProtection="1">
      <alignment horizontal="left" vertical="center"/>
    </xf>
    <xf numFmtId="0" fontId="178" fillId="50" borderId="30" xfId="46" applyFont="1" applyFill="1" applyBorder="1" applyAlignment="1">
      <alignment horizontal="center" vertical="center" wrapText="1"/>
    </xf>
    <xf numFmtId="0" fontId="178" fillId="50" borderId="0" xfId="46" applyFont="1" applyFill="1" applyBorder="1" applyAlignment="1">
      <alignment horizontal="center" vertical="center" wrapText="1"/>
    </xf>
    <xf numFmtId="0" fontId="178" fillId="50" borderId="31" xfId="46" applyFont="1" applyFill="1" applyBorder="1" applyAlignment="1">
      <alignment horizontal="center" vertical="center" wrapText="1"/>
    </xf>
    <xf numFmtId="0" fontId="178" fillId="50" borderId="32" xfId="46" applyFont="1" applyFill="1" applyBorder="1" applyAlignment="1">
      <alignment horizontal="center" vertical="center" wrapText="1"/>
    </xf>
    <xf numFmtId="0" fontId="178" fillId="50" borderId="36" xfId="46" applyFont="1" applyFill="1" applyBorder="1" applyAlignment="1">
      <alignment horizontal="center" vertical="center" wrapText="1"/>
    </xf>
    <xf numFmtId="0" fontId="178" fillId="50" borderId="33" xfId="46" applyFont="1" applyFill="1" applyBorder="1" applyAlignment="1">
      <alignment horizontal="center" vertical="center" wrapText="1"/>
    </xf>
    <xf numFmtId="0" fontId="224" fillId="50" borderId="0" xfId="36" applyFont="1" applyFill="1" applyAlignment="1" applyProtection="1">
      <alignment horizontal="left" vertical="center"/>
    </xf>
    <xf numFmtId="0" fontId="5" fillId="83" borderId="144" xfId="44" applyFont="1" applyFill="1" applyBorder="1" applyAlignment="1" applyProtection="1">
      <alignment horizontal="center" vertical="center"/>
      <protection hidden="1"/>
    </xf>
    <xf numFmtId="0" fontId="5" fillId="83" borderId="145" xfId="44" applyFont="1" applyFill="1" applyBorder="1" applyAlignment="1" applyProtection="1">
      <alignment horizontal="center" vertical="center"/>
      <protection hidden="1"/>
    </xf>
    <xf numFmtId="0" fontId="5" fillId="83" borderId="146" xfId="44" applyFont="1" applyFill="1" applyBorder="1" applyAlignment="1" applyProtection="1">
      <alignment horizontal="center" vertical="center"/>
      <protection hidden="1"/>
    </xf>
    <xf numFmtId="0" fontId="18" fillId="50" borderId="17" xfId="44" applyFont="1" applyFill="1" applyBorder="1" applyAlignment="1" applyProtection="1">
      <alignment horizontal="center" vertical="center"/>
      <protection hidden="1"/>
    </xf>
    <xf numFmtId="0" fontId="18" fillId="50" borderId="0" xfId="44" applyFont="1" applyFill="1" applyBorder="1" applyAlignment="1" applyProtection="1">
      <alignment horizontal="center" vertical="center"/>
      <protection hidden="1"/>
    </xf>
    <xf numFmtId="0" fontId="18" fillId="50" borderId="18" xfId="44" applyFont="1" applyFill="1" applyBorder="1" applyAlignment="1" applyProtection="1">
      <alignment horizontal="center" vertical="center"/>
      <protection hidden="1"/>
    </xf>
    <xf numFmtId="0" fontId="283" fillId="50" borderId="58" xfId="36" applyFont="1" applyFill="1" applyBorder="1" applyAlignment="1" applyProtection="1">
      <alignment horizontal="center" vertical="center"/>
      <protection hidden="1"/>
    </xf>
    <xf numFmtId="0" fontId="283" fillId="50" borderId="59" xfId="36" applyFont="1" applyFill="1" applyBorder="1" applyAlignment="1" applyProtection="1">
      <alignment horizontal="center" vertical="center"/>
      <protection hidden="1"/>
    </xf>
    <xf numFmtId="0" fontId="5" fillId="56" borderId="0" xfId="44" applyFont="1" applyFill="1" applyAlignment="1" applyProtection="1">
      <alignment horizontal="center" vertical="center" wrapText="1"/>
      <protection hidden="1"/>
    </xf>
    <xf numFmtId="0" fontId="4" fillId="24" borderId="13" xfId="42" applyFont="1" applyFill="1" applyBorder="1" applyAlignment="1">
      <alignment horizontal="center" vertical="center"/>
    </xf>
    <xf numFmtId="0" fontId="4" fillId="24" borderId="11" xfId="42" applyFont="1" applyFill="1" applyBorder="1" applyAlignment="1">
      <alignment horizontal="center" vertical="center"/>
    </xf>
    <xf numFmtId="0" fontId="18" fillId="0" borderId="32" xfId="42" applyFont="1" applyFill="1" applyBorder="1" applyAlignment="1">
      <alignment horizontal="center" vertical="center" wrapText="1"/>
    </xf>
    <xf numFmtId="0" fontId="18" fillId="0" borderId="36" xfId="42" applyFont="1" applyFill="1" applyBorder="1" applyAlignment="1">
      <alignment horizontal="center" vertical="center" wrapText="1"/>
    </xf>
    <xf numFmtId="0" fontId="18" fillId="0" borderId="138" xfId="42" applyFont="1" applyFill="1" applyBorder="1" applyAlignment="1">
      <alignment horizontal="center" vertical="center" wrapText="1"/>
    </xf>
    <xf numFmtId="0" fontId="37" fillId="0" borderId="139" xfId="43" applyFont="1" applyBorder="1" applyAlignment="1" applyProtection="1">
      <alignment horizontal="center" vertical="center"/>
    </xf>
    <xf numFmtId="0" fontId="37" fillId="0" borderId="139" xfId="43" applyFont="1" applyBorder="1" applyAlignment="1" applyProtection="1">
      <alignment horizontal="center" vertical="center" wrapText="1"/>
    </xf>
    <xf numFmtId="0" fontId="14" fillId="0" borderId="142" xfId="53" applyNumberFormat="1" applyFont="1" applyFill="1" applyBorder="1" applyAlignment="1">
      <alignment horizontal="center" vertical="center" wrapText="1"/>
    </xf>
    <xf numFmtId="2" fontId="32" fillId="47" borderId="140" xfId="43" applyNumberFormat="1" applyFont="1" applyFill="1" applyBorder="1" applyAlignment="1" applyProtection="1">
      <alignment horizontal="center" vertical="center"/>
      <protection locked="0"/>
    </xf>
    <xf numFmtId="0" fontId="39" fillId="49" borderId="143" xfId="43" applyFont="1" applyFill="1" applyBorder="1" applyAlignment="1">
      <alignment horizontal="center" vertical="center"/>
    </xf>
    <xf numFmtId="0" fontId="3" fillId="0" borderId="141" xfId="43" applyFont="1" applyBorder="1" applyAlignment="1">
      <alignment horizontal="center" vertical="center"/>
    </xf>
    <xf numFmtId="0" fontId="14" fillId="0" borderId="25" xfId="53" applyNumberFormat="1" applyFont="1" applyFill="1" applyBorder="1" applyAlignment="1">
      <alignment horizontal="center" vertical="center" wrapText="1"/>
    </xf>
    <xf numFmtId="2" fontId="32" fillId="47" borderId="29" xfId="43" applyNumberFormat="1" applyFont="1" applyFill="1" applyBorder="1" applyAlignment="1" applyProtection="1">
      <alignment horizontal="left" vertical="center"/>
      <protection locked="0"/>
    </xf>
    <xf numFmtId="0" fontId="78" fillId="51" borderId="0" xfId="33" applyFont="1" applyFill="1" applyAlignment="1" applyProtection="1">
      <alignment horizontal="center" vertical="center"/>
    </xf>
  </cellXfs>
  <cellStyles count="67">
    <cellStyle name="20 % - Accent1 2" xfId="1"/>
    <cellStyle name="20 % - Accent2 2" xfId="2"/>
    <cellStyle name="20 % - Accent3 2" xfId="3"/>
    <cellStyle name="20 % - Accent4 2" xfId="4"/>
    <cellStyle name="20 % - Accent5 2" xfId="5"/>
    <cellStyle name="20 % - Accent6 2" xfId="6"/>
    <cellStyle name="40 % - Accent1 2" xfId="7"/>
    <cellStyle name="40 % - Accent2 2" xfId="8"/>
    <cellStyle name="40 % - Accent3 2" xfId="9"/>
    <cellStyle name="40 % - Accent4 2" xfId="10"/>
    <cellStyle name="40 % - Accent5 2" xfId="11"/>
    <cellStyle name="40 % - Accent6 2" xfId="12"/>
    <cellStyle name="60 % - Accent1 2" xfId="13"/>
    <cellStyle name="60 % - Accent2 2" xfId="14"/>
    <cellStyle name="60 % - Accent3 2" xfId="15"/>
    <cellStyle name="60 % - Accent4 2" xfId="16"/>
    <cellStyle name="60 % - Accent5 2" xfId="17"/>
    <cellStyle name="60 % - Accent6 2" xfId="18"/>
    <cellStyle name="Accent1 2" xfId="19"/>
    <cellStyle name="Accent2 2" xfId="20"/>
    <cellStyle name="Accent3 2" xfId="21"/>
    <cellStyle name="Accent4 2" xfId="22"/>
    <cellStyle name="Accent5 2" xfId="23"/>
    <cellStyle name="Accent6 2" xfId="24"/>
    <cellStyle name="Avertissement 2" xfId="25"/>
    <cellStyle name="Calcul 2" xfId="26"/>
    <cellStyle name="Cellule liée 2" xfId="27"/>
    <cellStyle name="Commentaire 2" xfId="28"/>
    <cellStyle name="Entrée 2" xfId="29"/>
    <cellStyle name="Euro" xfId="30"/>
    <cellStyle name="Euro 2" xfId="31"/>
    <cellStyle name="Insatisfaisant 2" xfId="32"/>
    <cellStyle name="Lien hypertexte" xfId="33" builtinId="8"/>
    <cellStyle name="Lien hypertexte 2" xfId="34"/>
    <cellStyle name="Lien hypertexte 3" xfId="35"/>
    <cellStyle name="Lien hypertexte 4" xfId="36"/>
    <cellStyle name="Lien hypertexte 5" xfId="37"/>
    <cellStyle name="Neutre 2" xfId="38"/>
    <cellStyle name="Non d‚fini" xfId="39"/>
    <cellStyle name="Non d‚fini 2" xfId="40"/>
    <cellStyle name="Non d‚fini 3" xfId="41"/>
    <cellStyle name="Normal" xfId="0" builtinId="0"/>
    <cellStyle name="Normal 2" xfId="42"/>
    <cellStyle name="Normal 2 2" xfId="43"/>
    <cellStyle name="Normal 2 2 2" xfId="44"/>
    <cellStyle name="Normal 3" xfId="45"/>
    <cellStyle name="Normal 4" xfId="46"/>
    <cellStyle name="Normal_Base de données recettes (1)" xfId="47"/>
    <cellStyle name="Normal_Bons de commande livraison" xfId="48"/>
    <cellStyle name="Normal_Comparer recettes 2009 OK 2" xfId="49"/>
    <cellStyle name="Normal_Conditionnement 3 décembre" xfId="50"/>
    <cellStyle name="Normal_Cuissons Températures portait16-11-2006" xfId="51"/>
    <cellStyle name="Normal_Forum Marais 15 09 2001" xfId="52"/>
    <cellStyle name="Normal_Forum Marais 15 09 2001 2" xfId="53"/>
    <cellStyle name="Normal_MS Définitions_1" xfId="54"/>
    <cellStyle name="Normal_Salaires 2002 Modèle" xfId="55"/>
    <cellStyle name="Normal_space" xfId="56"/>
    <cellStyle name="Satisfaisant 2" xfId="57"/>
    <cellStyle name="Sortie 2" xfId="58"/>
    <cellStyle name="Texte explicatif 2" xfId="59"/>
    <cellStyle name="Titre 2" xfId="60"/>
    <cellStyle name="Titre 1 2" xfId="61"/>
    <cellStyle name="Titre 2 2" xfId="62"/>
    <cellStyle name="Titre 3 2" xfId="63"/>
    <cellStyle name="Titre 4 2" xfId="64"/>
    <cellStyle name="Total 2" xfId="65"/>
    <cellStyle name="Vérification 2" xfId="66"/>
  </cellStyles>
  <dxfs count="3">
    <dxf>
      <font>
        <color theme="0"/>
      </font>
      <fill>
        <patternFill>
          <bgColor theme="4" tint="-0.24994659260841701"/>
        </patternFill>
      </fill>
    </dxf>
    <dxf>
      <font>
        <b/>
        <i val="0"/>
        <color theme="0"/>
      </font>
      <fill>
        <patternFill>
          <bgColor rgb="FF7030A0"/>
        </patternFill>
      </fill>
    </dxf>
    <dxf>
      <font>
        <b/>
        <i val="0"/>
        <color theme="0"/>
      </font>
      <fill>
        <patternFill>
          <bgColor rgb="FF7030A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214CB41C-7DC8-46A2-AD35-11B815DA581B}" type="doc">
      <dgm:prSet loTypeId="urn:microsoft.com/office/officeart/2005/8/layout/target1" loCatId="relationship" qsTypeId="urn:microsoft.com/office/officeart/2005/8/quickstyle/3d6" qsCatId="3D" csTypeId="urn:microsoft.com/office/officeart/2005/8/colors/colorful1" csCatId="colorful" phldr="1"/>
      <dgm:spPr/>
    </dgm:pt>
    <dgm:pt modelId="{25EA7D6E-99F1-4462-B118-CD7F631F49DB}">
      <dgm:prSet phldrT="[Texte]"/>
      <dgm:spPr/>
      <dgm:t>
        <a:bodyPr/>
        <a:lstStyle/>
        <a:p>
          <a:r>
            <a:rPr lang="fr-FR"/>
            <a:t>garniture</a:t>
          </a:r>
        </a:p>
      </dgm:t>
    </dgm:pt>
    <dgm:pt modelId="{C54227E8-A1AC-4B33-A6D7-03C8C22EC5E9}" type="parTrans" cxnId="{5C706EF4-AFD2-4C44-BD03-3F7A7322A399}">
      <dgm:prSet/>
      <dgm:spPr/>
      <dgm:t>
        <a:bodyPr/>
        <a:lstStyle/>
        <a:p>
          <a:endParaRPr lang="fr-FR"/>
        </a:p>
      </dgm:t>
    </dgm:pt>
    <dgm:pt modelId="{8951920F-9618-44FC-94BD-50DA86F9EC65}" type="sibTrans" cxnId="{5C706EF4-AFD2-4C44-BD03-3F7A7322A399}">
      <dgm:prSet/>
      <dgm:spPr/>
      <dgm:t>
        <a:bodyPr/>
        <a:lstStyle/>
        <a:p>
          <a:endParaRPr lang="fr-FR"/>
        </a:p>
      </dgm:t>
    </dgm:pt>
    <dgm:pt modelId="{2DFB2CD0-6288-49B7-9A82-33943972DFBD}">
      <dgm:prSet phldrT="[Texte]"/>
      <dgm:spPr/>
      <dgm:t>
        <a:bodyPr/>
        <a:lstStyle/>
        <a:p>
          <a:r>
            <a:rPr lang="fr-FR"/>
            <a:t>appareil</a:t>
          </a:r>
        </a:p>
      </dgm:t>
    </dgm:pt>
    <dgm:pt modelId="{5AA3C0EA-9D6F-4303-8878-84FF02FFA866}" type="parTrans" cxnId="{360E47DC-E8AE-4906-B6D7-E528EC78DD8E}">
      <dgm:prSet/>
      <dgm:spPr/>
      <dgm:t>
        <a:bodyPr/>
        <a:lstStyle/>
        <a:p>
          <a:endParaRPr lang="fr-FR"/>
        </a:p>
      </dgm:t>
    </dgm:pt>
    <dgm:pt modelId="{CE9F76BE-ABDA-4D02-B8E7-628DB792F2AD}" type="sibTrans" cxnId="{360E47DC-E8AE-4906-B6D7-E528EC78DD8E}">
      <dgm:prSet/>
      <dgm:spPr/>
      <dgm:t>
        <a:bodyPr/>
        <a:lstStyle/>
        <a:p>
          <a:endParaRPr lang="fr-FR"/>
        </a:p>
      </dgm:t>
    </dgm:pt>
    <dgm:pt modelId="{39FAD670-BEE5-4DEC-810E-735C4DC1D039}">
      <dgm:prSet phldrT="[Texte]"/>
      <dgm:spPr/>
      <dgm:t>
        <a:bodyPr/>
        <a:lstStyle/>
        <a:p>
          <a:r>
            <a:rPr lang="fr-FR"/>
            <a:t>pate</a:t>
          </a:r>
        </a:p>
      </dgm:t>
    </dgm:pt>
    <dgm:pt modelId="{4EA035D7-ABB3-4A1A-A1AC-C84A9E89777E}" type="parTrans" cxnId="{4D1CC472-0C59-42CA-B556-E995FCA8C83F}">
      <dgm:prSet/>
      <dgm:spPr/>
      <dgm:t>
        <a:bodyPr/>
        <a:lstStyle/>
        <a:p>
          <a:endParaRPr lang="fr-FR"/>
        </a:p>
      </dgm:t>
    </dgm:pt>
    <dgm:pt modelId="{7198B2D1-F2EC-47D7-8D3B-417A07A01CFD}" type="sibTrans" cxnId="{4D1CC472-0C59-42CA-B556-E995FCA8C83F}">
      <dgm:prSet/>
      <dgm:spPr/>
      <dgm:t>
        <a:bodyPr/>
        <a:lstStyle/>
        <a:p>
          <a:endParaRPr lang="fr-FR"/>
        </a:p>
      </dgm:t>
    </dgm:pt>
    <dgm:pt modelId="{9D7DD4FB-464F-4BC0-AEC6-9816758D0E6D}" type="pres">
      <dgm:prSet presAssocID="{214CB41C-7DC8-46A2-AD35-11B815DA581B}" presName="composite" presStyleCnt="0">
        <dgm:presLayoutVars>
          <dgm:chMax val="5"/>
          <dgm:dir/>
          <dgm:resizeHandles val="exact"/>
        </dgm:presLayoutVars>
      </dgm:prSet>
      <dgm:spPr/>
    </dgm:pt>
    <dgm:pt modelId="{9F6578EC-0EA8-494C-ABE2-36BAEE9A18C4}" type="pres">
      <dgm:prSet presAssocID="{25EA7D6E-99F1-4462-B118-CD7F631F49DB}" presName="circle1" presStyleLbl="lnNode1" presStyleIdx="0" presStyleCnt="3" custScaleX="300926" custScaleY="284723" custLinFactNeighborX="17602" custLinFactNeighborY="35204"/>
      <dgm:spPr/>
    </dgm:pt>
    <dgm:pt modelId="{E9A320C5-9217-4BD7-9125-9DF9912C1300}" type="pres">
      <dgm:prSet presAssocID="{25EA7D6E-99F1-4462-B118-CD7F631F49DB}" presName="text1" presStyleLbl="revTx" presStyleIdx="0" presStyleCnt="3">
        <dgm:presLayoutVars>
          <dgm:bulletEnabled val="1"/>
        </dgm:presLayoutVars>
      </dgm:prSet>
      <dgm:spPr/>
    </dgm:pt>
    <dgm:pt modelId="{F0071ECC-22C7-4606-A1DC-EECA13F7ED1C}" type="pres">
      <dgm:prSet presAssocID="{25EA7D6E-99F1-4462-B118-CD7F631F49DB}" presName="line1" presStyleLbl="callout" presStyleIdx="0" presStyleCnt="6"/>
      <dgm:spPr/>
    </dgm:pt>
    <dgm:pt modelId="{3DD5EF9D-7C8B-46F9-9947-1A2E8E3674C2}" type="pres">
      <dgm:prSet presAssocID="{25EA7D6E-99F1-4462-B118-CD7F631F49DB}" presName="d1" presStyleLbl="callout" presStyleIdx="1" presStyleCnt="6"/>
      <dgm:spPr/>
    </dgm:pt>
    <dgm:pt modelId="{D1190DAD-5841-4615-998E-900BFF221814}" type="pres">
      <dgm:prSet presAssocID="{2DFB2CD0-6288-49B7-9A82-33943972DFBD}" presName="circle2" presStyleLbl="lnNode1" presStyleIdx="1" presStyleCnt="3" custScaleX="157407" custScaleY="156636"/>
      <dgm:spPr/>
    </dgm:pt>
    <dgm:pt modelId="{ED7C3A72-918F-4DBA-8C27-EBF5DF84000B}" type="pres">
      <dgm:prSet presAssocID="{2DFB2CD0-6288-49B7-9A82-33943972DFBD}" presName="text2" presStyleLbl="revTx" presStyleIdx="1" presStyleCnt="3">
        <dgm:presLayoutVars>
          <dgm:bulletEnabled val="1"/>
        </dgm:presLayoutVars>
      </dgm:prSet>
      <dgm:spPr/>
    </dgm:pt>
    <dgm:pt modelId="{A4D86D11-9E63-437A-A30B-93AF2E24557B}" type="pres">
      <dgm:prSet presAssocID="{2DFB2CD0-6288-49B7-9A82-33943972DFBD}" presName="line2" presStyleLbl="callout" presStyleIdx="2" presStyleCnt="6"/>
      <dgm:spPr/>
    </dgm:pt>
    <dgm:pt modelId="{A6F30462-8FBB-4858-BB15-629689765207}" type="pres">
      <dgm:prSet presAssocID="{2DFB2CD0-6288-49B7-9A82-33943972DFBD}" presName="d2" presStyleLbl="callout" presStyleIdx="3" presStyleCnt="6"/>
      <dgm:spPr/>
    </dgm:pt>
    <dgm:pt modelId="{BE22EF5A-D512-4CCB-9ACA-0274A5AFAA68}" type="pres">
      <dgm:prSet presAssocID="{39FAD670-BEE5-4DEC-810E-735C4DC1D039}" presName="circle3" presStyleLbl="lnNode1" presStyleIdx="2" presStyleCnt="3" custLinFactNeighborX="1760" custLinFactNeighborY="-5281"/>
      <dgm:spPr/>
    </dgm:pt>
    <dgm:pt modelId="{14F73FC4-6E68-476D-9180-080210AE3637}" type="pres">
      <dgm:prSet presAssocID="{39FAD670-BEE5-4DEC-810E-735C4DC1D039}" presName="text3" presStyleLbl="revTx" presStyleIdx="2" presStyleCnt="3" custLinFactNeighborX="-99133" custLinFactNeighborY="-6798">
        <dgm:presLayoutVars>
          <dgm:bulletEnabled val="1"/>
        </dgm:presLayoutVars>
      </dgm:prSet>
      <dgm:spPr/>
    </dgm:pt>
    <dgm:pt modelId="{D78CABE5-3F06-4918-8B9F-95537A2E4443}" type="pres">
      <dgm:prSet presAssocID="{39FAD670-BEE5-4DEC-810E-735C4DC1D039}" presName="line3" presStyleLbl="callout" presStyleIdx="4" presStyleCnt="6"/>
      <dgm:spPr/>
    </dgm:pt>
    <dgm:pt modelId="{CCF735EC-3542-4286-ADA4-38059AC52901}" type="pres">
      <dgm:prSet presAssocID="{39FAD670-BEE5-4DEC-810E-735C4DC1D039}" presName="d3" presStyleLbl="callout" presStyleIdx="5" presStyleCnt="6" custFlipVert="1" custFlipHor="1" custScaleX="33894" custScaleY="23491" custLinFactNeighborX="36384" custLinFactNeighborY="-38715"/>
      <dgm:spPr/>
    </dgm:pt>
  </dgm:ptLst>
  <dgm:cxnLst>
    <dgm:cxn modelId="{E4CF6103-8182-4814-A969-6FD0083AB053}" type="presOf" srcId="{2DFB2CD0-6288-49B7-9A82-33943972DFBD}" destId="{ED7C3A72-918F-4DBA-8C27-EBF5DF84000B}" srcOrd="0" destOrd="0" presId="urn:microsoft.com/office/officeart/2005/8/layout/target1"/>
    <dgm:cxn modelId="{EB03F924-12CD-48FA-A262-16C0C180D000}" type="presOf" srcId="{25EA7D6E-99F1-4462-B118-CD7F631F49DB}" destId="{E9A320C5-9217-4BD7-9125-9DF9912C1300}" srcOrd="0" destOrd="0" presId="urn:microsoft.com/office/officeart/2005/8/layout/target1"/>
    <dgm:cxn modelId="{4D1CC472-0C59-42CA-B556-E995FCA8C83F}" srcId="{214CB41C-7DC8-46A2-AD35-11B815DA581B}" destId="{39FAD670-BEE5-4DEC-810E-735C4DC1D039}" srcOrd="2" destOrd="0" parTransId="{4EA035D7-ABB3-4A1A-A1AC-C84A9E89777E}" sibTransId="{7198B2D1-F2EC-47D7-8D3B-417A07A01CFD}"/>
    <dgm:cxn modelId="{0FF4A7CD-D8C7-42E5-9A7F-26995D178146}" type="presOf" srcId="{214CB41C-7DC8-46A2-AD35-11B815DA581B}" destId="{9D7DD4FB-464F-4BC0-AEC6-9816758D0E6D}" srcOrd="0" destOrd="0" presId="urn:microsoft.com/office/officeart/2005/8/layout/target1"/>
    <dgm:cxn modelId="{360E47DC-E8AE-4906-B6D7-E528EC78DD8E}" srcId="{214CB41C-7DC8-46A2-AD35-11B815DA581B}" destId="{2DFB2CD0-6288-49B7-9A82-33943972DFBD}" srcOrd="1" destOrd="0" parTransId="{5AA3C0EA-9D6F-4303-8878-84FF02FFA866}" sibTransId="{CE9F76BE-ABDA-4D02-B8E7-628DB792F2AD}"/>
    <dgm:cxn modelId="{5C706EF4-AFD2-4C44-BD03-3F7A7322A399}" srcId="{214CB41C-7DC8-46A2-AD35-11B815DA581B}" destId="{25EA7D6E-99F1-4462-B118-CD7F631F49DB}" srcOrd="0" destOrd="0" parTransId="{C54227E8-A1AC-4B33-A6D7-03C8C22EC5E9}" sibTransId="{8951920F-9618-44FC-94BD-50DA86F9EC65}"/>
    <dgm:cxn modelId="{75AC2AF7-6B0C-4180-B14A-D7648141ED55}" type="presOf" srcId="{39FAD670-BEE5-4DEC-810E-735C4DC1D039}" destId="{14F73FC4-6E68-476D-9180-080210AE3637}" srcOrd="0" destOrd="0" presId="urn:microsoft.com/office/officeart/2005/8/layout/target1"/>
    <dgm:cxn modelId="{07F60743-BF3F-430D-BF83-143FDBDACBD8}" type="presParOf" srcId="{9D7DD4FB-464F-4BC0-AEC6-9816758D0E6D}" destId="{9F6578EC-0EA8-494C-ABE2-36BAEE9A18C4}" srcOrd="0" destOrd="0" presId="urn:microsoft.com/office/officeart/2005/8/layout/target1"/>
    <dgm:cxn modelId="{57C88A0B-F578-4463-930D-F4AA78DC4EA6}" type="presParOf" srcId="{9D7DD4FB-464F-4BC0-AEC6-9816758D0E6D}" destId="{E9A320C5-9217-4BD7-9125-9DF9912C1300}" srcOrd="1" destOrd="0" presId="urn:microsoft.com/office/officeart/2005/8/layout/target1"/>
    <dgm:cxn modelId="{508FA0A5-8AA9-480A-8BD7-0AD0B41DE247}" type="presParOf" srcId="{9D7DD4FB-464F-4BC0-AEC6-9816758D0E6D}" destId="{F0071ECC-22C7-4606-A1DC-EECA13F7ED1C}" srcOrd="2" destOrd="0" presId="urn:microsoft.com/office/officeart/2005/8/layout/target1"/>
    <dgm:cxn modelId="{D133A840-39E5-4EDF-B18C-75C532995626}" type="presParOf" srcId="{9D7DD4FB-464F-4BC0-AEC6-9816758D0E6D}" destId="{3DD5EF9D-7C8B-46F9-9947-1A2E8E3674C2}" srcOrd="3" destOrd="0" presId="urn:microsoft.com/office/officeart/2005/8/layout/target1"/>
    <dgm:cxn modelId="{372A110F-40D6-4366-9931-C38FEFAE024B}" type="presParOf" srcId="{9D7DD4FB-464F-4BC0-AEC6-9816758D0E6D}" destId="{D1190DAD-5841-4615-998E-900BFF221814}" srcOrd="4" destOrd="0" presId="urn:microsoft.com/office/officeart/2005/8/layout/target1"/>
    <dgm:cxn modelId="{78CB3819-734A-49F0-9B4B-62D8CD1FADA0}" type="presParOf" srcId="{9D7DD4FB-464F-4BC0-AEC6-9816758D0E6D}" destId="{ED7C3A72-918F-4DBA-8C27-EBF5DF84000B}" srcOrd="5" destOrd="0" presId="urn:microsoft.com/office/officeart/2005/8/layout/target1"/>
    <dgm:cxn modelId="{32F12931-100B-4A39-ABD4-E9995CF8FFD6}" type="presParOf" srcId="{9D7DD4FB-464F-4BC0-AEC6-9816758D0E6D}" destId="{A4D86D11-9E63-437A-A30B-93AF2E24557B}" srcOrd="6" destOrd="0" presId="urn:microsoft.com/office/officeart/2005/8/layout/target1"/>
    <dgm:cxn modelId="{55741B16-C7F1-447A-81FE-655C47D4C698}" type="presParOf" srcId="{9D7DD4FB-464F-4BC0-AEC6-9816758D0E6D}" destId="{A6F30462-8FBB-4858-BB15-629689765207}" srcOrd="7" destOrd="0" presId="urn:microsoft.com/office/officeart/2005/8/layout/target1"/>
    <dgm:cxn modelId="{70CAA1EF-D67A-4BFB-B437-4EB0646FB680}" type="presParOf" srcId="{9D7DD4FB-464F-4BC0-AEC6-9816758D0E6D}" destId="{BE22EF5A-D512-4CCB-9ACA-0274A5AFAA68}" srcOrd="8" destOrd="0" presId="urn:microsoft.com/office/officeart/2005/8/layout/target1"/>
    <dgm:cxn modelId="{9B29D46B-EBE8-4A78-9D06-AFF8753DF973}" type="presParOf" srcId="{9D7DD4FB-464F-4BC0-AEC6-9816758D0E6D}" destId="{14F73FC4-6E68-476D-9180-080210AE3637}" srcOrd="9" destOrd="0" presId="urn:microsoft.com/office/officeart/2005/8/layout/target1"/>
    <dgm:cxn modelId="{9E21AC85-F320-479D-AF12-68A9AA143D27}" type="presParOf" srcId="{9D7DD4FB-464F-4BC0-AEC6-9816758D0E6D}" destId="{D78CABE5-3F06-4918-8B9F-95537A2E4443}" srcOrd="10" destOrd="0" presId="urn:microsoft.com/office/officeart/2005/8/layout/target1"/>
    <dgm:cxn modelId="{39F7F22D-AA6A-43C7-8FCB-11BB34E5CA29}" type="presParOf" srcId="{9D7DD4FB-464F-4BC0-AEC6-9816758D0E6D}" destId="{CCF735EC-3542-4286-ADA4-38059AC52901}" srcOrd="11" destOrd="0" presId="urn:microsoft.com/office/officeart/2005/8/layout/target1"/>
  </dgm:cxnLst>
  <dgm:bg/>
  <dgm:whole/>
  <dgm:extLst>
    <a:ext uri="http://schemas.microsoft.com/office/drawing/2008/diagram">
      <dsp:dataModelExt xmlns:dsp="http://schemas.microsoft.com/office/drawing/2008/diagram" relId="rId23"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BE22EF5A-D512-4CCB-9ACA-0274A5AFAA68}">
      <dsp:nvSpPr>
        <dsp:cNvPr id="0" name=""/>
        <dsp:cNvSpPr/>
      </dsp:nvSpPr>
      <dsp:spPr>
        <a:xfrm>
          <a:off x="28666" y="747421"/>
          <a:ext cx="1628775" cy="1628775"/>
        </a:xfrm>
        <a:prstGeom prst="ellipse">
          <a:avLst/>
        </a:prstGeom>
        <a:solidFill>
          <a:schemeClr val="accent4">
            <a:hueOff val="0"/>
            <a:satOff val="0"/>
            <a:lumOff val="0"/>
            <a:alphaOff val="0"/>
          </a:schemeClr>
        </a:solidFill>
        <a:ln>
          <a:noFill/>
        </a:ln>
        <a:effectLst>
          <a:outerShdw blurRad="40000" dist="23000" dir="5400000" rotWithShape="0">
            <a:srgbClr val="000000">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sp>
    <dsp:sp modelId="{D1190DAD-5841-4615-998E-900BFF221814}">
      <dsp:nvSpPr>
        <dsp:cNvPr id="0" name=""/>
        <dsp:cNvSpPr/>
      </dsp:nvSpPr>
      <dsp:spPr>
        <a:xfrm>
          <a:off x="45245" y="882450"/>
          <a:ext cx="1538283" cy="1530748"/>
        </a:xfrm>
        <a:prstGeom prst="ellipse">
          <a:avLst/>
        </a:prstGeom>
        <a:solidFill>
          <a:schemeClr val="accent3">
            <a:hueOff val="0"/>
            <a:satOff val="0"/>
            <a:lumOff val="0"/>
            <a:alphaOff val="0"/>
          </a:schemeClr>
        </a:solidFill>
        <a:ln>
          <a:noFill/>
        </a:ln>
        <a:effectLst>
          <a:outerShdw blurRad="40000" dist="23000" dir="5400000" rotWithShape="0">
            <a:srgbClr val="000000">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sp>
    <dsp:sp modelId="{9F6578EC-0EA8-494C-ABE2-36BAEE9A18C4}">
      <dsp:nvSpPr>
        <dsp:cNvPr id="0" name=""/>
        <dsp:cNvSpPr/>
      </dsp:nvSpPr>
      <dsp:spPr>
        <a:xfrm>
          <a:off x="381586" y="1298754"/>
          <a:ext cx="980281" cy="927499"/>
        </a:xfrm>
        <a:prstGeom prst="ellipse">
          <a:avLst/>
        </a:prstGeom>
        <a:solidFill>
          <a:schemeClr val="accent2">
            <a:hueOff val="0"/>
            <a:satOff val="0"/>
            <a:lumOff val="0"/>
            <a:alphaOff val="0"/>
          </a:schemeClr>
        </a:solidFill>
        <a:ln>
          <a:noFill/>
        </a:ln>
        <a:effectLst>
          <a:outerShdw blurRad="40000" dist="23000" dir="5400000" rotWithShape="0">
            <a:srgbClr val="000000">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sp>
    <dsp:sp modelId="{E9A320C5-9217-4BD7-9125-9DF9912C1300}">
      <dsp:nvSpPr>
        <dsp:cNvPr id="0" name=""/>
        <dsp:cNvSpPr/>
      </dsp:nvSpPr>
      <dsp:spPr>
        <a:xfrm>
          <a:off x="1900237" y="290512"/>
          <a:ext cx="814387" cy="475059"/>
        </a:xfrm>
        <a:prstGeom prst="rect">
          <a:avLst/>
        </a:prstGeom>
        <a:solidFill>
          <a:schemeClr val="lt1">
            <a:alpha val="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17780" rIns="17780" bIns="17780" numCol="1" spcCol="1270" anchor="ctr" anchorCtr="0">
          <a:noAutofit/>
        </a:bodyPr>
        <a:lstStyle/>
        <a:p>
          <a:pPr marL="0" lvl="0" indent="0" algn="l" defTabSz="622300">
            <a:lnSpc>
              <a:spcPct val="90000"/>
            </a:lnSpc>
            <a:spcBef>
              <a:spcPct val="0"/>
            </a:spcBef>
            <a:spcAft>
              <a:spcPct val="35000"/>
            </a:spcAft>
            <a:buNone/>
          </a:pPr>
          <a:r>
            <a:rPr lang="fr-FR" sz="1400" kern="1200"/>
            <a:t>garniture</a:t>
          </a:r>
        </a:p>
      </dsp:txBody>
      <dsp:txXfrm>
        <a:off x="1900237" y="290512"/>
        <a:ext cx="814387" cy="475059"/>
      </dsp:txXfrm>
    </dsp:sp>
    <dsp:sp modelId="{F0071ECC-22C7-4606-A1DC-EECA13F7ED1C}">
      <dsp:nvSpPr>
        <dsp:cNvPr id="0" name=""/>
        <dsp:cNvSpPr/>
      </dsp:nvSpPr>
      <dsp:spPr>
        <a:xfrm>
          <a:off x="1696640" y="528042"/>
          <a:ext cx="203596" cy="0"/>
        </a:xfrm>
        <a:prstGeom prst="line">
          <a:avLst/>
        </a:prstGeom>
        <a:solidFill>
          <a:schemeClr val="accent2">
            <a:hueOff val="0"/>
            <a:satOff val="0"/>
            <a:lumOff val="0"/>
            <a:alphaOff val="0"/>
          </a:schemeClr>
        </a:solidFill>
        <a:ln w="25400" cap="flat" cmpd="sng" algn="ctr">
          <a:solidFill>
            <a:schemeClr val="accent2">
              <a:tint val="50000"/>
              <a:hueOff val="0"/>
              <a:satOff val="0"/>
              <a:lumOff val="0"/>
              <a:alphaOff val="0"/>
            </a:schemeClr>
          </a:solidFill>
          <a:prstDash val="solid"/>
        </a:ln>
        <a:effectLst/>
        <a:sp3d z="75000" prstMaterial="plastic"/>
      </dsp:spPr>
      <dsp:style>
        <a:lnRef idx="2">
          <a:scrgbClr r="0" g="0" b="0"/>
        </a:lnRef>
        <a:fillRef idx="1">
          <a:scrgbClr r="0" g="0" b="0"/>
        </a:fillRef>
        <a:effectRef idx="0">
          <a:scrgbClr r="0" g="0" b="0"/>
        </a:effectRef>
        <a:fontRef idx="minor"/>
      </dsp:style>
    </dsp:sp>
    <dsp:sp modelId="{3DD5EF9D-7C8B-46F9-9947-1A2E8E3674C2}">
      <dsp:nvSpPr>
        <dsp:cNvPr id="0" name=""/>
        <dsp:cNvSpPr/>
      </dsp:nvSpPr>
      <dsp:spPr>
        <a:xfrm rot="5400000">
          <a:off x="695351" y="647349"/>
          <a:ext cx="1119511" cy="881438"/>
        </a:xfrm>
        <a:prstGeom prst="line">
          <a:avLst/>
        </a:prstGeom>
        <a:solidFill>
          <a:schemeClr val="accent2">
            <a:hueOff val="0"/>
            <a:satOff val="0"/>
            <a:lumOff val="0"/>
            <a:alphaOff val="0"/>
          </a:schemeClr>
        </a:solidFill>
        <a:ln w="25400" cap="flat" cmpd="sng" algn="ctr">
          <a:solidFill>
            <a:schemeClr val="accent2">
              <a:tint val="50000"/>
              <a:hueOff val="0"/>
              <a:satOff val="0"/>
              <a:lumOff val="0"/>
              <a:alphaOff val="0"/>
            </a:schemeClr>
          </a:solidFill>
          <a:prstDash val="solid"/>
        </a:ln>
        <a:effectLst/>
        <a:sp3d z="75000" prstMaterial="plastic"/>
      </dsp:spPr>
      <dsp:style>
        <a:lnRef idx="2">
          <a:scrgbClr r="0" g="0" b="0"/>
        </a:lnRef>
        <a:fillRef idx="1">
          <a:scrgbClr r="0" g="0" b="0"/>
        </a:fillRef>
        <a:effectRef idx="0">
          <a:scrgbClr r="0" g="0" b="0"/>
        </a:effectRef>
        <a:fontRef idx="minor"/>
      </dsp:style>
    </dsp:sp>
    <dsp:sp modelId="{ED7C3A72-918F-4DBA-8C27-EBF5DF84000B}">
      <dsp:nvSpPr>
        <dsp:cNvPr id="0" name=""/>
        <dsp:cNvSpPr/>
      </dsp:nvSpPr>
      <dsp:spPr>
        <a:xfrm>
          <a:off x="1900237" y="765571"/>
          <a:ext cx="814387" cy="475059"/>
        </a:xfrm>
        <a:prstGeom prst="rect">
          <a:avLst/>
        </a:prstGeom>
        <a:solidFill>
          <a:schemeClr val="lt1">
            <a:alpha val="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17780" rIns="17780" bIns="17780" numCol="1" spcCol="1270" anchor="ctr" anchorCtr="0">
          <a:noAutofit/>
        </a:bodyPr>
        <a:lstStyle/>
        <a:p>
          <a:pPr marL="0" lvl="0" indent="0" algn="l" defTabSz="622300">
            <a:lnSpc>
              <a:spcPct val="90000"/>
            </a:lnSpc>
            <a:spcBef>
              <a:spcPct val="0"/>
            </a:spcBef>
            <a:spcAft>
              <a:spcPct val="35000"/>
            </a:spcAft>
            <a:buNone/>
          </a:pPr>
          <a:r>
            <a:rPr lang="fr-FR" sz="1400" kern="1200"/>
            <a:t>appareil</a:t>
          </a:r>
        </a:p>
      </dsp:txBody>
      <dsp:txXfrm>
        <a:off x="1900237" y="765571"/>
        <a:ext cx="814387" cy="475059"/>
      </dsp:txXfrm>
    </dsp:sp>
    <dsp:sp modelId="{A4D86D11-9E63-437A-A30B-93AF2E24557B}">
      <dsp:nvSpPr>
        <dsp:cNvPr id="0" name=""/>
        <dsp:cNvSpPr/>
      </dsp:nvSpPr>
      <dsp:spPr>
        <a:xfrm>
          <a:off x="1696640" y="1003101"/>
          <a:ext cx="203596" cy="0"/>
        </a:xfrm>
        <a:prstGeom prst="line">
          <a:avLst/>
        </a:prstGeom>
        <a:solidFill>
          <a:schemeClr val="accent2">
            <a:hueOff val="0"/>
            <a:satOff val="0"/>
            <a:lumOff val="0"/>
            <a:alphaOff val="0"/>
          </a:schemeClr>
        </a:solidFill>
        <a:ln w="25400" cap="flat" cmpd="sng" algn="ctr">
          <a:solidFill>
            <a:schemeClr val="accent2">
              <a:tint val="50000"/>
              <a:hueOff val="0"/>
              <a:satOff val="0"/>
              <a:lumOff val="0"/>
              <a:alphaOff val="0"/>
            </a:schemeClr>
          </a:solidFill>
          <a:prstDash val="solid"/>
        </a:ln>
        <a:effectLst/>
        <a:sp3d z="75000" prstMaterial="plastic"/>
      </dsp:spPr>
      <dsp:style>
        <a:lnRef idx="2">
          <a:scrgbClr r="0" g="0" b="0"/>
        </a:lnRef>
        <a:fillRef idx="1">
          <a:scrgbClr r="0" g="0" b="0"/>
        </a:fillRef>
        <a:effectRef idx="0">
          <a:scrgbClr r="0" g="0" b="0"/>
        </a:effectRef>
        <a:fontRef idx="minor"/>
      </dsp:style>
    </dsp:sp>
    <dsp:sp modelId="{A6F30462-8FBB-4858-BB15-629689765207}">
      <dsp:nvSpPr>
        <dsp:cNvPr id="0" name=""/>
        <dsp:cNvSpPr/>
      </dsp:nvSpPr>
      <dsp:spPr>
        <a:xfrm rot="5400000">
          <a:off x="935649" y="1114998"/>
          <a:ext cx="872371" cy="647980"/>
        </a:xfrm>
        <a:prstGeom prst="line">
          <a:avLst/>
        </a:prstGeom>
        <a:solidFill>
          <a:schemeClr val="accent2">
            <a:hueOff val="0"/>
            <a:satOff val="0"/>
            <a:lumOff val="0"/>
            <a:alphaOff val="0"/>
          </a:schemeClr>
        </a:solidFill>
        <a:ln w="25400" cap="flat" cmpd="sng" algn="ctr">
          <a:solidFill>
            <a:schemeClr val="accent2">
              <a:tint val="50000"/>
              <a:hueOff val="0"/>
              <a:satOff val="0"/>
              <a:lumOff val="0"/>
              <a:alphaOff val="0"/>
            </a:schemeClr>
          </a:solidFill>
          <a:prstDash val="solid"/>
        </a:ln>
        <a:effectLst/>
        <a:sp3d z="75000" prstMaterial="plastic"/>
      </dsp:spPr>
      <dsp:style>
        <a:lnRef idx="2">
          <a:scrgbClr r="0" g="0" b="0"/>
        </a:lnRef>
        <a:fillRef idx="1">
          <a:scrgbClr r="0" g="0" b="0"/>
        </a:fillRef>
        <a:effectRef idx="0">
          <a:scrgbClr r="0" g="0" b="0"/>
        </a:effectRef>
        <a:fontRef idx="minor"/>
      </dsp:style>
    </dsp:sp>
    <dsp:sp modelId="{14F73FC4-6E68-476D-9180-080210AE3637}">
      <dsp:nvSpPr>
        <dsp:cNvPr id="0" name=""/>
        <dsp:cNvSpPr/>
      </dsp:nvSpPr>
      <dsp:spPr>
        <a:xfrm>
          <a:off x="1092910" y="1208336"/>
          <a:ext cx="814387" cy="475059"/>
        </a:xfrm>
        <a:prstGeom prst="rect">
          <a:avLst/>
        </a:prstGeom>
        <a:solidFill>
          <a:schemeClr val="lt1">
            <a:alpha val="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17780" rIns="17780" bIns="17780" numCol="1" spcCol="1270" anchor="ctr" anchorCtr="0">
          <a:noAutofit/>
        </a:bodyPr>
        <a:lstStyle/>
        <a:p>
          <a:pPr marL="0" lvl="0" indent="0" algn="l" defTabSz="622300">
            <a:lnSpc>
              <a:spcPct val="90000"/>
            </a:lnSpc>
            <a:spcBef>
              <a:spcPct val="0"/>
            </a:spcBef>
            <a:spcAft>
              <a:spcPct val="35000"/>
            </a:spcAft>
            <a:buNone/>
          </a:pPr>
          <a:r>
            <a:rPr lang="fr-FR" sz="1400" kern="1200"/>
            <a:t>pate</a:t>
          </a:r>
        </a:p>
      </dsp:txBody>
      <dsp:txXfrm>
        <a:off x="1092910" y="1208336"/>
        <a:ext cx="814387" cy="475059"/>
      </dsp:txXfrm>
    </dsp:sp>
    <dsp:sp modelId="{D78CABE5-3F06-4918-8B9F-95537A2E4443}">
      <dsp:nvSpPr>
        <dsp:cNvPr id="0" name=""/>
        <dsp:cNvSpPr/>
      </dsp:nvSpPr>
      <dsp:spPr>
        <a:xfrm>
          <a:off x="1696640" y="1478160"/>
          <a:ext cx="203596" cy="0"/>
        </a:xfrm>
        <a:prstGeom prst="line">
          <a:avLst/>
        </a:prstGeom>
        <a:solidFill>
          <a:schemeClr val="accent2">
            <a:hueOff val="0"/>
            <a:satOff val="0"/>
            <a:lumOff val="0"/>
            <a:alphaOff val="0"/>
          </a:schemeClr>
        </a:solidFill>
        <a:ln w="25400" cap="flat" cmpd="sng" algn="ctr">
          <a:solidFill>
            <a:schemeClr val="accent2">
              <a:tint val="50000"/>
              <a:hueOff val="0"/>
              <a:satOff val="0"/>
              <a:lumOff val="0"/>
              <a:alphaOff val="0"/>
            </a:schemeClr>
          </a:solidFill>
          <a:prstDash val="solid"/>
        </a:ln>
        <a:effectLst/>
        <a:sp3d z="75000" prstMaterial="plastic"/>
      </dsp:spPr>
      <dsp:style>
        <a:lnRef idx="2">
          <a:scrgbClr r="0" g="0" b="0"/>
        </a:lnRef>
        <a:fillRef idx="1">
          <a:scrgbClr r="0" g="0" b="0"/>
        </a:fillRef>
        <a:effectRef idx="0">
          <a:scrgbClr r="0" g="0" b="0"/>
        </a:effectRef>
        <a:fontRef idx="minor"/>
      </dsp:style>
    </dsp:sp>
    <dsp:sp modelId="{CCF735EC-3542-4286-ADA4-38059AC52901}">
      <dsp:nvSpPr>
        <dsp:cNvPr id="0" name=""/>
        <dsp:cNvSpPr/>
      </dsp:nvSpPr>
      <dsp:spPr>
        <a:xfrm rot="5400000" flipH="1" flipV="1">
          <a:off x="1565498" y="1477977"/>
          <a:ext cx="146414" cy="140498"/>
        </a:xfrm>
        <a:prstGeom prst="line">
          <a:avLst/>
        </a:prstGeom>
        <a:solidFill>
          <a:schemeClr val="accent2">
            <a:hueOff val="0"/>
            <a:satOff val="0"/>
            <a:lumOff val="0"/>
            <a:alphaOff val="0"/>
          </a:schemeClr>
        </a:solidFill>
        <a:ln w="25400" cap="flat" cmpd="sng" algn="ctr">
          <a:solidFill>
            <a:schemeClr val="accent2">
              <a:tint val="50000"/>
              <a:hueOff val="0"/>
              <a:satOff val="0"/>
              <a:lumOff val="0"/>
              <a:alphaOff val="0"/>
            </a:schemeClr>
          </a:solidFill>
          <a:prstDash val="solid"/>
        </a:ln>
        <a:effectLst/>
        <a:sp3d z="75000" prstMaterial="plastic"/>
      </dsp:spPr>
      <dsp:style>
        <a:lnRef idx="2">
          <a:scrgbClr r="0" g="0" b="0"/>
        </a:lnRef>
        <a:fillRef idx="1">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target1">
  <dgm:title val=""/>
  <dgm:desc val=""/>
  <dgm:catLst>
    <dgm:cat type="relationship" pri="25000"/>
    <dgm:cat type="convert" pri="20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composite">
    <dgm:varLst>
      <dgm:chMax val="5"/>
      <dgm:dir/>
      <dgm:resizeHandles val="exact"/>
    </dgm:varLst>
    <dgm:alg type="composite">
      <dgm:param type="ar" val="1.25"/>
    </dgm:alg>
    <dgm:shape xmlns:r="http://schemas.openxmlformats.org/officeDocument/2006/relationships" r:blip="">
      <dgm:adjLst/>
    </dgm:shape>
    <dgm:presOf/>
    <dgm:choose name="Name0">
      <dgm:if name="Name1" func="var" arg="dir" op="equ" val="norm">
        <dgm:choose name="Name2">
          <dgm:if name="Name3" axis="ch" ptType="node" func="cnt" op="equ" val="0">
            <dgm:constrLst/>
          </dgm:if>
          <dgm:if name="Name4" axis="ch" ptType="node" func="cnt" op="equ" val="1">
            <dgm:constrLst>
              <dgm:constr type="primFontSz" for="des" ptType="node" op="equ" val="65"/>
              <dgm:constr type="w" for="ch" forName="circle1" refType="w" fact="0.6"/>
              <dgm:constr type="h" for="ch" forName="circle1" refType="w" refFor="ch" refForName="circle1"/>
              <dgm:constr type="ctrX" for="ch" forName="circle1" refType="w" fact="0.3"/>
              <dgm:constr type="ctrY" for="ch" forName="circle1" refType="h" fact="0.625"/>
              <dgm:constr type="w" for="ch" forName="text1" refType="w" fact="0.3"/>
              <dgm:constr type="h" for="ch" forName="text1" refType="h" fact="0.3125"/>
              <dgm:constr type="r" for="ch" forName="text1" refType="w"/>
              <dgm:constr type="t" for="ch" forName="text1"/>
              <dgm:constr type="l" for="ch" forName="line1" refType="w" fact="0.625"/>
              <dgm:constr type="ctrY" for="ch" forName="line1" refType="ctrY" refFor="ch" refForName="text1"/>
              <dgm:constr type="r" for="ch" forName="line1" refType="l" refFor="ch" refForName="text1"/>
              <dgm:constr type="h" for="ch" forName="line1"/>
              <dgm:constr type="l" for="ch" forName="d1" refType="w" fact="0.3"/>
              <dgm:constr type="b" for="ch" forName="d1" refType="h" fact="0.625"/>
              <dgm:constr type="w" for="ch" forName="d1" refType="w" fact="0.32475"/>
              <dgm:constr type="h" for="ch" forName="d1" refType="h" fact="0.469"/>
            </dgm:constrLst>
          </dgm:if>
          <dgm:if name="Name5" axis="ch" ptType="node" func="cnt" op="equ" val="2">
            <dgm:constrLst>
              <dgm:constr type="primFontSz" for="des" ptType="node" op="equ" val="65"/>
              <dgm:constr type="w" for="ch" forName="circle1" refType="w" fact="0.2"/>
              <dgm:constr type="h" for="ch" forName="circle1" refType="w" refFor="ch" refForName="circle1"/>
              <dgm:constr type="ctrX" for="ch" forName="circle1" refType="w" fact="0.3"/>
              <dgm:constr type="ctrY" for="ch" forName="circle1" refType="h" fact="0.625"/>
              <dgm:constr type="w" for="ch" forName="text1" refType="w" fact="0.3"/>
              <dgm:constr type="h" for="ch" forName="text1" refType="h" fact="0.3125"/>
              <dgm:constr type="r" for="ch" forName="text1" refType="w"/>
              <dgm:constr type="t" for="ch" forName="text1"/>
              <dgm:constr type="l" for="ch" forName="line1" refType="w" fact="0.625"/>
              <dgm:constr type="ctrY" for="ch" forName="line1" refType="ctrY" refFor="ch" refForName="text1"/>
              <dgm:constr type="w" for="ch" forName="line1" refType="w" fact="0.075"/>
              <dgm:constr type="h" for="ch" forName="line1"/>
              <dgm:constr type="l" for="ch" forName="d1" refType="w" fact="0.3"/>
              <dgm:constr type="b" for="ch" forName="d1" refType="h" fact="0.625"/>
              <dgm:constr type="w" for="ch" forName="d1" refType="w" fact="0.32475"/>
              <dgm:constr type="h" for="ch" forName="d1" refType="h" fact="0.469"/>
              <dgm:constr type="w" for="ch" forName="circle2" refType="w" fact="0.6"/>
              <dgm:constr type="h" for="ch" forName="circle2" refType="w" refFor="ch" refForName="circle2"/>
              <dgm:constr type="ctrX" for="ch" forName="circle2" refType="w" fact="0.3"/>
              <dgm:constr type="ctrY" for="ch" forName="circle2" refType="h" fact="0.625"/>
              <dgm:constr type="w" for="ch" forName="text2" refType="w" fact="0.3"/>
              <dgm:constr type="h" for="ch" forName="text2" refType="h" fact="0.3125"/>
              <dgm:constr type="r" for="ch" forName="text2" refType="w"/>
              <dgm:constr type="t" for="ch" forName="text2" refType="b" refFor="ch" refForName="text1"/>
              <dgm:constr type="l" for="ch" forName="line2" refType="w" fact="0.625"/>
              <dgm:constr type="ctrY" for="ch" forName="line2" refType="ctrY" refFor="ch" refForName="text2"/>
              <dgm:constr type="w" for="ch" forName="line2" refType="w" fact="0.075"/>
              <dgm:constr type="h" for="ch" forName="line2"/>
              <dgm:constr type="l" for="ch" forName="d2" refType="w" fact="0.44325"/>
              <dgm:constr type="b" for="ch" forName="d2" refType="h" fact="0.7975"/>
              <dgm:constr type="w" for="ch" forName="d2" refType="w" fact="0.1815"/>
              <dgm:constr type="h" for="ch" forName="d2" refType="h" fact="0.3283"/>
            </dgm:constrLst>
          </dgm:if>
          <dgm:if name="Name6" axis="ch" ptType="node" func="cnt" op="equ" val="3">
            <dgm:constrLst>
              <dgm:constr type="primFontSz" for="des" ptType="node" op="equ" val="65"/>
              <dgm:constr type="w" for="ch" forName="circle1" refType="w" fact="0.12"/>
              <dgm:constr type="h" for="ch" forName="circle1" refType="w" refFor="ch" refForName="circle1"/>
              <dgm:constr type="ctrX" for="ch" forName="circle1" refType="w" fact="0.3"/>
              <dgm:constr type="ctrY" for="ch" forName="circle1" refType="h" fact="0.625"/>
              <dgm:constr type="w" for="ch" forName="text1" refType="w" fact="0.3"/>
              <dgm:constr type="h" for="ch" forName="text1" refType="h" fact="0.21875"/>
              <dgm:constr type="r" for="ch" forName="text1" refType="w"/>
              <dgm:constr type="t" for="ch" forName="text1"/>
              <dgm:constr type="l" for="ch" forName="line1" refType="w" fact="0.625"/>
              <dgm:constr type="ctrY" for="ch" forName="line1" refType="ctrY" refFor="ch" refForName="text1"/>
              <dgm:constr type="w" for="ch" forName="line1" refType="w" fact="0.075"/>
              <dgm:constr type="h" for="ch" forName="line1"/>
              <dgm:constr type="l" for="ch" forName="d1" refType="w" fact="0.3"/>
              <dgm:constr type="b" for="ch" forName="d1" refType="h" fact="0.625"/>
              <dgm:constr type="w" for="ch" forName="d1" refType="w" fact="0.3247"/>
              <dgm:constr type="h" for="ch" forName="d1" refType="h" fact="0.5155"/>
              <dgm:constr type="w" for="ch" forName="circle2" refType="w" fact="0.36"/>
              <dgm:constr type="h" for="ch" forName="circle2" refType="w" refFor="ch" refForName="circle2"/>
              <dgm:constr type="ctrX" for="ch" forName="circle2" refType="w" fact="0.3"/>
              <dgm:constr type="ctrY" for="ch" forName="circle2" refType="h" fact="0.625"/>
              <dgm:constr type="w" for="ch" forName="text2" refType="w" fact="0.3"/>
              <dgm:constr type="h" for="ch" forName="text2" refType="h" fact="0.21875"/>
              <dgm:constr type="r" for="ch" forName="text2" refType="w"/>
              <dgm:constr type="t" for="ch" forName="text2" refType="b" refFor="ch" refForName="text1"/>
              <dgm:constr type="l" for="ch" forName="line2" refType="w" fact="0.625"/>
              <dgm:constr type="ctrY" for="ch" forName="line2" refType="ctrY" refFor="ch" refForName="text2"/>
              <dgm:constr type="w" for="ch" forName="line2" refType="w" fact="0.075"/>
              <dgm:constr type="h" for="ch" forName="line2"/>
              <dgm:constr type="l" for="ch" forName="d2" refType="w" fact="0.386"/>
              <dgm:constr type="b" for="ch" forName="d2" refType="h" fact="0.72969"/>
              <dgm:constr type="w" for="ch" forName="d2" refType="w" fact="0.2387"/>
              <dgm:constr type="h" for="ch" forName="d2" refType="h" fact="0.4017"/>
              <dgm:constr type="w" for="ch" forName="circle3" refType="w" fact="0.6"/>
              <dgm:constr type="h" for="ch" forName="circle3" refType="w" refFor="ch" refForName="circle3"/>
              <dgm:constr type="ctrX" for="ch" forName="circle3" refType="ctrX" refFor="ch" refForName="circle1"/>
              <dgm:constr type="ctrY" for="ch" forName="circle3" refType="ctrY" refFor="ch" refForName="circle1"/>
              <dgm:constr type="w" for="ch" forName="text3" refType="w" fact="0.3"/>
              <dgm:constr type="h" for="ch" forName="text3" refType="h" fact="0.21875"/>
              <dgm:constr type="r" for="ch" forName="text3" refType="w"/>
              <dgm:constr type="t" for="ch" forName="text3" refType="b" refFor="ch" refForName="text2"/>
              <dgm:constr type="l" for="ch" forName="line3" refType="w" fact="0.625"/>
              <dgm:constr type="ctrY" for="ch" forName="line3" refType="ctrY" refFor="ch" refForName="text3"/>
              <dgm:constr type="w" for="ch" forName="line3" refType="w" fact="0.075"/>
              <dgm:constr type="h" for="ch" forName="line3"/>
              <dgm:constr type="l" for="ch" forName="d3" refType="w" fact="0.47175"/>
              <dgm:constr type="b" for="ch" forName="d3" refType="h" fact="0.83375"/>
              <dgm:constr type="w" for="ch" forName="d3" refType="w" fact="0.1527"/>
              <dgm:constr type="h" for="ch" forName="d3" refType="h" fact="0.287"/>
            </dgm:constrLst>
          </dgm:if>
          <dgm:if name="Name7" axis="ch" ptType="node" func="cnt" op="equ" val="4">
            <dgm:constrLst>
              <dgm:constr type="primFontSz" for="des" ptType="node" op="equ" val="65"/>
              <dgm:constr type="w" for="ch" forName="circle1" refType="w" fact="0.0857"/>
              <dgm:constr type="h" for="ch" forName="circle1" refType="w" refFor="ch" refForName="circle1"/>
              <dgm:constr type="ctrX" for="ch" forName="circle1" refType="w" fact="0.3"/>
              <dgm:constr type="ctrY" for="ch" forName="circle1" refType="h" fact="0.625"/>
              <dgm:constr type="w" for="ch" forName="text1" refType="w" fact="0.3"/>
              <dgm:constr type="h" for="ch" forName="text1" refType="h" fact="0.17938"/>
              <dgm:constr type="r" for="ch" forName="text1" refType="w"/>
              <dgm:constr type="t" for="ch" forName="text1"/>
              <dgm:constr type="l" for="ch" forName="line1" refType="w" fact="0.625"/>
              <dgm:constr type="ctrY" for="ch" forName="line1" refType="ctrY" refFor="ch" refForName="text1"/>
              <dgm:constr type="w" for="ch" forName="line1" refType="w" fact="0.075"/>
              <dgm:constr type="h" for="ch" forName="line1"/>
              <dgm:constr type="l" for="ch" forName="d1" refType="w" fact="0.295"/>
              <dgm:constr type="b" for="ch" forName="d1" refType="h" fact="0.62"/>
              <dgm:constr type="w" for="ch" forName="d1" refType="w" fact="0.33"/>
              <dgm:constr type="h" for="ch" forName="d1" refType="h" fact="0.53"/>
              <dgm:constr type="w" for="ch" forName="circle2" refType="w" fact="0.2571"/>
              <dgm:constr type="h" for="ch" forName="circle2" refType="w" refFor="ch" refForName="circle2"/>
              <dgm:constr type="ctrX" for="ch" forName="circle2" refType="w" fact="0.3"/>
              <dgm:constr type="ctrY" for="ch" forName="circle2" refType="h" fact="0.625"/>
              <dgm:constr type="w" for="ch" forName="text2" refType="w" fact="0.3"/>
              <dgm:constr type="h" for="ch" forName="text2" refType="h" fact="0.17938"/>
              <dgm:constr type="r" for="ch" forName="text2" refType="w"/>
              <dgm:constr type="t" for="ch" forName="text2" refType="b" refFor="ch" refForName="text1"/>
              <dgm:constr type="l" for="ch" forName="line2" refType="w" fact="0.625"/>
              <dgm:constr type="ctrY" for="ch" forName="line2" refType="ctrY" refFor="ch" refForName="text2"/>
              <dgm:constr type="w" for="ch" forName="line2" refType="w" fact="0.075"/>
              <dgm:constr type="h" for="ch" forName="line2"/>
              <dgm:constr type="l" for="ch" forName="d2" refType="w" fact="0.36625"/>
              <dgm:constr type="b" for="ch" forName="d2" refType="h" fact="0.70438"/>
              <dgm:constr type="w" for="ch" forName="d2" refType="w" fact="0.2585"/>
              <dgm:constr type="h" for="ch" forName="d2" refType="h" fact="0.43525"/>
              <dgm:constr type="w" for="ch" forName="circle3" refType="w" fact="0.4285"/>
              <dgm:constr type="h" for="ch" forName="circle3" refType="w" refFor="ch" refForName="circle3"/>
              <dgm:constr type="ctrX" for="ch" forName="circle3" refType="ctrX" refFor="ch" refForName="circle1"/>
              <dgm:constr type="ctrY" for="ch" forName="circle3" refType="ctrY" refFor="ch" refForName="circle1"/>
              <dgm:constr type="w" for="ch" forName="text3" refType="w" fact="0.3"/>
              <dgm:constr type="h" for="ch" forName="text3" refType="h" fact="0.17938"/>
              <dgm:constr type="r" for="ch" forName="text3" refType="w"/>
              <dgm:constr type="t" for="ch" forName="text3" refType="b" refFor="ch" refForName="text2"/>
              <dgm:constr type="l" for="ch" forName="line3" refType="w" fact="0.625"/>
              <dgm:constr type="ctrY" for="ch" forName="line3" refType="ctrY" refFor="ch" refForName="text3"/>
              <dgm:constr type="w" for="ch" forName="line3" refType="w" fact="0.075"/>
              <dgm:constr type="h" for="ch" forName="line3"/>
              <dgm:constr type="l" for="ch" forName="d3" refType="w" fact="0.4255"/>
              <dgm:constr type="b" for="ch" forName="d3" refType="h" fact="0.78031"/>
              <dgm:constr type="w" for="ch" forName="d3" refType="w" fact="0.1995"/>
              <dgm:constr type="h" for="ch" forName="d3" refType="h" fact="0.332"/>
              <dgm:constr type="w" for="ch" forName="circle4" refType="w" fact="0.6"/>
              <dgm:constr type="h" for="ch" forName="circle4" refType="w" refFor="ch" refForName="circle4"/>
              <dgm:constr type="ctrX" for="ch" forName="circle4" refType="ctrX" refFor="ch" refForName="circle1"/>
              <dgm:constr type="ctrY" for="ch" forName="circle4" refType="ctrY" refFor="ch" refForName="circle1"/>
              <dgm:constr type="w" for="ch" forName="text4" refType="w" fact="0.3"/>
              <dgm:constr type="h" for="ch" forName="text4" refType="h" fact="0.17938"/>
              <dgm:constr type="r" for="ch" forName="text4" refType="w"/>
              <dgm:constr type="t" for="ch" forName="text4" refType="b" refFor="ch" refForName="text3"/>
              <dgm:constr type="l" for="ch" forName="line4" refType="w" fact="0.625"/>
              <dgm:constr type="ctrY" for="ch" forName="line4" refType="ctrY" refFor="ch" refForName="text4"/>
              <dgm:constr type="w" for="ch" forName="line4" refType="w" fact="0.075"/>
              <dgm:constr type="h" for="ch" forName="line4"/>
              <dgm:constr type="l" for="ch" forName="d4" refType="w" fact="0.48525"/>
              <dgm:constr type="b" for="ch" forName="d4" refType="h" fact="0.85594"/>
              <dgm:constr type="w" for="ch" forName="d4" refType="w" fact="0.1394"/>
              <dgm:constr type="h" for="ch" forName="d4" refType="h" fact="0.2282"/>
            </dgm:constrLst>
          </dgm:if>
          <dgm:if name="Name8" axis="ch" ptType="node" func="cnt" op="gte" val="5">
            <dgm:constrLst>
              <dgm:constr type="primFontSz" for="des" ptType="node" op="equ" val="65"/>
              <dgm:constr type="w" for="ch" forName="circle1" refType="w" fact="0.0667"/>
              <dgm:constr type="h" for="ch" forName="circle1" refType="w" refFor="ch" refForName="circle1"/>
              <dgm:constr type="ctrX" for="ch" forName="circle1" refType="w" fact="0.3"/>
              <dgm:constr type="ctrY" for="ch" forName="circle1" refType="h" fact="0.625"/>
              <dgm:constr type="w" for="ch" forName="text1" refType="w" fact="0.3"/>
              <dgm:constr type="h" for="ch" forName="text1" refType="h" fact="0.1324"/>
              <dgm:constr type="r" for="ch" forName="text1" refType="w"/>
              <dgm:constr type="ctrY" for="ch" forName="text1" refType="h" fact="0.13"/>
              <dgm:constr type="l" for="ch" forName="line1" refType="w" fact="0.625"/>
              <dgm:constr type="ctrY" for="ch" forName="line1" refType="ctrY" refFor="ch" refForName="text1"/>
              <dgm:constr type="w" for="ch" forName="line1" refType="w" fact="0.075"/>
              <dgm:constr type="h" for="ch" forName="line1"/>
              <dgm:constr type="l" for="ch" forName="d1" refType="w" fact="0.3"/>
              <dgm:constr type="b" for="ch" forName="d1" refType="h" fact="0.625"/>
              <dgm:constr type="w" for="ch" forName="d1" refType="w" fact="0.3245"/>
              <dgm:constr type="h" for="ch" forName="d1" refType="h" fact="0.495"/>
              <dgm:constr type="w" for="ch" forName="circle2" refType="w" fact="0.2"/>
              <dgm:constr type="h" for="ch" forName="circle2" refType="w" refFor="ch" refForName="circle2"/>
              <dgm:constr type="ctrX" for="ch" forName="circle2" refType="w" fact="0.3"/>
              <dgm:constr type="ctrY" for="ch" forName="circle2" refType="h" fact="0.625"/>
              <dgm:constr type="w" for="ch" forName="text2" refType="w" fact="0.3"/>
              <dgm:constr type="h" for="ch" forName="text2" refType="h" fact="0.1324"/>
              <dgm:constr type="r" for="ch" forName="text2" refType="w"/>
              <dgm:constr type="ctrY" for="ch" forName="text2" refType="h" fact="0.27"/>
              <dgm:constr type="l" for="ch" forName="line2" refType="w" fact="0.625"/>
              <dgm:constr type="ctrY" for="ch" forName="line2" refType="ctrY" refFor="ch" refForName="text2"/>
              <dgm:constr type="w" for="ch" forName="line2" refType="w" fact="0.075"/>
              <dgm:constr type="h" for="ch" forName="line2"/>
              <dgm:constr type="l" for="ch" forName="d2" refType="w" fact="0.3498"/>
              <dgm:constr type="b" for="ch" forName="d2" refType="h" fact="0.682"/>
              <dgm:constr type="w" for="ch" forName="d2" refType="w" fact="0.275"/>
              <dgm:constr type="h" for="ch" forName="d2" refType="h" fact="0.41215"/>
              <dgm:constr type="w" for="ch" forName="circle3" refType="w" fact="0.3334"/>
              <dgm:constr type="h" for="ch" forName="circle3" refType="w" refFor="ch" refForName="circle3"/>
              <dgm:constr type="ctrX" for="ch" forName="circle3" refType="ctrX" refFor="ch" refForName="circle1"/>
              <dgm:constr type="ctrY" for="ch" forName="circle3" refType="ctrY" refFor="ch" refForName="circle1"/>
              <dgm:constr type="w" for="ch" forName="text3" refType="w" fact="0.3"/>
              <dgm:constr type="h" for="ch" forName="text3" refType="h" fact="0.1324"/>
              <dgm:constr type="r" for="ch" forName="text3" refType="w"/>
              <dgm:constr type="ctrY" for="ch" forName="text3" refType="h" fact="0.41"/>
              <dgm:constr type="l" for="ch" forName="line3" refType="w" fact="0.625"/>
              <dgm:constr type="ctrY" for="ch" forName="line3" refType="ctrY" refFor="ch" refForName="text3"/>
              <dgm:constr type="w" for="ch" forName="line3" refType="w" fact="0.075"/>
              <dgm:constr type="h" for="ch" forName="line3"/>
              <dgm:constr type="l" for="ch" forName="d3" refType="w" fact="0.394"/>
              <dgm:constr type="b" for="ch" forName="d3" refType="h" fact="0.735"/>
              <dgm:constr type="w" for="ch" forName="d3" refType="w" fact="0.231"/>
              <dgm:constr type="h" for="ch" forName="d3" refType="h" fact="0.325"/>
              <dgm:constr type="w" for="ch" forName="circle4" refType="w" fact="0.4667"/>
              <dgm:constr type="h" for="ch" forName="circle4" refType="w" refFor="ch" refForName="circle4"/>
              <dgm:constr type="ctrX" for="ch" forName="circle4" refType="ctrX" refFor="ch" refForName="circle1"/>
              <dgm:constr type="ctrY" for="ch" forName="circle4" refType="ctrY" refFor="ch" refForName="circle1"/>
              <dgm:constr type="w" for="ch" forName="text4" refType="w" fact="0.3"/>
              <dgm:constr type="h" for="ch" forName="text4" refType="h" fact="0.1324"/>
              <dgm:constr type="r" for="ch" forName="text4" refType="w"/>
              <dgm:constr type="ctrY" for="ch" forName="text4" refType="h" fact="0.547"/>
              <dgm:constr type="l" for="ch" forName="line4" refType="w" fact="0.625"/>
              <dgm:constr type="ctrY" for="ch" forName="line4" refType="ctrY" refFor="ch" refForName="text4"/>
              <dgm:constr type="w" for="ch" forName="line4" refType="w" fact="0.075"/>
              <dgm:constr type="h" for="ch" forName="line4"/>
              <dgm:constr type="l" for="ch" forName="d4" refType="w" fact="0.446"/>
              <dgm:constr type="b" for="ch" forName="d4" refType="h" fact="0.795"/>
              <dgm:constr type="w" for="ch" forName="d4" refType="w" fact="0.179"/>
              <dgm:constr type="h" for="ch" forName="d4" refType="h" fact="0.248"/>
              <dgm:constr type="w" for="ch" forName="circle5" refType="w" fact="0.6"/>
              <dgm:constr type="h" for="ch" forName="circle5" refType="w" refFor="ch" refForName="circle5"/>
              <dgm:constr type="ctrX" for="ch" forName="circle5" refType="ctrX" refFor="ch" refForName="circle1"/>
              <dgm:constr type="ctrY" for="ch" forName="circle5" refType="ctrY" refFor="ch" refForName="circle1"/>
              <dgm:constr type="w" for="ch" forName="text5" refType="w" fact="0.3"/>
              <dgm:constr type="h" for="ch" forName="text5" refType="h" fact="0.1324"/>
              <dgm:constr type="r" for="ch" forName="text5" refType="w"/>
              <dgm:constr type="ctrY" for="ch" forName="text5" refType="h" fact="0.68"/>
              <dgm:constr type="l" for="ch" forName="line5" refType="w" fact="0.625"/>
              <dgm:constr type="ctrY" for="ch" forName="line5" refType="ctrY" refFor="ch" refForName="text5"/>
              <dgm:constr type="w" for="ch" forName="line5" refType="w" fact="0.075"/>
              <dgm:constr type="h" for="ch" forName="line5"/>
              <dgm:constr type="l" for="ch" forName="d5" refType="w" fact="0.495"/>
              <dgm:constr type="b" for="ch" forName="d5" refType="h" fact="0.855"/>
              <dgm:constr type="w" for="ch" forName="d5" refType="w" fact="0.13"/>
              <dgm:constr type="h" for="ch" forName="d5" refType="h" fact="0.175"/>
            </dgm:constrLst>
          </dgm:if>
          <dgm:else name="Name9"/>
        </dgm:choose>
      </dgm:if>
      <dgm:else name="Name10">
        <dgm:choose name="Name11">
          <dgm:if name="Name12" axis="ch" ptType="node" func="cnt" op="equ" val="0">
            <dgm:constrLst/>
          </dgm:if>
          <dgm:if name="Name13" axis="ch" ptType="node" func="cnt" op="equ" val="1">
            <dgm:constrLst>
              <dgm:constr type="primFontSz" for="des" ptType="node" op="equ" val="65"/>
              <dgm:constr type="w" for="ch" forName="circle1" refType="w" fact="0.6"/>
              <dgm:constr type="h" for="ch" forName="circle1" refType="w" refFor="ch" refForName="circle1"/>
              <dgm:constr type="ctrX" for="ch" forName="circle1" refType="w" fact="0.7"/>
              <dgm:constr type="ctrY" for="ch" forName="circle1" refType="h" fact="0.625"/>
              <dgm:constr type="w" for="ch" forName="text1" refType="w" fact="0.3"/>
              <dgm:constr type="h" for="ch" forName="text1" refType="h" fact="0.3125"/>
              <dgm:constr type="l" for="ch" forName="text1"/>
              <dgm:constr type="t" for="ch" forName="text1"/>
              <dgm:constr type="l" for="ch" forName="line1" refType="r" refFor="ch" refForName="text1"/>
              <dgm:constr type="ctrY" for="ch" forName="line1" refType="ctrY" refFor="ch" refForName="text1"/>
              <dgm:constr type="r" for="ch" forName="line1" refType="w" fact="0.375"/>
              <dgm:constr type="h" for="ch" forName="line1"/>
              <dgm:constr type="r" for="ch" forName="d1" refType="w" fact="0.7"/>
              <dgm:constr type="b" for="ch" forName="d1" refType="h" fact="0.625"/>
              <dgm:constr type="w" for="ch" forName="d1" refType="w" fact="0.32475"/>
              <dgm:constr type="h" for="ch" forName="d1" refType="h" fact="0.469"/>
            </dgm:constrLst>
          </dgm:if>
          <dgm:if name="Name14" axis="ch" ptType="node" func="cnt" op="equ" val="2">
            <dgm:constrLst>
              <dgm:constr type="primFontSz" for="des" ptType="node" op="equ" val="65"/>
              <dgm:constr type="w" for="ch" forName="circle1" refType="w" fact="0.2"/>
              <dgm:constr type="h" for="ch" forName="circle1" refType="w" refFor="ch" refForName="circle1"/>
              <dgm:constr type="ctrX" for="ch" forName="circle1" refType="w" fact="0.7"/>
              <dgm:constr type="ctrY" for="ch" forName="circle1" refType="h" fact="0.625"/>
              <dgm:constr type="w" for="ch" forName="text1" refType="w" fact="0.3"/>
              <dgm:constr type="h" for="ch" forName="text1" refType="h" fact="0.3125"/>
              <dgm:constr type="l" for="ch" forName="text1"/>
              <dgm:constr type="t" for="ch" forName="text1"/>
              <dgm:constr type="l" for="ch" forName="line1" refType="r" refFor="ch" refForName="text1"/>
              <dgm:constr type="ctrY" for="ch" forName="line1" refType="ctrY" refFor="ch" refForName="text1"/>
              <dgm:constr type="r" for="ch" forName="line1" refType="w" fact="0.375"/>
              <dgm:constr type="h" for="ch" forName="line1"/>
              <dgm:constr type="r" for="ch" forName="d1" refType="w" fact="0.7"/>
              <dgm:constr type="b" for="ch" forName="d1" refType="h" fact="0.625"/>
              <dgm:constr type="w" for="ch" forName="d1" refType="w" fact="0.32475"/>
              <dgm:constr type="h" for="ch" forName="d1" refType="h" fact="0.469"/>
              <dgm:constr type="w" for="ch" forName="circle2" refType="w" fact="0.6"/>
              <dgm:constr type="h" for="ch" forName="circle2" refType="w" refFor="ch" refForName="circle2"/>
              <dgm:constr type="ctrX" for="ch" forName="circle2" refType="w" fact="0.7"/>
              <dgm:constr type="ctrY" for="ch" forName="circle2" refType="h" fact="0.625"/>
              <dgm:constr type="w" for="ch" forName="text2" refType="w" fact="0.3"/>
              <dgm:constr type="h" for="ch" forName="text2" refType="h" fact="0.3125"/>
              <dgm:constr type="l" for="ch" forName="text2"/>
              <dgm:constr type="t" for="ch" forName="text2" refType="b" refFor="ch" refForName="text1"/>
              <dgm:constr type="l" for="ch" forName="line2" refType="r" refFor="ch" refForName="text2"/>
              <dgm:constr type="ctrY" for="ch" forName="line2" refType="ctrY" refFor="ch" refForName="text2"/>
              <dgm:constr type="r" for="ch" forName="line2" refType="w" fact="0.375"/>
              <dgm:constr type="h" for="ch" forName="line2"/>
              <dgm:constr type="r" for="ch" forName="d2" refType="w" fact="0.55675"/>
              <dgm:constr type="b" for="ch" forName="d2" refType="h" fact="0.7975"/>
              <dgm:constr type="w" for="ch" forName="d2" refType="w" fact="0.1815"/>
              <dgm:constr type="h" for="ch" forName="d2" refType="h" fact="0.3283"/>
            </dgm:constrLst>
          </dgm:if>
          <dgm:if name="Name15" axis="ch" ptType="node" func="cnt" op="equ" val="3">
            <dgm:constrLst>
              <dgm:constr type="primFontSz" for="des" ptType="node" op="equ" val="65"/>
              <dgm:constr type="w" for="ch" forName="circle1" refType="w" fact="0.12"/>
              <dgm:constr type="h" for="ch" forName="circle1" refType="w" refFor="ch" refForName="circle1"/>
              <dgm:constr type="ctrX" for="ch" forName="circle1" refType="w" fact="0.7"/>
              <dgm:constr type="ctrY" for="ch" forName="circle1" refType="h" fact="0.625"/>
              <dgm:constr type="w" for="ch" forName="text1" refType="w" fact="0.3"/>
              <dgm:constr type="h" for="ch" forName="text1" refType="h" fact="0.21875"/>
              <dgm:constr type="l" for="ch" forName="text1"/>
              <dgm:constr type="t" for="ch" forName="text1"/>
              <dgm:constr type="l" for="ch" forName="line1" refType="r" refFor="ch" refForName="text1"/>
              <dgm:constr type="ctrY" for="ch" forName="line1" refType="ctrY" refFor="ch" refForName="text1"/>
              <dgm:constr type="r" for="ch" forName="line1" refType="w" fact="0.375"/>
              <dgm:constr type="h" for="ch" forName="line1"/>
              <dgm:constr type="r" for="ch" forName="d1" refType="w" fact="0.7"/>
              <dgm:constr type="b" for="ch" forName="d1" refType="h" fact="0.625"/>
              <dgm:constr type="w" for="ch" forName="d1" refType="w" fact="0.3247"/>
              <dgm:constr type="h" for="ch" forName="d1" refType="h" fact="0.5155"/>
              <dgm:constr type="w" for="ch" forName="circle2" refType="w" fact="0.36"/>
              <dgm:constr type="h" for="ch" forName="circle2" refType="w" refFor="ch" refForName="circle2"/>
              <dgm:constr type="ctrX" for="ch" forName="circle2" refType="w" fact="0.7"/>
              <dgm:constr type="ctrY" for="ch" forName="circle2" refType="h" fact="0.625"/>
              <dgm:constr type="w" for="ch" forName="text2" refType="w" fact="0.3"/>
              <dgm:constr type="h" for="ch" forName="text2" refType="h" fact="0.21875"/>
              <dgm:constr type="l" for="ch" forName="text2"/>
              <dgm:constr type="t" for="ch" forName="text2" refType="b" refFor="ch" refForName="text1"/>
              <dgm:constr type="l" for="ch" forName="line2" refType="r" refFor="ch" refForName="text2"/>
              <dgm:constr type="ctrY" for="ch" forName="line2" refType="ctrY" refFor="ch" refForName="text2"/>
              <dgm:constr type="r" for="ch" forName="line2" refType="w" fact="0.375"/>
              <dgm:constr type="h" for="ch" forName="line2"/>
              <dgm:constr type="r" for="ch" forName="d2" refType="w" fact="0.614"/>
              <dgm:constr type="b" for="ch" forName="d2" refType="h" fact="0.72969"/>
              <dgm:constr type="w" for="ch" forName="d2" refType="w" fact="0.2387"/>
              <dgm:constr type="h" for="ch" forName="d2" refType="h" fact="0.4017"/>
              <dgm:constr type="w" for="ch" forName="circle3" refType="w" fact="0.6"/>
              <dgm:constr type="h" for="ch" forName="circle3" refType="w" refFor="ch" refForName="circle3"/>
              <dgm:constr type="ctrX" for="ch" forName="circle3" refType="ctrX" refFor="ch" refForName="circle1"/>
              <dgm:constr type="ctrY" for="ch" forName="circle3" refType="ctrY" refFor="ch" refForName="circle1"/>
              <dgm:constr type="w" for="ch" forName="text3" refType="w" fact="0.3"/>
              <dgm:constr type="h" for="ch" forName="text3" refType="h" fact="0.21875"/>
              <dgm:constr type="l" for="ch" forName="text3"/>
              <dgm:constr type="t" for="ch" forName="text3" refType="b" refFor="ch" refForName="text2"/>
              <dgm:constr type="l" for="ch" forName="line3" refType="r" refFor="ch" refForName="text3"/>
              <dgm:constr type="ctrY" for="ch" forName="line3" refType="ctrY" refFor="ch" refForName="text3"/>
              <dgm:constr type="r" for="ch" forName="line3" refType="w" fact="0.375"/>
              <dgm:constr type="h" for="ch" forName="line3"/>
              <dgm:constr type="r" for="ch" forName="d3" refType="w" fact="0.52825"/>
              <dgm:constr type="b" for="ch" forName="d3" refType="h" fact="0.83375"/>
              <dgm:constr type="w" for="ch" forName="d3" refType="w" fact="0.1527"/>
              <dgm:constr type="h" for="ch" forName="d3" refType="h" fact="0.287"/>
            </dgm:constrLst>
          </dgm:if>
          <dgm:if name="Name16" axis="ch" ptType="node" func="cnt" op="equ" val="4">
            <dgm:constrLst>
              <dgm:constr type="primFontSz" for="des" ptType="node" op="equ" val="65"/>
              <dgm:constr type="w" for="ch" forName="circle1" refType="w" fact="0.0857"/>
              <dgm:constr type="h" for="ch" forName="circle1" refType="w" refFor="ch" refForName="circle1"/>
              <dgm:constr type="ctrX" for="ch" forName="circle1" refType="w" fact="0.7"/>
              <dgm:constr type="ctrY" for="ch" forName="circle1" refType="h" fact="0.625"/>
              <dgm:constr type="w" for="ch" forName="text1" refType="w" fact="0.3"/>
              <dgm:constr type="h" for="ch" forName="text1" refType="h" fact="0.17938"/>
              <dgm:constr type="l" for="ch" forName="text1"/>
              <dgm:constr type="t" for="ch" forName="text1"/>
              <dgm:constr type="l" for="ch" forName="line1" refType="r" refFor="ch" refForName="text1"/>
              <dgm:constr type="ctrY" for="ch" forName="line1" refType="ctrY" refFor="ch" refForName="text1"/>
              <dgm:constr type="r" for="ch" forName="line1" refType="w" fact="0.375"/>
              <dgm:constr type="h" for="ch" forName="line1"/>
              <dgm:constr type="r" for="ch" forName="d1" refType="w" fact="0.705"/>
              <dgm:constr type="b" for="ch" forName="d1" refType="h" fact="0.62"/>
              <dgm:constr type="w" for="ch" forName="d1" refType="w" fact="0.33"/>
              <dgm:constr type="h" for="ch" forName="d1" refType="h" fact="0.53"/>
              <dgm:constr type="w" for="ch" forName="circle2" refType="w" fact="0.2571"/>
              <dgm:constr type="h" for="ch" forName="circle2" refType="w" refFor="ch" refForName="circle2"/>
              <dgm:constr type="ctrX" for="ch" forName="circle2" refType="w" fact="0.7"/>
              <dgm:constr type="ctrY" for="ch" forName="circle2" refType="h" fact="0.625"/>
              <dgm:constr type="w" for="ch" forName="text2" refType="w" fact="0.3"/>
              <dgm:constr type="h" for="ch" forName="text2" refType="h" fact="0.17938"/>
              <dgm:constr type="l" for="ch" forName="text2"/>
              <dgm:constr type="t" for="ch" forName="text2" refType="b" refFor="ch" refForName="text1"/>
              <dgm:constr type="l" for="ch" forName="line2" refType="r" refFor="ch" refForName="text2"/>
              <dgm:constr type="ctrY" for="ch" forName="line2" refType="ctrY" refFor="ch" refForName="text2"/>
              <dgm:constr type="r" for="ch" forName="line2" refType="w" fact="0.375"/>
              <dgm:constr type="h" for="ch" forName="line2"/>
              <dgm:constr type="r" for="ch" forName="d2" refType="w" fact="0.63375"/>
              <dgm:constr type="b" for="ch" forName="d2" refType="h" fact="0.70438"/>
              <dgm:constr type="w" for="ch" forName="d2" refType="w" fact="0.2585"/>
              <dgm:constr type="h" for="ch" forName="d2" refType="h" fact="0.43525"/>
              <dgm:constr type="w" for="ch" forName="circle3" refType="w" fact="0.4285"/>
              <dgm:constr type="h" for="ch" forName="circle3" refType="w" refFor="ch" refForName="circle3"/>
              <dgm:constr type="ctrX" for="ch" forName="circle3" refType="ctrX" refFor="ch" refForName="circle1"/>
              <dgm:constr type="ctrY" for="ch" forName="circle3" refType="ctrY" refFor="ch" refForName="circle1"/>
              <dgm:constr type="w" for="ch" forName="text3" refType="w" fact="0.3"/>
              <dgm:constr type="h" for="ch" forName="text3" refType="h" fact="0.17938"/>
              <dgm:constr type="l" for="ch" forName="text3"/>
              <dgm:constr type="t" for="ch" forName="text3" refType="b" refFor="ch" refForName="text2"/>
              <dgm:constr type="l" for="ch" forName="line3" refType="r" refFor="ch" refForName="text3"/>
              <dgm:constr type="ctrY" for="ch" forName="line3" refType="ctrY" refFor="ch" refForName="text3"/>
              <dgm:constr type="r" for="ch" forName="line3" refType="w" fact="0.375"/>
              <dgm:constr type="h" for="ch" forName="line3"/>
              <dgm:constr type="r" for="ch" forName="d3" refType="w" fact="0.5745"/>
              <dgm:constr type="b" for="ch" forName="d3" refType="h" fact="0.78031"/>
              <dgm:constr type="w" for="ch" forName="d3" refType="w" fact="0.1995"/>
              <dgm:constr type="h" for="ch" forName="d3" refType="h" fact="0.332"/>
              <dgm:constr type="w" for="ch" forName="circle4" refType="w" fact="0.6"/>
              <dgm:constr type="h" for="ch" forName="circle4" refType="w" refFor="ch" refForName="circle4"/>
              <dgm:constr type="ctrX" for="ch" forName="circle4" refType="ctrX" refFor="ch" refForName="circle1"/>
              <dgm:constr type="ctrY" for="ch" forName="circle4" refType="ctrY" refFor="ch" refForName="circle1"/>
              <dgm:constr type="w" for="ch" forName="text4" refType="w" fact="0.3"/>
              <dgm:constr type="h" for="ch" forName="text4" refType="h" fact="0.17938"/>
              <dgm:constr type="l" for="ch" forName="text4"/>
              <dgm:constr type="t" for="ch" forName="text4" refType="b" refFor="ch" refForName="text3"/>
              <dgm:constr type="l" for="ch" forName="line4" refType="r" refFor="ch" refForName="text4"/>
              <dgm:constr type="ctrY" for="ch" forName="line4" refType="ctrY" refFor="ch" refForName="text4"/>
              <dgm:constr type="r" for="ch" forName="line4" refType="w" fact="0.375"/>
              <dgm:constr type="h" for="ch" forName="line4"/>
              <dgm:constr type="r" for="ch" forName="d4" refType="w" fact="0.51475"/>
              <dgm:constr type="b" for="ch" forName="d4" refType="h" fact="0.85594"/>
              <dgm:constr type="w" for="ch" forName="d4" refType="w" fact="0.1394"/>
              <dgm:constr type="h" for="ch" forName="d4" refType="h" fact="0.2282"/>
            </dgm:constrLst>
          </dgm:if>
          <dgm:if name="Name17" axis="ch" ptType="node" func="cnt" op="gte" val="5">
            <dgm:constrLst>
              <dgm:constr type="primFontSz" for="des" ptType="node" op="equ" val="65"/>
              <dgm:constr type="w" for="ch" forName="circle1" refType="w" fact="0.0667"/>
              <dgm:constr type="h" for="ch" forName="circle1" refType="w" refFor="ch" refForName="circle1"/>
              <dgm:constr type="ctrX" for="ch" forName="circle1" refType="w" fact="0.7"/>
              <dgm:constr type="ctrY" for="ch" forName="circle1" refType="h" fact="0.625"/>
              <dgm:constr type="w" for="ch" forName="text1" refType="w" fact="0.3"/>
              <dgm:constr type="h" for="ch" forName="text1" refType="h" fact="0.1324"/>
              <dgm:constr type="l" for="ch" forName="text1"/>
              <dgm:constr type="ctrY" for="ch" forName="text1" refType="h" fact="0.13"/>
              <dgm:constr type="l" for="ch" forName="line1" refType="r" refFor="ch" refForName="text1"/>
              <dgm:constr type="ctrY" for="ch" forName="line1" refType="ctrY" refFor="ch" refForName="text1"/>
              <dgm:constr type="r" for="ch" forName="line1" refType="w" fact="0.375"/>
              <dgm:constr type="h" for="ch" forName="line1"/>
              <dgm:constr type="r" for="ch" forName="d1" refType="w" fact="0.7"/>
              <dgm:constr type="b" for="ch" forName="d1" refType="h" fact="0.625"/>
              <dgm:constr type="w" for="ch" forName="d1" refType="w" fact="0.3245"/>
              <dgm:constr type="h" for="ch" forName="d1" refType="h" fact="0.495"/>
              <dgm:constr type="w" for="ch" forName="circle2" refType="w" fact="0.2"/>
              <dgm:constr type="h" for="ch" forName="circle2" refType="w" refFor="ch" refForName="circle2"/>
              <dgm:constr type="ctrX" for="ch" forName="circle2" refType="w" fact="0.7"/>
              <dgm:constr type="ctrY" for="ch" forName="circle2" refType="h" fact="0.625"/>
              <dgm:constr type="w" for="ch" forName="text2" refType="w" fact="0.3"/>
              <dgm:constr type="h" for="ch" forName="text2" refType="h" fact="0.1324"/>
              <dgm:constr type="l" for="ch" forName="text2"/>
              <dgm:constr type="ctrY" for="ch" forName="text2" refType="h" fact="0.27"/>
              <dgm:constr type="l" for="ch" forName="line2" refType="r" refFor="ch" refForName="text2"/>
              <dgm:constr type="ctrY" for="ch" forName="line2" refType="ctrY" refFor="ch" refForName="text2"/>
              <dgm:constr type="r" for="ch" forName="line2" refType="w" fact="0.375"/>
              <dgm:constr type="h" for="ch" forName="line2"/>
              <dgm:constr type="r" for="ch" forName="d2" refType="w" fact="0.6502"/>
              <dgm:constr type="b" for="ch" forName="d2" refType="h" fact="0.682"/>
              <dgm:constr type="w" for="ch" forName="d2" refType="w" fact="0.275"/>
              <dgm:constr type="h" for="ch" forName="d2" refType="h" fact="0.41215"/>
              <dgm:constr type="w" for="ch" forName="circle3" refType="w" fact="0.3334"/>
              <dgm:constr type="h" for="ch" forName="circle3" refType="w" refFor="ch" refForName="circle3"/>
              <dgm:constr type="ctrX" for="ch" forName="circle3" refType="ctrX" refFor="ch" refForName="circle1"/>
              <dgm:constr type="ctrY" for="ch" forName="circle3" refType="ctrY" refFor="ch" refForName="circle1"/>
              <dgm:constr type="w" for="ch" forName="text3" refType="w" fact="0.3"/>
              <dgm:constr type="h" for="ch" forName="text3" refType="h" fact="0.1324"/>
              <dgm:constr type="l" for="ch" forName="text3"/>
              <dgm:constr type="ctrY" for="ch" forName="text3" refType="h" fact="0.41"/>
              <dgm:constr type="l" for="ch" forName="line3" refType="r" refFor="ch" refForName="text3"/>
              <dgm:constr type="ctrY" for="ch" forName="line3" refType="ctrY" refFor="ch" refForName="text3"/>
              <dgm:constr type="r" for="ch" forName="line3" refType="w" fact="0.375"/>
              <dgm:constr type="h" for="ch" forName="line3"/>
              <dgm:constr type="r" for="ch" forName="d3" refType="w" fact="0.606"/>
              <dgm:constr type="b" for="ch" forName="d3" refType="h" fact="0.735"/>
              <dgm:constr type="w" for="ch" forName="d3" refType="w" fact="0.231"/>
              <dgm:constr type="h" for="ch" forName="d3" refType="h" fact="0.325"/>
              <dgm:constr type="w" for="ch" forName="circle4" refType="w" fact="0.4667"/>
              <dgm:constr type="h" for="ch" forName="circle4" refType="w" refFor="ch" refForName="circle4"/>
              <dgm:constr type="ctrX" for="ch" forName="circle4" refType="ctrX" refFor="ch" refForName="circle1"/>
              <dgm:constr type="ctrY" for="ch" forName="circle4" refType="ctrY" refFor="ch" refForName="circle1"/>
              <dgm:constr type="w" for="ch" forName="text4" refType="w" fact="0.3"/>
              <dgm:constr type="h" for="ch" forName="text4" refType="h" fact="0.1324"/>
              <dgm:constr type="l" for="ch" forName="text4"/>
              <dgm:constr type="ctrY" for="ch" forName="text4" refType="h" fact="0.547"/>
              <dgm:constr type="l" for="ch" forName="line4" refType="r" refFor="ch" refForName="text4"/>
              <dgm:constr type="ctrY" for="ch" forName="line4" refType="ctrY" refFor="ch" refForName="text4"/>
              <dgm:constr type="r" for="ch" forName="line4" refType="w" fact="0.375"/>
              <dgm:constr type="h" for="ch" forName="line4"/>
              <dgm:constr type="r" for="ch" forName="d4" refType="w" fact="0.554"/>
              <dgm:constr type="b" for="ch" forName="d4" refType="h" fact="0.795"/>
              <dgm:constr type="w" for="ch" forName="d4" refType="w" fact="0.179"/>
              <dgm:constr type="h" for="ch" forName="d4" refType="h" fact="0.248"/>
              <dgm:constr type="w" for="ch" forName="circle5" refType="w" fact="0.6"/>
              <dgm:constr type="h" for="ch" forName="circle5" refType="w" refFor="ch" refForName="circle5"/>
              <dgm:constr type="ctrX" for="ch" forName="circle5" refType="ctrX" refFor="ch" refForName="circle1"/>
              <dgm:constr type="ctrY" for="ch" forName="circle5" refType="ctrY" refFor="ch" refForName="circle1"/>
              <dgm:constr type="w" for="ch" forName="text5" refType="w" fact="0.3"/>
              <dgm:constr type="h" for="ch" forName="text5" refType="h" fact="0.1324"/>
              <dgm:constr type="l" for="ch" forName="text5"/>
              <dgm:constr type="ctrY" for="ch" forName="text5" refType="h" fact="0.68"/>
              <dgm:constr type="l" for="ch" forName="line5" refType="r" refFor="ch" refForName="text5"/>
              <dgm:constr type="ctrY" for="ch" forName="line5" refType="ctrY" refFor="ch" refForName="text5"/>
              <dgm:constr type="r" for="ch" forName="line5" refType="w" fact="0.375"/>
              <dgm:constr type="h" for="ch" forName="line5"/>
              <dgm:constr type="r" for="ch" forName="d5" refType="w" fact="0.505"/>
              <dgm:constr type="b" for="ch" forName="d5" refType="h" fact="0.855"/>
              <dgm:constr type="w" for="ch" forName="d5" refType="w" fact="0.13"/>
              <dgm:constr type="h" for="ch" forName="d5" refType="h" fact="0.175"/>
            </dgm:constrLst>
          </dgm:if>
          <dgm:else name="Name18"/>
        </dgm:choose>
      </dgm:else>
    </dgm:choose>
    <dgm:ruleLst/>
    <dgm:forEach name="Name19" axis="ch" ptType="node" cnt="1">
      <dgm:layoutNode name="circle1" styleLbl="lnNode1">
        <dgm:alg type="sp"/>
        <dgm:shape xmlns:r="http://schemas.openxmlformats.org/officeDocument/2006/relationships" type="ellipse" r:blip="">
          <dgm:adjLst/>
        </dgm:shape>
        <dgm:presOf/>
        <dgm:constrLst/>
        <dgm:ruleLst/>
      </dgm:layoutNode>
      <dgm:layoutNode name="text1" styleLbl="revTx">
        <dgm:varLst>
          <dgm:bulletEnabled val="1"/>
        </dgm:varLst>
        <dgm:choose name="Name20">
          <dgm:if name="Name21" func="var" arg="dir" op="equ" val="norm">
            <dgm:choose name="Name22">
              <dgm:if name="Name23" axis="root des" ptType="all node" func="maxDepth" op="gt" val="1">
                <dgm:alg type="tx">
                  <dgm:param type="parTxLTRAlign" val="l"/>
                  <dgm:param type="parTxRTLAlign" val="r"/>
                </dgm:alg>
              </dgm:if>
              <dgm:else name="Name24">
                <dgm:alg type="tx">
                  <dgm:param type="parTxLTRAlign" val="l"/>
                  <dgm:param type="parTxRTLAlign" val="l"/>
                </dgm:alg>
              </dgm:else>
            </dgm:choose>
          </dgm:if>
          <dgm:else name="Name25">
            <dgm:choose name="Name26">
              <dgm:if name="Name27" axis="root des" ptType="all node" func="maxDepth" op="gt" val="1">
                <dgm:alg type="tx">
                  <dgm:param type="parTxLTRAlign" val="l"/>
                  <dgm:param type="parTxRTLAlign" val="r"/>
                </dgm:alg>
              </dgm:if>
              <dgm:else name="Name28">
                <dgm:alg type="tx">
                  <dgm:param type="parTxLTRAlign" val="r"/>
                  <dgm:param type="parTxRTLAlign" val="r"/>
                </dgm:alg>
              </dgm:else>
            </dgm:choose>
          </dgm:else>
        </dgm:choose>
        <dgm:shape xmlns:r="http://schemas.openxmlformats.org/officeDocument/2006/relationships" type="rect" r:blip="">
          <dgm:adjLst/>
        </dgm:shape>
        <dgm:presOf axis="desOrSelf" ptType="node"/>
        <dgm:choose name="Name29">
          <dgm:if name="Name30" func="var" arg="dir" op="equ" val="norm">
            <dgm:constrLst>
              <dgm:constr type="tMarg" refType="primFontSz" fact="0.1"/>
              <dgm:constr type="bMarg" refType="primFontSz" fact="0.1"/>
              <dgm:constr type="rMarg" refType="primFontSz" fact="0.1"/>
            </dgm:constrLst>
          </dgm:if>
          <dgm:else name="Name31">
            <dgm:constrLst>
              <dgm:constr type="tMarg" refType="primFontSz" fact="0.1"/>
              <dgm:constr type="bMarg" refType="primFontSz" fact="0.1"/>
              <dgm:constr type="lMarg" refType="primFontSz" fact="0.1"/>
            </dgm:constrLst>
          </dgm:else>
        </dgm:choose>
        <dgm:ruleLst>
          <dgm:rule type="primFontSz" val="5" fact="NaN" max="NaN"/>
        </dgm:ruleLst>
      </dgm:layoutNode>
      <dgm:layoutNode name="line1" styleLbl="callout">
        <dgm:alg type="sp"/>
        <dgm:shape xmlns:r="http://schemas.openxmlformats.org/officeDocument/2006/relationships" type="line" r:blip="">
          <dgm:adjLst/>
        </dgm:shape>
        <dgm:presOf/>
        <dgm:constrLst/>
        <dgm:ruleLst/>
      </dgm:layoutNode>
      <dgm:layoutNode name="d1" styleLbl="callout">
        <dgm:alg type="sp"/>
        <dgm:choose name="Name32">
          <dgm:if name="Name33" func="var" arg="dir" op="equ" val="norm">
            <dgm:shape xmlns:r="http://schemas.openxmlformats.org/officeDocument/2006/relationships" rot="90" type="line" r:blip="">
              <dgm:adjLst/>
            </dgm:shape>
          </dgm:if>
          <dgm:else name="Name34">
            <dgm:shape xmlns:r="http://schemas.openxmlformats.org/officeDocument/2006/relationships" rot="180" type="line" r:blip="">
              <dgm:adjLst/>
            </dgm:shape>
          </dgm:else>
        </dgm:choose>
        <dgm:presOf/>
        <dgm:constrLst/>
        <dgm:ruleLst/>
      </dgm:layoutNode>
    </dgm:forEach>
    <dgm:forEach name="Name35" axis="ch" ptType="node" st="2" cnt="1">
      <dgm:layoutNode name="circle2" styleLbl="lnNode1">
        <dgm:alg type="sp"/>
        <dgm:shape xmlns:r="http://schemas.openxmlformats.org/officeDocument/2006/relationships" type="ellipse" r:blip="" zOrderOff="-5">
          <dgm:adjLst/>
        </dgm:shape>
        <dgm:presOf/>
        <dgm:constrLst/>
        <dgm:ruleLst/>
      </dgm:layoutNode>
      <dgm:layoutNode name="text2" styleLbl="revTx">
        <dgm:varLst>
          <dgm:bulletEnabled val="1"/>
        </dgm:varLst>
        <dgm:choose name="Name36">
          <dgm:if name="Name37" func="var" arg="dir" op="equ" val="norm">
            <dgm:choose name="Name38">
              <dgm:if name="Name39" axis="root des" ptType="all node" func="maxDepth" op="gt" val="1">
                <dgm:alg type="tx">
                  <dgm:param type="parTxLTRAlign" val="l"/>
                  <dgm:param type="parTxRTLAlign" val="r"/>
                </dgm:alg>
              </dgm:if>
              <dgm:else name="Name40">
                <dgm:alg type="tx">
                  <dgm:param type="parTxLTRAlign" val="l"/>
                  <dgm:param type="parTxRTLAlign" val="l"/>
                </dgm:alg>
              </dgm:else>
            </dgm:choose>
          </dgm:if>
          <dgm:else name="Name41">
            <dgm:choose name="Name42">
              <dgm:if name="Name43" axis="root des" ptType="all node" func="maxDepth" op="gt" val="1">
                <dgm:alg type="tx">
                  <dgm:param type="parTxLTRAlign" val="l"/>
                  <dgm:param type="parTxRTLAlign" val="r"/>
                </dgm:alg>
              </dgm:if>
              <dgm:else name="Name44">
                <dgm:alg type="tx">
                  <dgm:param type="parTxLTRAlign" val="r"/>
                  <dgm:param type="parTxRTLAlign" val="r"/>
                </dgm:alg>
              </dgm:else>
            </dgm:choose>
          </dgm:else>
        </dgm:choose>
        <dgm:shape xmlns:r="http://schemas.openxmlformats.org/officeDocument/2006/relationships" type="rect" r:blip="">
          <dgm:adjLst/>
        </dgm:shape>
        <dgm:presOf axis="desOrSelf" ptType="node"/>
        <dgm:choose name="Name45">
          <dgm:if name="Name46" func="var" arg="dir" op="equ" val="norm">
            <dgm:constrLst>
              <dgm:constr type="tMarg" refType="primFontSz" fact="0.1"/>
              <dgm:constr type="bMarg" refType="primFontSz" fact="0.1"/>
              <dgm:constr type="rMarg" refType="primFontSz" fact="0.1"/>
            </dgm:constrLst>
          </dgm:if>
          <dgm:else name="Name47">
            <dgm:constrLst>
              <dgm:constr type="tMarg" refType="primFontSz" fact="0.1"/>
              <dgm:constr type="bMarg" refType="primFontSz" fact="0.1"/>
              <dgm:constr type="lMarg" refType="primFontSz" fact="0.1"/>
            </dgm:constrLst>
          </dgm:else>
        </dgm:choose>
        <dgm:ruleLst>
          <dgm:rule type="primFontSz" val="5" fact="NaN" max="NaN"/>
        </dgm:ruleLst>
      </dgm:layoutNode>
      <dgm:layoutNode name="line2" styleLbl="callout">
        <dgm:alg type="sp"/>
        <dgm:shape xmlns:r="http://schemas.openxmlformats.org/officeDocument/2006/relationships" type="line" r:blip="">
          <dgm:adjLst/>
        </dgm:shape>
        <dgm:presOf/>
        <dgm:constrLst/>
        <dgm:ruleLst/>
      </dgm:layoutNode>
      <dgm:layoutNode name="d2" styleLbl="callout">
        <dgm:alg type="sp"/>
        <dgm:choose name="Name48">
          <dgm:if name="Name49" func="var" arg="dir" op="equ" val="norm">
            <dgm:shape xmlns:r="http://schemas.openxmlformats.org/officeDocument/2006/relationships" rot="90" type="line" r:blip="">
              <dgm:adjLst/>
            </dgm:shape>
          </dgm:if>
          <dgm:else name="Name50">
            <dgm:shape xmlns:r="http://schemas.openxmlformats.org/officeDocument/2006/relationships" rot="180" type="line" r:blip="">
              <dgm:adjLst/>
            </dgm:shape>
          </dgm:else>
        </dgm:choose>
        <dgm:presOf/>
        <dgm:constrLst/>
        <dgm:ruleLst/>
      </dgm:layoutNode>
    </dgm:forEach>
    <dgm:forEach name="Name51" axis="ch" ptType="node" st="3" cnt="1">
      <dgm:layoutNode name="circle3" styleLbl="lnNode1">
        <dgm:alg type="sp"/>
        <dgm:shape xmlns:r="http://schemas.openxmlformats.org/officeDocument/2006/relationships" type="ellipse" r:blip="" zOrderOff="-10">
          <dgm:adjLst/>
        </dgm:shape>
        <dgm:presOf/>
        <dgm:constrLst/>
        <dgm:ruleLst/>
      </dgm:layoutNode>
      <dgm:layoutNode name="text3" styleLbl="revTx">
        <dgm:varLst>
          <dgm:bulletEnabled val="1"/>
        </dgm:varLst>
        <dgm:choose name="Name52">
          <dgm:if name="Name53" func="var" arg="dir" op="equ" val="norm">
            <dgm:choose name="Name54">
              <dgm:if name="Name55" axis="root des" ptType="all node" func="maxDepth" op="gt" val="1">
                <dgm:alg type="tx">
                  <dgm:param type="parTxLTRAlign" val="l"/>
                  <dgm:param type="parTxRTLAlign" val="r"/>
                </dgm:alg>
              </dgm:if>
              <dgm:else name="Name56">
                <dgm:alg type="tx">
                  <dgm:param type="parTxLTRAlign" val="l"/>
                  <dgm:param type="parTxRTLAlign" val="l"/>
                </dgm:alg>
              </dgm:else>
            </dgm:choose>
          </dgm:if>
          <dgm:else name="Name57">
            <dgm:choose name="Name58">
              <dgm:if name="Name59" axis="root des" ptType="all node" func="maxDepth" op="gt" val="1">
                <dgm:alg type="tx">
                  <dgm:param type="parTxLTRAlign" val="l"/>
                  <dgm:param type="parTxRTLAlign" val="r"/>
                </dgm:alg>
              </dgm:if>
              <dgm:else name="Name60">
                <dgm:alg type="tx">
                  <dgm:param type="parTxLTRAlign" val="r"/>
                  <dgm:param type="parTxRTLAlign" val="r"/>
                </dgm:alg>
              </dgm:else>
            </dgm:choose>
          </dgm:else>
        </dgm:choose>
        <dgm:shape xmlns:r="http://schemas.openxmlformats.org/officeDocument/2006/relationships" type="rect" r:blip="">
          <dgm:adjLst/>
        </dgm:shape>
        <dgm:presOf axis="desOrSelf" ptType="node"/>
        <dgm:choose name="Name61">
          <dgm:if name="Name62" func="var" arg="dir" op="equ" val="norm">
            <dgm:constrLst>
              <dgm:constr type="tMarg" refType="primFontSz" fact="0.1"/>
              <dgm:constr type="bMarg" refType="primFontSz" fact="0.1"/>
              <dgm:constr type="rMarg" refType="primFontSz" fact="0.1"/>
            </dgm:constrLst>
          </dgm:if>
          <dgm:else name="Name63">
            <dgm:constrLst>
              <dgm:constr type="tMarg" refType="primFontSz" fact="0.1"/>
              <dgm:constr type="bMarg" refType="primFontSz" fact="0.1"/>
              <dgm:constr type="lMarg" refType="primFontSz" fact="0.1"/>
            </dgm:constrLst>
          </dgm:else>
        </dgm:choose>
        <dgm:ruleLst>
          <dgm:rule type="primFontSz" val="5" fact="NaN" max="NaN"/>
        </dgm:ruleLst>
      </dgm:layoutNode>
      <dgm:layoutNode name="line3" styleLbl="callout">
        <dgm:alg type="sp"/>
        <dgm:shape xmlns:r="http://schemas.openxmlformats.org/officeDocument/2006/relationships" type="line" r:blip="">
          <dgm:adjLst/>
        </dgm:shape>
        <dgm:presOf/>
        <dgm:constrLst/>
        <dgm:ruleLst/>
      </dgm:layoutNode>
      <dgm:layoutNode name="d3" styleLbl="callout">
        <dgm:alg type="sp"/>
        <dgm:choose name="Name64">
          <dgm:if name="Name65" func="var" arg="dir" op="equ" val="norm">
            <dgm:shape xmlns:r="http://schemas.openxmlformats.org/officeDocument/2006/relationships" rot="90" type="line" r:blip="">
              <dgm:adjLst/>
            </dgm:shape>
          </dgm:if>
          <dgm:else name="Name66">
            <dgm:shape xmlns:r="http://schemas.openxmlformats.org/officeDocument/2006/relationships" rot="180" type="line" r:blip="">
              <dgm:adjLst/>
            </dgm:shape>
          </dgm:else>
        </dgm:choose>
        <dgm:presOf/>
        <dgm:constrLst/>
        <dgm:ruleLst/>
      </dgm:layoutNode>
    </dgm:forEach>
    <dgm:forEach name="Name67" axis="ch" ptType="node" st="4" cnt="1">
      <dgm:layoutNode name="circle4" styleLbl="lnNode1">
        <dgm:alg type="sp"/>
        <dgm:shape xmlns:r="http://schemas.openxmlformats.org/officeDocument/2006/relationships" type="ellipse" r:blip="" zOrderOff="-15">
          <dgm:adjLst/>
        </dgm:shape>
        <dgm:presOf/>
        <dgm:constrLst/>
        <dgm:ruleLst/>
      </dgm:layoutNode>
      <dgm:layoutNode name="text4" styleLbl="revTx">
        <dgm:varLst>
          <dgm:bulletEnabled val="1"/>
        </dgm:varLst>
        <dgm:choose name="Name68">
          <dgm:if name="Name69" func="var" arg="dir" op="equ" val="norm">
            <dgm:choose name="Name70">
              <dgm:if name="Name71" axis="root des" ptType="all node" func="maxDepth" op="gt" val="1">
                <dgm:alg type="tx">
                  <dgm:param type="parTxLTRAlign" val="l"/>
                  <dgm:param type="parTxRTLAlign" val="r"/>
                </dgm:alg>
              </dgm:if>
              <dgm:else name="Name72">
                <dgm:alg type="tx">
                  <dgm:param type="parTxLTRAlign" val="l"/>
                  <dgm:param type="parTxRTLAlign" val="l"/>
                </dgm:alg>
              </dgm:else>
            </dgm:choose>
          </dgm:if>
          <dgm:else name="Name73">
            <dgm:choose name="Name74">
              <dgm:if name="Name75" axis="root des" ptType="all node" func="maxDepth" op="gt" val="1">
                <dgm:alg type="tx">
                  <dgm:param type="parTxLTRAlign" val="l"/>
                  <dgm:param type="parTxRTLAlign" val="r"/>
                </dgm:alg>
              </dgm:if>
              <dgm:else name="Name76">
                <dgm:alg type="tx">
                  <dgm:param type="parTxLTRAlign" val="r"/>
                  <dgm:param type="parTxRTLAlign" val="r"/>
                </dgm:alg>
              </dgm:else>
            </dgm:choose>
          </dgm:else>
        </dgm:choose>
        <dgm:shape xmlns:r="http://schemas.openxmlformats.org/officeDocument/2006/relationships" type="rect" r:blip="">
          <dgm:adjLst/>
        </dgm:shape>
        <dgm:presOf axis="desOrSelf" ptType="node"/>
        <dgm:choose name="Name77">
          <dgm:if name="Name78" func="var" arg="dir" op="equ" val="norm">
            <dgm:constrLst>
              <dgm:constr type="tMarg" refType="primFontSz" fact="0.1"/>
              <dgm:constr type="bMarg" refType="primFontSz" fact="0.1"/>
              <dgm:constr type="rMarg" refType="primFontSz" fact="0.1"/>
            </dgm:constrLst>
          </dgm:if>
          <dgm:else name="Name79">
            <dgm:constrLst>
              <dgm:constr type="tMarg" refType="primFontSz" fact="0.1"/>
              <dgm:constr type="bMarg" refType="primFontSz" fact="0.1"/>
              <dgm:constr type="lMarg" refType="primFontSz" fact="0.1"/>
            </dgm:constrLst>
          </dgm:else>
        </dgm:choose>
        <dgm:ruleLst>
          <dgm:rule type="primFontSz" val="5" fact="NaN" max="NaN"/>
        </dgm:ruleLst>
      </dgm:layoutNode>
      <dgm:layoutNode name="line4" styleLbl="callout">
        <dgm:alg type="sp"/>
        <dgm:shape xmlns:r="http://schemas.openxmlformats.org/officeDocument/2006/relationships" type="line" r:blip="">
          <dgm:adjLst/>
        </dgm:shape>
        <dgm:presOf/>
        <dgm:constrLst/>
        <dgm:ruleLst/>
      </dgm:layoutNode>
      <dgm:layoutNode name="d4" styleLbl="callout">
        <dgm:alg type="sp"/>
        <dgm:choose name="Name80">
          <dgm:if name="Name81" func="var" arg="dir" op="equ" val="norm">
            <dgm:shape xmlns:r="http://schemas.openxmlformats.org/officeDocument/2006/relationships" rot="90" type="line" r:blip="">
              <dgm:adjLst/>
            </dgm:shape>
          </dgm:if>
          <dgm:else name="Name82">
            <dgm:shape xmlns:r="http://schemas.openxmlformats.org/officeDocument/2006/relationships" rot="180" type="line" r:blip="">
              <dgm:adjLst/>
            </dgm:shape>
          </dgm:else>
        </dgm:choose>
        <dgm:presOf/>
        <dgm:constrLst/>
        <dgm:ruleLst/>
      </dgm:layoutNode>
    </dgm:forEach>
    <dgm:forEach name="Name83" axis="ch" ptType="node" st="5" cnt="1">
      <dgm:layoutNode name="circle5" styleLbl="lnNode1">
        <dgm:alg type="sp"/>
        <dgm:shape xmlns:r="http://schemas.openxmlformats.org/officeDocument/2006/relationships" type="ellipse" r:blip="" zOrderOff="-20">
          <dgm:adjLst/>
        </dgm:shape>
        <dgm:presOf/>
        <dgm:constrLst/>
        <dgm:ruleLst/>
      </dgm:layoutNode>
      <dgm:layoutNode name="text5" styleLbl="revTx">
        <dgm:varLst>
          <dgm:bulletEnabled val="1"/>
        </dgm:varLst>
        <dgm:choose name="Name84">
          <dgm:if name="Name85" func="var" arg="dir" op="equ" val="norm">
            <dgm:choose name="Name86">
              <dgm:if name="Name87" axis="root des" ptType="all node" func="maxDepth" op="gt" val="1">
                <dgm:alg type="tx">
                  <dgm:param type="parTxLTRAlign" val="l"/>
                  <dgm:param type="parTxRTLAlign" val="r"/>
                </dgm:alg>
              </dgm:if>
              <dgm:else name="Name88">
                <dgm:alg type="tx">
                  <dgm:param type="parTxLTRAlign" val="l"/>
                  <dgm:param type="parTxRTLAlign" val="l"/>
                </dgm:alg>
              </dgm:else>
            </dgm:choose>
          </dgm:if>
          <dgm:else name="Name89">
            <dgm:choose name="Name90">
              <dgm:if name="Name91" axis="root des" ptType="all node" func="maxDepth" op="gt" val="1">
                <dgm:alg type="tx">
                  <dgm:param type="parTxLTRAlign" val="l"/>
                  <dgm:param type="parTxRTLAlign" val="r"/>
                </dgm:alg>
              </dgm:if>
              <dgm:else name="Name92">
                <dgm:alg type="tx">
                  <dgm:param type="parTxLTRAlign" val="r"/>
                  <dgm:param type="parTxRTLAlign" val="r"/>
                </dgm:alg>
              </dgm:else>
            </dgm:choose>
          </dgm:else>
        </dgm:choose>
        <dgm:shape xmlns:r="http://schemas.openxmlformats.org/officeDocument/2006/relationships" type="rect" r:blip="">
          <dgm:adjLst/>
        </dgm:shape>
        <dgm:presOf axis="desOrSelf" ptType="node"/>
        <dgm:choose name="Name93">
          <dgm:if name="Name94" func="var" arg="dir" op="equ" val="norm">
            <dgm:constrLst>
              <dgm:constr type="tMarg" refType="primFontSz" fact="0.1"/>
              <dgm:constr type="bMarg" refType="primFontSz" fact="0.1"/>
              <dgm:constr type="rMarg" refType="primFontSz" fact="0.1"/>
            </dgm:constrLst>
          </dgm:if>
          <dgm:else name="Name95">
            <dgm:constrLst>
              <dgm:constr type="tMarg" refType="primFontSz" fact="0.1"/>
              <dgm:constr type="bMarg" refType="primFontSz" fact="0.1"/>
              <dgm:constr type="lMarg" refType="primFontSz" fact="0.1"/>
            </dgm:constrLst>
          </dgm:else>
        </dgm:choose>
        <dgm:ruleLst>
          <dgm:rule type="primFontSz" val="5" fact="NaN" max="NaN"/>
        </dgm:ruleLst>
      </dgm:layoutNode>
      <dgm:layoutNode name="line5" styleLbl="callout">
        <dgm:alg type="sp"/>
        <dgm:shape xmlns:r="http://schemas.openxmlformats.org/officeDocument/2006/relationships" type="line" r:blip="">
          <dgm:adjLst/>
        </dgm:shape>
        <dgm:presOf/>
        <dgm:constrLst/>
        <dgm:ruleLst/>
      </dgm:layoutNode>
      <dgm:layoutNode name="d5" styleLbl="callout">
        <dgm:alg type="sp"/>
        <dgm:choose name="Name96">
          <dgm:if name="Name97" func="var" arg="dir" op="equ" val="norm">
            <dgm:shape xmlns:r="http://schemas.openxmlformats.org/officeDocument/2006/relationships" rot="90" type="line" r:blip="">
              <dgm:adjLst/>
            </dgm:shape>
          </dgm:if>
          <dgm:else name="Name98">
            <dgm:shape xmlns:r="http://schemas.openxmlformats.org/officeDocument/2006/relationships" rot="180" type="line" r:blip="">
              <dgm:adjLst/>
            </dgm:shape>
          </dgm:else>
        </dgm:choose>
        <dgm:presOf/>
        <dgm:constrLst/>
        <dgm:ruleLst/>
      </dgm:layoutNode>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6">
  <dgm:title val=""/>
  <dgm:desc val=""/>
  <dgm:catLst>
    <dgm:cat type="3D" pri="11600"/>
  </dgm:catLst>
  <dgm:scene3d>
    <a:camera prst="perspectiveRelaxedModerately" zoom="92000"/>
    <a:lightRig rig="balanced" dir="t">
      <a:rot lat="0" lon="0" rev="12700000"/>
    </a:lightRig>
  </dgm:scene3d>
  <dgm:styleLbl name="node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l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ven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tx1"/>
      </a:fontRef>
    </dgm:style>
  </dgm:styleLbl>
  <dgm:styleLbl name="alignNode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a:schemeClr val="lt1"/>
      </a:fontRef>
    </dgm:style>
  </dgm:styleLbl>
  <dgm:styleLbl name="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4">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fgImgPlace1">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z="-54000" prstMaterial="plastic">
      <a:bevelT w="50800" h="50800"/>
      <a:bevelB w="50800" h="50800"/>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z="-2540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fgSibTrans2D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bgSibTrans2D1">
    <dgm:scene3d>
      <a:camera prst="orthographicFront"/>
      <a:lightRig rig="threePt" dir="t"/>
    </dgm:scene3d>
    <dgm:sp3d z="-54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sibTrans1D1">
    <dgm:scene3d>
      <a:camera prst="orthographicFront"/>
      <a:lightRig rig="threePt" dir="t"/>
    </dgm:scene3d>
    <dgm:sp3d z="-25400" prstMaterial="plastic"/>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75000" prstMaterial="plastic"/>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parChTrans2D1">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3">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4">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1D1">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2">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3">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4">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fgAcc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threePt" dir="t"/>
    </dgm:scene3d>
    <dgm:sp3d z="50080" prstMaterial="plastic">
      <a:bevelT w="25400" h="25400"/>
      <a:bevelB w="25400" h="25400"/>
    </dgm:sp3d>
    <dgm:txPr/>
    <dgm:style>
      <a:lnRef idx="0">
        <a:scrgbClr r="0" g="0" b="0"/>
      </a:lnRef>
      <a:fillRef idx="1">
        <a:scrgbClr r="0" g="0" b="0"/>
      </a:fillRef>
      <a:effectRef idx="2">
        <a:scrgbClr r="0" g="0" b="0"/>
      </a:effectRef>
      <a:fontRef idx="minor"/>
    </dgm:style>
  </dgm:styleLbl>
  <dgm:styleLbl name="alignAccFollowNode1">
    <dgm:scene3d>
      <a:camera prst="orthographicFront"/>
      <a:lightRig rig="threePt" dir="t"/>
    </dgm:scene3d>
    <dgm:sp3d prstMaterial="plastic">
      <a:bevelT w="25400" h="25400"/>
      <a:bevelB w="25400" h="25400"/>
    </dgm:sp3d>
    <dgm:txPr/>
    <dgm:style>
      <a:lnRef idx="0">
        <a:scrgbClr r="0" g="0" b="0"/>
      </a:lnRef>
      <a:fillRef idx="1">
        <a:scrgbClr r="0" g="0" b="0"/>
      </a:fillRef>
      <a:effectRef idx="2">
        <a:scrgbClr r="0" g="0" b="0"/>
      </a:effectRef>
      <a:fontRef idx="minor"/>
    </dgm:style>
  </dgm:styleLbl>
  <dgm:styleLbl name="bgAccFollowNode1">
    <dgm:scene3d>
      <a:camera prst="orthographicFront"/>
      <a:lightRig rig="threePt" dir="t"/>
    </dgm:scene3d>
    <dgm:sp3d z="-152400" prstMaterial="plastic">
      <a:bevelT w="25400" h="25400"/>
      <a:bevelB w="25400" h="25400"/>
    </dgm:sp3d>
    <dgm:txPr/>
    <dgm:style>
      <a:lnRef idx="0">
        <a:scrgbClr r="0" g="0" b="0"/>
      </a:lnRef>
      <a:fillRef idx="1">
        <a:scrgbClr r="0" g="0" b="0"/>
      </a:fillRef>
      <a:effectRef idx="2">
        <a:scrgbClr r="0" g="0" b="0"/>
      </a:effectRef>
      <a:fontRef idx="minor"/>
    </dgm:style>
  </dgm:styleLbl>
  <dgm:styleLbl name="fgAcc0">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z="-152400" prstMaterial="plastic">
      <a:bevelT w="25400" h="25400"/>
      <a:bevelB w="25400" h="25400"/>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z="-10400" extrusionH="12700" prstMaterial="plastic"/>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1">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1.png"/><Relationship Id="rId3" Type="http://schemas.openxmlformats.org/officeDocument/2006/relationships/image" Target="../media/image3.png"/><Relationship Id="rId21" Type="http://schemas.openxmlformats.org/officeDocument/2006/relationships/diagramQuickStyle" Target="../diagrams/quickStyle1.xml"/><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0.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diagramLayout" Target="../diagrams/layout1.xml"/><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19.png"/><Relationship Id="rId5" Type="http://schemas.openxmlformats.org/officeDocument/2006/relationships/image" Target="../media/image5.png"/><Relationship Id="rId15" Type="http://schemas.openxmlformats.org/officeDocument/2006/relationships/image" Target="../media/image15.png"/><Relationship Id="rId23" Type="http://schemas.microsoft.com/office/2007/relationships/diagramDrawing" Target="../diagrams/drawing1.xml"/><Relationship Id="rId28"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diagramData" Target="../diagrams/data1.xml"/><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diagramColors" Target="../diagrams/colors1.xml"/><Relationship Id="rId27"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1</xdr:col>
      <xdr:colOff>390525</xdr:colOff>
      <xdr:row>421</xdr:row>
      <xdr:rowOff>114300</xdr:rowOff>
    </xdr:from>
    <xdr:to>
      <xdr:col>5</xdr:col>
      <xdr:colOff>742950</xdr:colOff>
      <xdr:row>431</xdr:row>
      <xdr:rowOff>133350</xdr:rowOff>
    </xdr:to>
    <xdr:pic>
      <xdr:nvPicPr>
        <xdr:cNvPr id="13351" name="Picture 3" descr="http://www.educastream.com/IMG/Image/volumes21a.png">
          <a:extLst>
            <a:ext uri="{FF2B5EF4-FFF2-40B4-BE49-F238E27FC236}">
              <a16:creationId xmlns:a16="http://schemas.microsoft.com/office/drawing/2014/main" id="{53C1A9B3-4860-41AF-8D1B-422B7B41FB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1575" y="93183075"/>
          <a:ext cx="3476625" cy="2028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238125</xdr:colOff>
      <xdr:row>831</xdr:row>
      <xdr:rowOff>95250</xdr:rowOff>
    </xdr:from>
    <xdr:to>
      <xdr:col>1</xdr:col>
      <xdr:colOff>685800</xdr:colOff>
      <xdr:row>841</xdr:row>
      <xdr:rowOff>114300</xdr:rowOff>
    </xdr:to>
    <xdr:pic>
      <xdr:nvPicPr>
        <xdr:cNvPr id="13352" name="Image 2">
          <a:extLst>
            <a:ext uri="{FF2B5EF4-FFF2-40B4-BE49-F238E27FC236}">
              <a16:creationId xmlns:a16="http://schemas.microsoft.com/office/drawing/2014/main" id="{A7416141-335C-48F9-9505-A8534AA0528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8125" y="177098325"/>
          <a:ext cx="1228725" cy="198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295275</xdr:colOff>
      <xdr:row>844</xdr:row>
      <xdr:rowOff>66675</xdr:rowOff>
    </xdr:from>
    <xdr:to>
      <xdr:col>2</xdr:col>
      <xdr:colOff>666750</xdr:colOff>
      <xdr:row>847</xdr:row>
      <xdr:rowOff>171450</xdr:rowOff>
    </xdr:to>
    <xdr:pic>
      <xdr:nvPicPr>
        <xdr:cNvPr id="13353" name="Image 3">
          <a:extLst>
            <a:ext uri="{FF2B5EF4-FFF2-40B4-BE49-F238E27FC236}">
              <a16:creationId xmlns:a16="http://schemas.microsoft.com/office/drawing/2014/main" id="{B2630651-47DE-4C13-AE3B-7EDE110D6CD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57375" y="179679600"/>
          <a:ext cx="3714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38100</xdr:colOff>
      <xdr:row>851</xdr:row>
      <xdr:rowOff>28575</xdr:rowOff>
    </xdr:from>
    <xdr:to>
      <xdr:col>2</xdr:col>
      <xdr:colOff>409575</xdr:colOff>
      <xdr:row>854</xdr:row>
      <xdr:rowOff>133350</xdr:rowOff>
    </xdr:to>
    <xdr:pic>
      <xdr:nvPicPr>
        <xdr:cNvPr id="13354" name="Image 4">
          <a:extLst>
            <a:ext uri="{FF2B5EF4-FFF2-40B4-BE49-F238E27FC236}">
              <a16:creationId xmlns:a16="http://schemas.microsoft.com/office/drawing/2014/main" id="{5DCD6772-BFB5-4BA4-87FF-6AA73044CCD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00200" y="181508400"/>
          <a:ext cx="3714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38100</xdr:colOff>
      <xdr:row>858</xdr:row>
      <xdr:rowOff>19050</xdr:rowOff>
    </xdr:from>
    <xdr:to>
      <xdr:col>2</xdr:col>
      <xdr:colOff>409575</xdr:colOff>
      <xdr:row>861</xdr:row>
      <xdr:rowOff>123825</xdr:rowOff>
    </xdr:to>
    <xdr:pic>
      <xdr:nvPicPr>
        <xdr:cNvPr id="13355" name="Image 5">
          <a:extLst>
            <a:ext uri="{FF2B5EF4-FFF2-40B4-BE49-F238E27FC236}">
              <a16:creationId xmlns:a16="http://schemas.microsoft.com/office/drawing/2014/main" id="{ABD49951-FCB0-4412-A956-2FEC5110BE9A}"/>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00200" y="183365775"/>
          <a:ext cx="3714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842</xdr:row>
      <xdr:rowOff>0</xdr:rowOff>
    </xdr:from>
    <xdr:to>
      <xdr:col>1</xdr:col>
      <xdr:colOff>676275</xdr:colOff>
      <xdr:row>846</xdr:row>
      <xdr:rowOff>19050</xdr:rowOff>
    </xdr:to>
    <xdr:pic>
      <xdr:nvPicPr>
        <xdr:cNvPr id="13356" name="Image 8">
          <a:extLst>
            <a:ext uri="{FF2B5EF4-FFF2-40B4-BE49-F238E27FC236}">
              <a16:creationId xmlns:a16="http://schemas.microsoft.com/office/drawing/2014/main" id="{6804094E-F573-4F8B-B2C9-41B2D90F3D9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7250" y="179155725"/>
          <a:ext cx="600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466725</xdr:colOff>
      <xdr:row>845</xdr:row>
      <xdr:rowOff>76200</xdr:rowOff>
    </xdr:from>
    <xdr:to>
      <xdr:col>3</xdr:col>
      <xdr:colOff>762000</xdr:colOff>
      <xdr:row>848</xdr:row>
      <xdr:rowOff>95250</xdr:rowOff>
    </xdr:to>
    <xdr:pic>
      <xdr:nvPicPr>
        <xdr:cNvPr id="13357" name="Image 13">
          <a:extLst>
            <a:ext uri="{FF2B5EF4-FFF2-40B4-BE49-F238E27FC236}">
              <a16:creationId xmlns:a16="http://schemas.microsoft.com/office/drawing/2014/main" id="{E27199C5-F3BB-47B5-95A6-897B6BBFD977}"/>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809875" y="179955825"/>
          <a:ext cx="2952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390525</xdr:colOff>
      <xdr:row>851</xdr:row>
      <xdr:rowOff>228600</xdr:rowOff>
    </xdr:from>
    <xdr:to>
      <xdr:col>3</xdr:col>
      <xdr:colOff>676275</xdr:colOff>
      <xdr:row>855</xdr:row>
      <xdr:rowOff>28575</xdr:rowOff>
    </xdr:to>
    <xdr:pic>
      <xdr:nvPicPr>
        <xdr:cNvPr id="13358" name="Image 18">
          <a:extLst>
            <a:ext uri="{FF2B5EF4-FFF2-40B4-BE49-F238E27FC236}">
              <a16:creationId xmlns:a16="http://schemas.microsoft.com/office/drawing/2014/main" id="{4962D14F-89D9-46D8-BD07-A74A7D0EBA6B}"/>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33675" y="181708425"/>
          <a:ext cx="2857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38100</xdr:colOff>
      <xdr:row>858</xdr:row>
      <xdr:rowOff>28575</xdr:rowOff>
    </xdr:from>
    <xdr:to>
      <xdr:col>2</xdr:col>
      <xdr:colOff>409575</xdr:colOff>
      <xdr:row>861</xdr:row>
      <xdr:rowOff>133350</xdr:rowOff>
    </xdr:to>
    <xdr:pic>
      <xdr:nvPicPr>
        <xdr:cNvPr id="13359" name="Image 19">
          <a:extLst>
            <a:ext uri="{FF2B5EF4-FFF2-40B4-BE49-F238E27FC236}">
              <a16:creationId xmlns:a16="http://schemas.microsoft.com/office/drawing/2014/main" id="{E7AB0804-2986-4A0E-945B-1F3423019B1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00200" y="183375300"/>
          <a:ext cx="3714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428625</xdr:colOff>
      <xdr:row>858</xdr:row>
      <xdr:rowOff>238125</xdr:rowOff>
    </xdr:from>
    <xdr:to>
      <xdr:col>3</xdr:col>
      <xdr:colOff>714375</xdr:colOff>
      <xdr:row>862</xdr:row>
      <xdr:rowOff>38100</xdr:rowOff>
    </xdr:to>
    <xdr:pic>
      <xdr:nvPicPr>
        <xdr:cNvPr id="13360" name="Image 22">
          <a:extLst>
            <a:ext uri="{FF2B5EF4-FFF2-40B4-BE49-F238E27FC236}">
              <a16:creationId xmlns:a16="http://schemas.microsoft.com/office/drawing/2014/main" id="{B82250EB-F9AE-4862-BDD4-A121C9C426EE}"/>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71775" y="183584850"/>
          <a:ext cx="2857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38100</xdr:colOff>
      <xdr:row>866</xdr:row>
      <xdr:rowOff>19050</xdr:rowOff>
    </xdr:from>
    <xdr:to>
      <xdr:col>2</xdr:col>
      <xdr:colOff>409575</xdr:colOff>
      <xdr:row>869</xdr:row>
      <xdr:rowOff>123825</xdr:rowOff>
    </xdr:to>
    <xdr:pic>
      <xdr:nvPicPr>
        <xdr:cNvPr id="13361" name="Image 30">
          <a:extLst>
            <a:ext uri="{FF2B5EF4-FFF2-40B4-BE49-F238E27FC236}">
              <a16:creationId xmlns:a16="http://schemas.microsoft.com/office/drawing/2014/main" id="{332C99B9-A2DC-4F66-8170-2CD87D6EAA5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00200" y="185423175"/>
          <a:ext cx="3714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38100</xdr:colOff>
      <xdr:row>866</xdr:row>
      <xdr:rowOff>28575</xdr:rowOff>
    </xdr:from>
    <xdr:to>
      <xdr:col>2</xdr:col>
      <xdr:colOff>409575</xdr:colOff>
      <xdr:row>869</xdr:row>
      <xdr:rowOff>133350</xdr:rowOff>
    </xdr:to>
    <xdr:pic>
      <xdr:nvPicPr>
        <xdr:cNvPr id="13362" name="Image 31">
          <a:extLst>
            <a:ext uri="{FF2B5EF4-FFF2-40B4-BE49-F238E27FC236}">
              <a16:creationId xmlns:a16="http://schemas.microsoft.com/office/drawing/2014/main" id="{21C1F516-1E62-4FE4-B643-BCD1CA89B8D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00200" y="185432700"/>
          <a:ext cx="3714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409575</xdr:colOff>
      <xdr:row>867</xdr:row>
      <xdr:rowOff>28575</xdr:rowOff>
    </xdr:from>
    <xdr:to>
      <xdr:col>3</xdr:col>
      <xdr:colOff>695325</xdr:colOff>
      <xdr:row>870</xdr:row>
      <xdr:rowOff>85725</xdr:rowOff>
    </xdr:to>
    <xdr:pic>
      <xdr:nvPicPr>
        <xdr:cNvPr id="13363" name="Image 34">
          <a:extLst>
            <a:ext uri="{FF2B5EF4-FFF2-40B4-BE49-F238E27FC236}">
              <a16:creationId xmlns:a16="http://schemas.microsoft.com/office/drawing/2014/main" id="{FADFB271-5FD7-4EC5-9CF2-08E77E87393D}"/>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52725" y="185699400"/>
          <a:ext cx="28575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85725</xdr:colOff>
      <xdr:row>842</xdr:row>
      <xdr:rowOff>76200</xdr:rowOff>
    </xdr:from>
    <xdr:to>
      <xdr:col>7</xdr:col>
      <xdr:colOff>438150</xdr:colOff>
      <xdr:row>845</xdr:row>
      <xdr:rowOff>66675</xdr:rowOff>
    </xdr:to>
    <xdr:pic>
      <xdr:nvPicPr>
        <xdr:cNvPr id="13364" name="Image 2">
          <a:extLst>
            <a:ext uri="{FF2B5EF4-FFF2-40B4-BE49-F238E27FC236}">
              <a16:creationId xmlns:a16="http://schemas.microsoft.com/office/drawing/2014/main" id="{9CEBA2C6-8901-48D2-B851-71250C739CDB}"/>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553075" y="179231925"/>
          <a:ext cx="3524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57150</xdr:colOff>
      <xdr:row>844</xdr:row>
      <xdr:rowOff>295275</xdr:rowOff>
    </xdr:from>
    <xdr:to>
      <xdr:col>7</xdr:col>
      <xdr:colOff>371475</xdr:colOff>
      <xdr:row>848</xdr:row>
      <xdr:rowOff>142875</xdr:rowOff>
    </xdr:to>
    <xdr:pic>
      <xdr:nvPicPr>
        <xdr:cNvPr id="13365" name="Image 37">
          <a:extLst>
            <a:ext uri="{FF2B5EF4-FFF2-40B4-BE49-F238E27FC236}">
              <a16:creationId xmlns:a16="http://schemas.microsoft.com/office/drawing/2014/main" id="{BD437836-A2D7-42A1-8464-4080DCEB815D}"/>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524500" y="179879625"/>
          <a:ext cx="3143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848</xdr:row>
      <xdr:rowOff>0</xdr:rowOff>
    </xdr:from>
    <xdr:to>
      <xdr:col>7</xdr:col>
      <xdr:colOff>314325</xdr:colOff>
      <xdr:row>851</xdr:row>
      <xdr:rowOff>142875</xdr:rowOff>
    </xdr:to>
    <xdr:pic>
      <xdr:nvPicPr>
        <xdr:cNvPr id="13366" name="Image 39">
          <a:extLst>
            <a:ext uri="{FF2B5EF4-FFF2-40B4-BE49-F238E27FC236}">
              <a16:creationId xmlns:a16="http://schemas.microsoft.com/office/drawing/2014/main" id="{25DF826C-D363-4241-B32B-5591773842B3}"/>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467350" y="180679725"/>
          <a:ext cx="3143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852</xdr:row>
      <xdr:rowOff>0</xdr:rowOff>
    </xdr:from>
    <xdr:to>
      <xdr:col>7</xdr:col>
      <xdr:colOff>314325</xdr:colOff>
      <xdr:row>855</xdr:row>
      <xdr:rowOff>142875</xdr:rowOff>
    </xdr:to>
    <xdr:pic>
      <xdr:nvPicPr>
        <xdr:cNvPr id="13367" name="Image 41">
          <a:extLst>
            <a:ext uri="{FF2B5EF4-FFF2-40B4-BE49-F238E27FC236}">
              <a16:creationId xmlns:a16="http://schemas.microsoft.com/office/drawing/2014/main" id="{741415D0-9A03-4AAF-A297-99BDF2F65A1A}"/>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467350" y="181746525"/>
          <a:ext cx="3143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854</xdr:row>
      <xdr:rowOff>0</xdr:rowOff>
    </xdr:from>
    <xdr:to>
      <xdr:col>7</xdr:col>
      <xdr:colOff>314325</xdr:colOff>
      <xdr:row>857</xdr:row>
      <xdr:rowOff>142875</xdr:rowOff>
    </xdr:to>
    <xdr:pic>
      <xdr:nvPicPr>
        <xdr:cNvPr id="13368" name="Image 43">
          <a:extLst>
            <a:ext uri="{FF2B5EF4-FFF2-40B4-BE49-F238E27FC236}">
              <a16:creationId xmlns:a16="http://schemas.microsoft.com/office/drawing/2014/main" id="{065A8BC9-8320-4EF8-A185-2DEDF8B352C8}"/>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467350" y="182279925"/>
          <a:ext cx="3143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38100</xdr:colOff>
      <xdr:row>855</xdr:row>
      <xdr:rowOff>276225</xdr:rowOff>
    </xdr:from>
    <xdr:to>
      <xdr:col>7</xdr:col>
      <xdr:colOff>352425</xdr:colOff>
      <xdr:row>859</xdr:row>
      <xdr:rowOff>142875</xdr:rowOff>
    </xdr:to>
    <xdr:pic>
      <xdr:nvPicPr>
        <xdr:cNvPr id="13369" name="Image 44">
          <a:extLst>
            <a:ext uri="{FF2B5EF4-FFF2-40B4-BE49-F238E27FC236}">
              <a16:creationId xmlns:a16="http://schemas.microsoft.com/office/drawing/2014/main" id="{9EC33797-EE00-4DB2-BA18-D98C9F1EA384}"/>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505450" y="182813325"/>
          <a:ext cx="3143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152400</xdr:colOff>
      <xdr:row>19</xdr:row>
      <xdr:rowOff>9525</xdr:rowOff>
    </xdr:from>
    <xdr:to>
      <xdr:col>16</xdr:col>
      <xdr:colOff>180975</xdr:colOff>
      <xdr:row>21</xdr:row>
      <xdr:rowOff>219075</xdr:rowOff>
    </xdr:to>
    <xdr:sp macro="" textlink="">
      <xdr:nvSpPr>
        <xdr:cNvPr id="21" name="Bulle ronde 20">
          <a:extLst>
            <a:ext uri="{FF2B5EF4-FFF2-40B4-BE49-F238E27FC236}">
              <a16:creationId xmlns:a16="http://schemas.microsoft.com/office/drawing/2014/main" id="{1657C0C0-AB46-4CB9-8358-A43A8CED9DC8}"/>
            </a:ext>
          </a:extLst>
        </xdr:cNvPr>
        <xdr:cNvSpPr/>
      </xdr:nvSpPr>
      <xdr:spPr bwMode="auto">
        <a:xfrm>
          <a:off x="14020800" y="4572000"/>
          <a:ext cx="1895475" cy="609600"/>
        </a:xfrm>
        <a:prstGeom prst="wedgeEllipseCallout">
          <a:avLst>
            <a:gd name="adj1" fmla="val -66373"/>
            <a:gd name="adj2" fmla="val 46179"/>
          </a:avLst>
        </a:prstGeom>
        <a:gradFill flip="none" rotWithShape="1">
          <a:gsLst>
            <a:gs pos="0">
              <a:schemeClr val="accent4">
                <a:lumMod val="5000"/>
                <a:lumOff val="95000"/>
              </a:schemeClr>
            </a:gs>
            <a:gs pos="74000">
              <a:schemeClr val="accent4">
                <a:lumMod val="45000"/>
                <a:lumOff val="55000"/>
              </a:schemeClr>
            </a:gs>
            <a:gs pos="83000">
              <a:schemeClr val="accent4">
                <a:lumMod val="45000"/>
                <a:lumOff val="55000"/>
              </a:schemeClr>
            </a:gs>
            <a:gs pos="100000">
              <a:schemeClr val="accent4">
                <a:lumMod val="30000"/>
                <a:lumOff val="70000"/>
              </a:schemeClr>
            </a:gs>
          </a:gsLst>
          <a:lin ang="5400000" scaled="1"/>
          <a:tileRect/>
        </a:gradFill>
        <a:ln>
          <a:headEnd type="none" w="med" len="med"/>
          <a:tailEnd type="none" w="med" len="med"/>
        </a:ln>
      </xdr:spPr>
      <xdr:style>
        <a:lnRef idx="1">
          <a:schemeClr val="accent3"/>
        </a:lnRef>
        <a:fillRef idx="2">
          <a:schemeClr val="accent3"/>
        </a:fillRef>
        <a:effectRef idx="1">
          <a:schemeClr val="accent3"/>
        </a:effectRef>
        <a:fontRef idx="minor">
          <a:schemeClr val="dk1"/>
        </a:fontRef>
      </xdr:style>
      <xdr:txBody>
        <a:bodyPr vertOverflow="clip" wrap="square" lIns="18288" tIns="0" rIns="0" bIns="0" rtlCol="0" anchor="ctr" upright="1"/>
        <a:lstStyle/>
        <a:p>
          <a:pPr algn="ctr"/>
          <a:r>
            <a:rPr lang="fr-FR" sz="1100">
              <a:solidFill>
                <a:srgbClr val="0070C0"/>
              </a:solidFill>
            </a:rPr>
            <a:t>Saisissez le poids de</a:t>
          </a:r>
          <a:r>
            <a:rPr lang="fr-FR" sz="1100" baseline="0">
              <a:solidFill>
                <a:srgbClr val="0070C0"/>
              </a:solidFill>
            </a:rPr>
            <a:t> </a:t>
          </a:r>
          <a:r>
            <a:rPr lang="fr-FR" sz="1100">
              <a:solidFill>
                <a:srgbClr val="0070C0"/>
              </a:solidFill>
            </a:rPr>
            <a:t>fabrication</a:t>
          </a:r>
        </a:p>
      </xdr:txBody>
    </xdr:sp>
    <xdr:clientData/>
  </xdr:twoCellAnchor>
  <xdr:twoCellAnchor>
    <xdr:from>
      <xdr:col>14</xdr:col>
      <xdr:colOff>0</xdr:colOff>
      <xdr:row>25</xdr:row>
      <xdr:rowOff>0</xdr:rowOff>
    </xdr:from>
    <xdr:to>
      <xdr:col>16</xdr:col>
      <xdr:colOff>133350</xdr:colOff>
      <xdr:row>31</xdr:row>
      <xdr:rowOff>66675</xdr:rowOff>
    </xdr:to>
    <xdr:sp macro="" textlink="">
      <xdr:nvSpPr>
        <xdr:cNvPr id="22" name="AutoShape 1">
          <a:extLst>
            <a:ext uri="{FF2B5EF4-FFF2-40B4-BE49-F238E27FC236}">
              <a16:creationId xmlns:a16="http://schemas.microsoft.com/office/drawing/2014/main" id="{5B3FC744-FAF6-4D7B-918B-5DAF322D2B5B}"/>
            </a:ext>
          </a:extLst>
        </xdr:cNvPr>
        <xdr:cNvSpPr>
          <a:spLocks noChangeArrowheads="1"/>
        </xdr:cNvSpPr>
      </xdr:nvSpPr>
      <xdr:spPr bwMode="auto">
        <a:xfrm>
          <a:off x="13868400" y="5819775"/>
          <a:ext cx="2000250" cy="1323975"/>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27432" tIns="27432" rIns="0" bIns="0" anchor="t" upright="1"/>
        <a:lstStyle/>
        <a:p>
          <a:pPr algn="l" rtl="0">
            <a:defRPr sz="1000"/>
          </a:pPr>
          <a:r>
            <a:rPr lang="fr-FR" sz="900" b="0" i="0" u="none" strike="noStrike" baseline="0">
              <a:solidFill>
                <a:srgbClr val="FF0000"/>
              </a:solidFill>
              <a:latin typeface="Times New Roman"/>
              <a:cs typeface="Times New Roman"/>
            </a:rPr>
            <a:t>Saisissez le texte que vous voulez</a:t>
          </a:r>
        </a:p>
      </xdr:txBody>
    </xdr:sp>
    <xdr:clientData/>
  </xdr:twoCellAnchor>
  <xdr:twoCellAnchor editAs="oneCell">
    <xdr:from>
      <xdr:col>12</xdr:col>
      <xdr:colOff>971550</xdr:colOff>
      <xdr:row>610</xdr:row>
      <xdr:rowOff>66675</xdr:rowOff>
    </xdr:from>
    <xdr:to>
      <xdr:col>17</xdr:col>
      <xdr:colOff>238125</xdr:colOff>
      <xdr:row>618</xdr:row>
      <xdr:rowOff>104775</xdr:rowOff>
    </xdr:to>
    <xdr:pic>
      <xdr:nvPicPr>
        <xdr:cNvPr id="13372" name="Image 22" descr="Résultats de pourcentage dans la colonne D">
          <a:extLst>
            <a:ext uri="{FF2B5EF4-FFF2-40B4-BE49-F238E27FC236}">
              <a16:creationId xmlns:a16="http://schemas.microsoft.com/office/drawing/2014/main" id="{9A8846F7-21BE-4B08-B05E-2E0887247B5A}"/>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0153650" y="132302250"/>
          <a:ext cx="3362325" cy="1638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547</xdr:row>
      <xdr:rowOff>114300</xdr:rowOff>
    </xdr:from>
    <xdr:to>
      <xdr:col>10</xdr:col>
      <xdr:colOff>504825</xdr:colOff>
      <xdr:row>557</xdr:row>
      <xdr:rowOff>85725</xdr:rowOff>
    </xdr:to>
    <xdr:pic>
      <xdr:nvPicPr>
        <xdr:cNvPr id="13373" name="Image 23">
          <a:extLst>
            <a:ext uri="{FF2B5EF4-FFF2-40B4-BE49-F238E27FC236}">
              <a16:creationId xmlns:a16="http://schemas.microsoft.com/office/drawing/2014/main" id="{D18D5E24-D555-4AAA-82D4-5E5F33F0BA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118852950"/>
          <a:ext cx="8315325" cy="2447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304800</xdr:colOff>
      <xdr:row>82</xdr:row>
      <xdr:rowOff>200025</xdr:rowOff>
    </xdr:from>
    <xdr:to>
      <xdr:col>3</xdr:col>
      <xdr:colOff>666750</xdr:colOff>
      <xdr:row>84</xdr:row>
      <xdr:rowOff>171450</xdr:rowOff>
    </xdr:to>
    <xdr:pic>
      <xdr:nvPicPr>
        <xdr:cNvPr id="13374" name="Picture">
          <a:extLst>
            <a:ext uri="{FF2B5EF4-FFF2-40B4-BE49-F238E27FC236}">
              <a16:creationId xmlns:a16="http://schemas.microsoft.com/office/drawing/2014/main" id="{39F21081-84F9-4A0D-AE50-2687E0270C8B}"/>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647950" y="18268950"/>
          <a:ext cx="3619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238125</xdr:colOff>
      <xdr:row>82</xdr:row>
      <xdr:rowOff>180975</xdr:rowOff>
    </xdr:from>
    <xdr:to>
      <xdr:col>4</xdr:col>
      <xdr:colOff>647700</xdr:colOff>
      <xdr:row>84</xdr:row>
      <xdr:rowOff>171450</xdr:rowOff>
    </xdr:to>
    <xdr:pic>
      <xdr:nvPicPr>
        <xdr:cNvPr id="13375" name="Picture">
          <a:extLst>
            <a:ext uri="{FF2B5EF4-FFF2-40B4-BE49-F238E27FC236}">
              <a16:creationId xmlns:a16="http://schemas.microsoft.com/office/drawing/2014/main" id="{15B0DF49-4B00-4326-8002-46ADCE941666}"/>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362325" y="18259425"/>
          <a:ext cx="4095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209550</xdr:colOff>
      <xdr:row>82</xdr:row>
      <xdr:rowOff>142875</xdr:rowOff>
    </xdr:from>
    <xdr:to>
      <xdr:col>5</xdr:col>
      <xdr:colOff>581025</xdr:colOff>
      <xdr:row>84</xdr:row>
      <xdr:rowOff>171450</xdr:rowOff>
    </xdr:to>
    <xdr:pic>
      <xdr:nvPicPr>
        <xdr:cNvPr id="13376" name="Picture">
          <a:extLst>
            <a:ext uri="{FF2B5EF4-FFF2-40B4-BE49-F238E27FC236}">
              <a16:creationId xmlns:a16="http://schemas.microsoft.com/office/drawing/2014/main" id="{3933D11E-EED5-4EE0-8572-52C741723633}"/>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4114800" y="18221325"/>
          <a:ext cx="3714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104775</xdr:colOff>
      <xdr:row>82</xdr:row>
      <xdr:rowOff>171450</xdr:rowOff>
    </xdr:from>
    <xdr:to>
      <xdr:col>6</xdr:col>
      <xdr:colOff>523875</xdr:colOff>
      <xdr:row>84</xdr:row>
      <xdr:rowOff>180975</xdr:rowOff>
    </xdr:to>
    <xdr:pic>
      <xdr:nvPicPr>
        <xdr:cNvPr id="13377" name="Picture">
          <a:extLst>
            <a:ext uri="{FF2B5EF4-FFF2-40B4-BE49-F238E27FC236}">
              <a16:creationId xmlns:a16="http://schemas.microsoft.com/office/drawing/2014/main" id="{12D27E83-F7E9-4F4E-A1D5-FD8045B86F0D}"/>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4791075" y="18249900"/>
          <a:ext cx="4191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171450</xdr:colOff>
      <xdr:row>82</xdr:row>
      <xdr:rowOff>161925</xdr:rowOff>
    </xdr:from>
    <xdr:to>
      <xdr:col>7</xdr:col>
      <xdr:colOff>533400</xdr:colOff>
      <xdr:row>84</xdr:row>
      <xdr:rowOff>152400</xdr:rowOff>
    </xdr:to>
    <xdr:pic>
      <xdr:nvPicPr>
        <xdr:cNvPr id="13378" name="Picture">
          <a:extLst>
            <a:ext uri="{FF2B5EF4-FFF2-40B4-BE49-F238E27FC236}">
              <a16:creationId xmlns:a16="http://schemas.microsoft.com/office/drawing/2014/main" id="{8CB06CCD-0A25-4DA1-877B-1B3411735571}"/>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5638800" y="18240375"/>
          <a:ext cx="3619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142875</xdr:colOff>
      <xdr:row>82</xdr:row>
      <xdr:rowOff>190500</xdr:rowOff>
    </xdr:from>
    <xdr:to>
      <xdr:col>8</xdr:col>
      <xdr:colOff>571500</xdr:colOff>
      <xdr:row>84</xdr:row>
      <xdr:rowOff>171450</xdr:rowOff>
    </xdr:to>
    <xdr:pic>
      <xdr:nvPicPr>
        <xdr:cNvPr id="13379" name="Picture">
          <a:extLst>
            <a:ext uri="{FF2B5EF4-FFF2-40B4-BE49-F238E27FC236}">
              <a16:creationId xmlns:a16="http://schemas.microsoft.com/office/drawing/2014/main" id="{990B0E39-66DF-46B8-8B49-A56EE5F0C131}"/>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6391275" y="18268950"/>
          <a:ext cx="4286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228600</xdr:colOff>
      <xdr:row>82</xdr:row>
      <xdr:rowOff>180975</xdr:rowOff>
    </xdr:from>
    <xdr:to>
      <xdr:col>9</xdr:col>
      <xdr:colOff>552450</xdr:colOff>
      <xdr:row>84</xdr:row>
      <xdr:rowOff>152400</xdr:rowOff>
    </xdr:to>
    <xdr:pic>
      <xdr:nvPicPr>
        <xdr:cNvPr id="13380" name="Picture">
          <a:extLst>
            <a:ext uri="{FF2B5EF4-FFF2-40B4-BE49-F238E27FC236}">
              <a16:creationId xmlns:a16="http://schemas.microsoft.com/office/drawing/2014/main" id="{23C6BCD5-F117-48F1-9C0D-E7BC3577DC66}"/>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7258050" y="18259425"/>
          <a:ext cx="3238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123825</xdr:colOff>
      <xdr:row>82</xdr:row>
      <xdr:rowOff>171450</xdr:rowOff>
    </xdr:from>
    <xdr:to>
      <xdr:col>10</xdr:col>
      <xdr:colOff>476250</xdr:colOff>
      <xdr:row>84</xdr:row>
      <xdr:rowOff>161925</xdr:rowOff>
    </xdr:to>
    <xdr:pic>
      <xdr:nvPicPr>
        <xdr:cNvPr id="13381" name="Picture">
          <a:extLst>
            <a:ext uri="{FF2B5EF4-FFF2-40B4-BE49-F238E27FC236}">
              <a16:creationId xmlns:a16="http://schemas.microsoft.com/office/drawing/2014/main" id="{F1655CE9-98A8-4936-B44C-E09A47C7D226}"/>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7934325" y="18249900"/>
          <a:ext cx="3524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428625</xdr:colOff>
      <xdr:row>82</xdr:row>
      <xdr:rowOff>180975</xdr:rowOff>
    </xdr:from>
    <xdr:to>
      <xdr:col>3</xdr:col>
      <xdr:colOff>0</xdr:colOff>
      <xdr:row>84</xdr:row>
      <xdr:rowOff>180975</xdr:rowOff>
    </xdr:to>
    <xdr:pic>
      <xdr:nvPicPr>
        <xdr:cNvPr id="13382" name="Picture">
          <a:extLst>
            <a:ext uri="{FF2B5EF4-FFF2-40B4-BE49-F238E27FC236}">
              <a16:creationId xmlns:a16="http://schemas.microsoft.com/office/drawing/2014/main" id="{84121CDC-422E-4DE8-B8E6-F689C7011D73}"/>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1990725" y="18259425"/>
          <a:ext cx="3524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619124</xdr:colOff>
      <xdr:row>206</xdr:row>
      <xdr:rowOff>133350</xdr:rowOff>
    </xdr:from>
    <xdr:to>
      <xdr:col>5</xdr:col>
      <xdr:colOff>209549</xdr:colOff>
      <xdr:row>216</xdr:row>
      <xdr:rowOff>219075</xdr:rowOff>
    </xdr:to>
    <xdr:graphicFrame macro="">
      <xdr:nvGraphicFramePr>
        <xdr:cNvPr id="34" name="Diagramme 33">
          <a:extLst>
            <a:ext uri="{FF2B5EF4-FFF2-40B4-BE49-F238E27FC236}">
              <a16:creationId xmlns:a16="http://schemas.microsoft.com/office/drawing/2014/main" id="{00431C5D-E68B-4C69-9E0E-1F2D407DBB66}"/>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9" r:lo="rId20" r:qs="rId21" r:cs="rId22"/>
        </a:graphicData>
      </a:graphic>
    </xdr:graphicFrame>
    <xdr:clientData/>
  </xdr:twoCellAnchor>
  <xdr:twoCellAnchor editAs="oneCell">
    <xdr:from>
      <xdr:col>1</xdr:col>
      <xdr:colOff>790575</xdr:colOff>
      <xdr:row>234</xdr:row>
      <xdr:rowOff>114300</xdr:rowOff>
    </xdr:from>
    <xdr:to>
      <xdr:col>4</xdr:col>
      <xdr:colOff>742950</xdr:colOff>
      <xdr:row>242</xdr:row>
      <xdr:rowOff>95250</xdr:rowOff>
    </xdr:to>
    <xdr:pic>
      <xdr:nvPicPr>
        <xdr:cNvPr id="13384" name="Image 34">
          <a:extLst>
            <a:ext uri="{FF2B5EF4-FFF2-40B4-BE49-F238E27FC236}">
              <a16:creationId xmlns:a16="http://schemas.microsoft.com/office/drawing/2014/main" id="{02CC3EE0-FC61-487E-A8DD-2587FB7B0234}"/>
            </a:ext>
          </a:extLst>
        </xdr:cNvPr>
        <xdr:cNvPicPr>
          <a:picLocks noChangeAspect="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1562100" y="54006750"/>
          <a:ext cx="2305050" cy="2076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342900</xdr:colOff>
      <xdr:row>234</xdr:row>
      <xdr:rowOff>247650</xdr:rowOff>
    </xdr:from>
    <xdr:to>
      <xdr:col>13</xdr:col>
      <xdr:colOff>219075</xdr:colOff>
      <xdr:row>240</xdr:row>
      <xdr:rowOff>104775</xdr:rowOff>
    </xdr:to>
    <xdr:pic>
      <xdr:nvPicPr>
        <xdr:cNvPr id="13385" name="Image 35" descr="http://s1.lemde.fr/medias/web/1.2.686/img/friends/logos/logo_chef_simon_97x22.png">
          <a:extLst>
            <a:ext uri="{FF2B5EF4-FFF2-40B4-BE49-F238E27FC236}">
              <a16:creationId xmlns:a16="http://schemas.microsoft.com/office/drawing/2014/main" id="{CBD7EC28-D042-41EF-9E03-2E8E04FFEBDB}"/>
            </a:ext>
          </a:extLst>
        </xdr:cNvP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8153400" y="54140100"/>
          <a:ext cx="2219325"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342900</xdr:colOff>
      <xdr:row>234</xdr:row>
      <xdr:rowOff>228600</xdr:rowOff>
    </xdr:from>
    <xdr:to>
      <xdr:col>16</xdr:col>
      <xdr:colOff>771525</xdr:colOff>
      <xdr:row>240</xdr:row>
      <xdr:rowOff>190500</xdr:rowOff>
    </xdr:to>
    <xdr:pic>
      <xdr:nvPicPr>
        <xdr:cNvPr id="13386" name="Image 36">
          <a:extLst>
            <a:ext uri="{FF2B5EF4-FFF2-40B4-BE49-F238E27FC236}">
              <a16:creationId xmlns:a16="http://schemas.microsoft.com/office/drawing/2014/main" id="{FC5ECE1D-EAB4-423B-93B3-89A5F802C3D3}"/>
            </a:ext>
          </a:extLst>
        </xdr:cNvPr>
        <xdr:cNvPicPr>
          <a:picLocks noChangeAspect="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11277600" y="54121050"/>
          <a:ext cx="1990725" cy="15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323850</xdr:colOff>
      <xdr:row>275</xdr:row>
      <xdr:rowOff>152400</xdr:rowOff>
    </xdr:from>
    <xdr:to>
      <xdr:col>4</xdr:col>
      <xdr:colOff>428625</xdr:colOff>
      <xdr:row>289</xdr:row>
      <xdr:rowOff>161925</xdr:rowOff>
    </xdr:to>
    <xdr:pic>
      <xdr:nvPicPr>
        <xdr:cNvPr id="13387" name="Image 37">
          <a:extLst>
            <a:ext uri="{FF2B5EF4-FFF2-40B4-BE49-F238E27FC236}">
              <a16:creationId xmlns:a16="http://schemas.microsoft.com/office/drawing/2014/main" id="{F189C2E8-C661-4E39-9979-1D04798D6E1E}"/>
            </a:ext>
          </a:extLst>
        </xdr:cNvPr>
        <xdr:cNvPicPr>
          <a:picLocks noChangeAspect="1"/>
        </xdr:cNvPicPr>
      </xdr:nvPicPr>
      <xdr:blipFill>
        <a:blip xmlns:r="http://schemas.openxmlformats.org/officeDocument/2006/relationships" r:embed="rId27">
          <a:extLst>
            <a:ext uri="{28A0092B-C50C-407E-A947-70E740481C1C}">
              <a14:useLocalDpi xmlns:a14="http://schemas.microsoft.com/office/drawing/2010/main" val="0"/>
            </a:ext>
          </a:extLst>
        </a:blip>
        <a:srcRect/>
        <a:stretch>
          <a:fillRect/>
        </a:stretch>
      </xdr:blipFill>
      <xdr:spPr bwMode="auto">
        <a:xfrm>
          <a:off x="1104900" y="62884050"/>
          <a:ext cx="2447925" cy="2762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971550</xdr:colOff>
      <xdr:row>278</xdr:row>
      <xdr:rowOff>0</xdr:rowOff>
    </xdr:from>
    <xdr:to>
      <xdr:col>7</xdr:col>
      <xdr:colOff>257175</xdr:colOff>
      <xdr:row>286</xdr:row>
      <xdr:rowOff>161925</xdr:rowOff>
    </xdr:to>
    <xdr:pic>
      <xdr:nvPicPr>
        <xdr:cNvPr id="13388" name="Image 38">
          <a:extLst>
            <a:ext uri="{FF2B5EF4-FFF2-40B4-BE49-F238E27FC236}">
              <a16:creationId xmlns:a16="http://schemas.microsoft.com/office/drawing/2014/main" id="{91E8F31B-D25B-439A-BB9F-9BAC6EC61809}"/>
            </a:ext>
          </a:extLst>
        </xdr:cNvPr>
        <xdr:cNvPicPr>
          <a:picLocks noChangeAspect="1"/>
        </xdr:cNvPicPr>
      </xdr:nvPicPr>
      <xdr:blipFill>
        <a:blip xmlns:r="http://schemas.openxmlformats.org/officeDocument/2006/relationships" r:embed="rId28">
          <a:extLst>
            <a:ext uri="{28A0092B-C50C-407E-A947-70E740481C1C}">
              <a14:useLocalDpi xmlns:a14="http://schemas.microsoft.com/office/drawing/2010/main" val="0"/>
            </a:ext>
          </a:extLst>
        </a:blip>
        <a:srcRect/>
        <a:stretch>
          <a:fillRect/>
        </a:stretch>
      </xdr:blipFill>
      <xdr:spPr bwMode="auto">
        <a:xfrm>
          <a:off x="3124200" y="63303150"/>
          <a:ext cx="2600325" cy="1762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portal.health.fgov.be/pls/portal/docs/PAGE/INTERNET_PG/HOMEPAGE_MENU/ABOUTUS1_MENU/INSTITUTIONSAPPARENTEES1_MENU/HOGEGEZONDHEIDSRAAD1_MENU/ADVIEZENENAANBEVELINGEN1_MENU/ADVIEZENENAANBEVELINGEN1_DOCS/6545-2_POIDSETMESURES_FR_2005_2.PDF" TargetMode="External"/><Relationship Id="rId3" Type="http://schemas.openxmlformats.org/officeDocument/2006/relationships/hyperlink" Target="http://www.basesdelacuisine.com/Cadre1/z1/pp80.htm" TargetMode="External"/><Relationship Id="rId7" Type="http://schemas.openxmlformats.org/officeDocument/2006/relationships/hyperlink" Target="https://www.google.fr/webhp?sourceid=chrome-instant&amp;ion=1&amp;espv=2&amp;ie=UTF-8" TargetMode="External"/><Relationship Id="rId2" Type="http://schemas.openxmlformats.org/officeDocument/2006/relationships/hyperlink" Target="https://www.nubel.be/fra/default.aspx" TargetMode="External"/><Relationship Id="rId1" Type="http://schemas.openxmlformats.org/officeDocument/2006/relationships/hyperlink" Target="http://www.nubel.be/fra/manual/liste_des_denrees_alimentaires.asp" TargetMode="External"/><Relationship Id="rId6" Type="http://schemas.openxmlformats.org/officeDocument/2006/relationships/hyperlink" Target="http://dmcwilshim.canalblog.com/archives/2009/01/18/12131475.html" TargetMode="External"/><Relationship Id="rId11" Type="http://schemas.openxmlformats.org/officeDocument/2006/relationships/hyperlink" Target="https://www.lanutrition.fr/bien-dans-son-assiette/bien-manger/les-recommandations-de-lanutrition.fr/une-portion-cest-combien-" TargetMode="External"/><Relationship Id="rId5" Type="http://schemas.openxmlformats.org/officeDocument/2006/relationships/hyperlink" Target="http://etab.ac-poitiers.fr/lycee-hotelier-la-rochelle/IMG/pdf/Grammage_4.pdf" TargetMode="External"/><Relationship Id="rId10" Type="http://schemas.openxmlformats.org/officeDocument/2006/relationships/hyperlink" Target="http://www.astro.ulg.ac.be/cours/magain/stat/stat52.html" TargetMode="External"/><Relationship Id="rId4" Type="http://schemas.openxmlformats.org/officeDocument/2006/relationships/hyperlink" Target="http://lahalledepessac.com/content/14-fruits-et-legumes-frais-poids-moyen-d-une-piece" TargetMode="External"/><Relationship Id="rId9" Type="http://schemas.openxmlformats.org/officeDocument/2006/relationships/hyperlink" Target="http://www.aliments.org/poids.htm"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www.youtube.com/watch?v=mGDjvAcvigc" TargetMode="External"/><Relationship Id="rId117" Type="http://schemas.openxmlformats.org/officeDocument/2006/relationships/hyperlink" Target="http://matoumatheux.ac-rennes.fr/geom/solides/5/volcylindre.htm" TargetMode="External"/><Relationship Id="rId21" Type="http://schemas.openxmlformats.org/officeDocument/2006/relationships/hyperlink" Target="http://www.capte-les-maths.com/pourcentage/les_pourcentages_p6.php" TargetMode="External"/><Relationship Id="rId42" Type="http://schemas.openxmlformats.org/officeDocument/2006/relationships/hyperlink" Target="http://www.mdf-xlpages.com/modules/publisher/item.php?itemid=91" TargetMode="External"/><Relationship Id="rId47" Type="http://schemas.openxmlformats.org/officeDocument/2006/relationships/hyperlink" Target="http://www.mdf-xlpages.com/modules/publisher/item.php?itemid=93" TargetMode="External"/><Relationship Id="rId63" Type="http://schemas.openxmlformats.org/officeDocument/2006/relationships/hyperlink" Target="http://www.crenoexpert.fr/flipbooks/expproduit/TABLEAUX-CALIBRES-FRUITS-2.pdf" TargetMode="External"/><Relationship Id="rId68" Type="http://schemas.openxmlformats.org/officeDocument/2006/relationships/hyperlink" Target="http://miam-images.centerblog.net/rub-vaisselle-ustensiles-de-cuisson--3.html" TargetMode="External"/><Relationship Id="rId84" Type="http://schemas.openxmlformats.org/officeDocument/2006/relationships/hyperlink" Target="http://www.aufeminin.com/fiche/cuisine/f14522-gelatine-et-agar-gar-principes-et-utilisations.html" TargetMode="External"/><Relationship Id="rId89" Type="http://schemas.openxmlformats.org/officeDocument/2006/relationships/hyperlink" Target="http://matoumatheux.ac-rennes.fr/num/numeration/doigt.htm" TargetMode="External"/><Relationship Id="rId112" Type="http://schemas.openxmlformats.org/officeDocument/2006/relationships/hyperlink" Target="http://matoumatheux.ac-rennes.fr/geom/solides/6/ruban.htm" TargetMode="External"/><Relationship Id="rId133" Type="http://schemas.openxmlformats.org/officeDocument/2006/relationships/hyperlink" Target="http://www.mylittlerecettes.com/cap-patissier-les-oeufs-en-patisserie/" TargetMode="External"/><Relationship Id="rId16" Type="http://schemas.openxmlformats.org/officeDocument/2006/relationships/hyperlink" Target="http://fortimelp.fr/content/44-calculer-un-pourcentage" TargetMode="External"/><Relationship Id="rId107" Type="http://schemas.openxmlformats.org/officeDocument/2006/relationships/hyperlink" Target="http://matoumatheux.ac-rennes.fr/cours/mesures/convlong.htm" TargetMode="External"/><Relationship Id="rId11" Type="http://schemas.openxmlformats.org/officeDocument/2006/relationships/hyperlink" Target="https://www.deleze.name/marcel/culture/taux_composes/taux_simple.html" TargetMode="External"/><Relationship Id="rId32" Type="http://schemas.openxmlformats.org/officeDocument/2006/relationships/hyperlink" Target="http://excel.quebec/excel-formules-et-fonctions/" TargetMode="External"/><Relationship Id="rId37" Type="http://schemas.openxmlformats.org/officeDocument/2006/relationships/hyperlink" Target="http://www.mdf-xlpages.com/modules/publisher/item.php?itemid=149" TargetMode="External"/><Relationship Id="rId53" Type="http://schemas.openxmlformats.org/officeDocument/2006/relationships/hyperlink" Target="http://www.mdf-xlpages.com/modules/publisher/item.php?itemid=81" TargetMode="External"/><Relationship Id="rId58" Type="http://schemas.openxmlformats.org/officeDocument/2006/relationships/hyperlink" Target="http://www.mdf-xlpages.com/modules/publisher/item.php?itemid=63" TargetMode="External"/><Relationship Id="rId74" Type="http://schemas.openxmlformats.org/officeDocument/2006/relationships/hyperlink" Target="http://joseph.larmarange.net/IMG/pdf/memo_caracteres_speciaux_windows.pdf" TargetMode="External"/><Relationship Id="rId79" Type="http://schemas.openxmlformats.org/officeDocument/2006/relationships/hyperlink" Target="https://www.google.fr/search?q=visualiseur+d%27Emoji+et+de+symboles&amp;oq=visualiseur+d%27Emoji+et+de+symboles&amp;aqs=chrome..69i57.2156j0j8&amp;sourceid=chrome&amp;ie=UTF-8" TargetMode="External"/><Relationship Id="rId102" Type="http://schemas.openxmlformats.org/officeDocument/2006/relationships/hyperlink" Target="http://matoumatheux.ac-rennes.fr/num/proportionnalite/6/creme.htm" TargetMode="External"/><Relationship Id="rId123" Type="http://schemas.openxmlformats.org/officeDocument/2006/relationships/hyperlink" Target="http://webtv.ac-versailles.fr/restauration/Patisserie" TargetMode="External"/><Relationship Id="rId128" Type="http://schemas.openxmlformats.org/officeDocument/2006/relationships/hyperlink" Target="https://www.google.fr/search?q=wedding+cake&amp;espv=2&amp;biw=1600&amp;bih=861&amp;tbm=isch&amp;tbo=u&amp;source=univ&amp;sa=X&amp;ved=0ahUKEwiv0prUhKnKAhWB7xQKHddYAJ8QsAQIIQ&amp;dpr=0.9" TargetMode="External"/><Relationship Id="rId5" Type="http://schemas.openxmlformats.org/officeDocument/2006/relationships/hyperlink" Target="https://www.mathematiquesfaciles.com/pourcentages-calculer-un-pourcentage_2_19885.htm" TargetMode="External"/><Relationship Id="rId90" Type="http://schemas.openxmlformats.org/officeDocument/2006/relationships/hyperlink" Target="http://matoumatheux.ac-rennes.fr/num/probleme/classer.htm" TargetMode="External"/><Relationship Id="rId95" Type="http://schemas.openxmlformats.org/officeDocument/2006/relationships/hyperlink" Target="http://matoumatheux.ac-rennes.fr/num/fractions/6/cocktail1.htm" TargetMode="External"/><Relationship Id="rId14" Type="http://schemas.openxmlformats.org/officeDocument/2006/relationships/hyperlink" Target="https://fr.wikipedia.org/wiki/Pourcentage" TargetMode="External"/><Relationship Id="rId22" Type="http://schemas.openxmlformats.org/officeDocument/2006/relationships/hyperlink" Target="https://www.youtube.com/watch?v=SgFaLduHeAE" TargetMode="External"/><Relationship Id="rId27" Type="http://schemas.openxmlformats.org/officeDocument/2006/relationships/hyperlink" Target="https://www.youtube.com/watch?v=PyDvkMr3qfg" TargetMode="External"/><Relationship Id="rId30" Type="http://schemas.openxmlformats.org/officeDocument/2006/relationships/hyperlink" Target="https://web.archive.org/web/20150919082310/http:/www.excelabo.net/" TargetMode="External"/><Relationship Id="rId35" Type="http://schemas.openxmlformats.org/officeDocument/2006/relationships/hyperlink" Target="https://www.economie.gouv.fr/files/files/directions_services/dgccrf/documentation/publications/depliants/poidsbrut_poidsnet.pdf" TargetMode="External"/><Relationship Id="rId43" Type="http://schemas.openxmlformats.org/officeDocument/2006/relationships/hyperlink" Target="http://www.mdf-xlpages.com/modules/publisher/item.php?itemid=99" TargetMode="External"/><Relationship Id="rId48" Type="http://schemas.openxmlformats.org/officeDocument/2006/relationships/hyperlink" Target="http://www.mdf-xlpages.com/modules/publisher/item.php?itemid=84" TargetMode="External"/><Relationship Id="rId56" Type="http://schemas.openxmlformats.org/officeDocument/2006/relationships/hyperlink" Target="http://www.mdf-xlpages.com/modules/publisher/item.php?itemid=76" TargetMode="External"/><Relationship Id="rId64" Type="http://schemas.openxmlformats.org/officeDocument/2006/relationships/hyperlink" Target="http://www.uprt.fr/mesimages/fichiers-uprt/ff-fiches-fabrication/ff-fiches-fabrication-maj-02-2015/ff-documents-divers-maj-02-2015/ff-fiches-apprentis-Patissiers-07-03-2016.xlsx" TargetMode="External"/><Relationship Id="rId69" Type="http://schemas.openxmlformats.org/officeDocument/2006/relationships/hyperlink" Target="http://www.cuisinealafrancaise.com/fr/2-poids-et-mesures" TargetMode="External"/><Relationship Id="rId77" Type="http://schemas.openxmlformats.org/officeDocument/2006/relationships/hyperlink" Target="https://www.google.fr/search?q=piffom%C3%A9trie&amp;ie=utf-8&amp;oe=utf-8&amp;client=firefox-b&amp;gfe_rd=cr&amp;dcr=0&amp;ei=yYrYWZrKMYfAaMTIipgK" TargetMode="External"/><Relationship Id="rId100" Type="http://schemas.openxmlformats.org/officeDocument/2006/relationships/hyperlink" Target="http://matoumatheux.ac-rennes.fr/num/fractions/6/menthe.htm" TargetMode="External"/><Relationship Id="rId105" Type="http://schemas.openxmlformats.org/officeDocument/2006/relationships/hyperlink" Target="http://matoumatheux.ac-rennes.fr/num/proportionnalite/6/boulangerie.htm" TargetMode="External"/><Relationship Id="rId113" Type="http://schemas.openxmlformats.org/officeDocument/2006/relationships/hyperlink" Target="http://matoumatheux.ac-rennes.fr/geom/cercle/5/aire.htm" TargetMode="External"/><Relationship Id="rId118" Type="http://schemas.openxmlformats.org/officeDocument/2006/relationships/hyperlink" Target="http://matoumatheux.ac-rennes.fr/num/puissances/gateau.htm" TargetMode="External"/><Relationship Id="rId126" Type="http://schemas.openxmlformats.org/officeDocument/2006/relationships/hyperlink" Target="https://www.google.fr/webhp?sourceid=chrome-instant&amp;ion=1&amp;espv=2&amp;ie=UTF-8" TargetMode="External"/><Relationship Id="rId134" Type="http://schemas.openxmlformats.org/officeDocument/2006/relationships/drawing" Target="../drawings/drawing1.xml"/><Relationship Id="rId8" Type="http://schemas.openxmlformats.org/officeDocument/2006/relationships/hyperlink" Target="http://calc.name/blog/comment-compter-le-pourcentage-de-tete-vite-et-facilement/" TargetMode="External"/><Relationship Id="rId51" Type="http://schemas.openxmlformats.org/officeDocument/2006/relationships/hyperlink" Target="http://www.mdf-xlpages.com/modules/publisher/item.php?itemid=87" TargetMode="External"/><Relationship Id="rId72" Type="http://schemas.openxmlformats.org/officeDocument/2006/relationships/hyperlink" Target="http://www.philing.net/" TargetMode="External"/><Relationship Id="rId80" Type="http://schemas.openxmlformats.org/officeDocument/2006/relationships/hyperlink" Target="http://fr.fonts2u.com/category.html?id=21" TargetMode="External"/><Relationship Id="rId85" Type="http://schemas.openxmlformats.org/officeDocument/2006/relationships/hyperlink" Target="http://chefsimon.lemonde.fr/additifs/agar-agar.html" TargetMode="External"/><Relationship Id="rId93" Type="http://schemas.openxmlformats.org/officeDocument/2006/relationships/hyperlink" Target="http://matoumatheux.ac-rennes.fr/num/fractions/6/menthe1.htm" TargetMode="External"/><Relationship Id="rId98" Type="http://schemas.openxmlformats.org/officeDocument/2006/relationships/hyperlink" Target="http://matoumatheux.ac-rennes.fr/num/fractions/6/fractionsM.htm" TargetMode="External"/><Relationship Id="rId121" Type="http://schemas.openxmlformats.org/officeDocument/2006/relationships/hyperlink" Target="http://matoumatheux.ac-rennes.fr/num/diviseur/probleme1.htm" TargetMode="External"/><Relationship Id="rId3" Type="http://schemas.openxmlformats.org/officeDocument/2006/relationships/hyperlink" Target="http://www.aliments.org/poids.htm" TargetMode="External"/><Relationship Id="rId12" Type="http://schemas.openxmlformats.org/officeDocument/2006/relationships/hyperlink" Target="https://www.cmath.fr/cesite/presentation.php" TargetMode="External"/><Relationship Id="rId17" Type="http://schemas.openxmlformats.org/officeDocument/2006/relationships/hyperlink" Target="https://fr.wikihow.com/convertir-en-pourcentage" TargetMode="External"/><Relationship Id="rId25" Type="http://schemas.openxmlformats.org/officeDocument/2006/relationships/hyperlink" Target="https://www.youtube.com/watch?v=psIZ0y_8VVc" TargetMode="External"/><Relationship Id="rId33" Type="http://schemas.openxmlformats.org/officeDocument/2006/relationships/hyperlink" Target="https://www.maths-et-tiques.fr/telech/Pourcent.pdf" TargetMode="External"/><Relationship Id="rId38" Type="http://schemas.openxmlformats.org/officeDocument/2006/relationships/hyperlink" Target="http://www.mdf-xlpages.com/modules/publisher/item.php?itemid=152" TargetMode="External"/><Relationship Id="rId46" Type="http://schemas.openxmlformats.org/officeDocument/2006/relationships/hyperlink" Target="http://www.mdf-xlpages.com/modules/publisher/item.php?itemid=97" TargetMode="External"/><Relationship Id="rId59" Type="http://schemas.openxmlformats.org/officeDocument/2006/relationships/hyperlink" Target="http://www.mdf-xlpages.com/modules/publisher/item.php?itemid=62" TargetMode="External"/><Relationship Id="rId67" Type="http://schemas.openxmlformats.org/officeDocument/2006/relationships/hyperlink" Target="http://www.uprt.fr/mesimages/fichiers-uprt/ff-fiches-fabrication/ff-fiches-fabrication-maj-02-2015/ff-documents-divers-maj-02-2015/ff-tableau-cuisson.pdf" TargetMode="External"/><Relationship Id="rId103" Type="http://schemas.openxmlformats.org/officeDocument/2006/relationships/hyperlink" Target="http://matoumatheux.ac-rennes.fr/num/proportionnalite/6/gateauriz.htm" TargetMode="External"/><Relationship Id="rId108" Type="http://schemas.openxmlformats.org/officeDocument/2006/relationships/hyperlink" Target="http://matoumatheux.ac-rennes.fr/cours/mesures/convmasse.htm" TargetMode="External"/><Relationship Id="rId116" Type="http://schemas.openxmlformats.org/officeDocument/2006/relationships/hyperlink" Target="http://matoumatheux.ac-rennes.fr/geom/solides/5/airecylindre.htm" TargetMode="External"/><Relationship Id="rId124" Type="http://schemas.openxmlformats.org/officeDocument/2006/relationships/hyperlink" Target="http://webtv.ac-versailles.fr/restauration/Patisserie" TargetMode="External"/><Relationship Id="rId129" Type="http://schemas.openxmlformats.org/officeDocument/2006/relationships/hyperlink" Target="https://www.youtube.com/results?search_query=wedding+cake" TargetMode="External"/><Relationship Id="rId20" Type="http://schemas.openxmlformats.org/officeDocument/2006/relationships/hyperlink" Target="https://www.youtube.com/watch?v=QTGvjmAhEHo" TargetMode="External"/><Relationship Id="rId41" Type="http://schemas.openxmlformats.org/officeDocument/2006/relationships/hyperlink" Target="http://www.mdf-xlpages.com/modules/publisher/item.php?itemid=105" TargetMode="External"/><Relationship Id="rId54" Type="http://schemas.openxmlformats.org/officeDocument/2006/relationships/hyperlink" Target="http://www.mdf-xlpages.com/modules/publisher/item.php?itemid=82" TargetMode="External"/><Relationship Id="rId62" Type="http://schemas.openxmlformats.org/officeDocument/2006/relationships/hyperlink" Target="https://www.excel-downloads.com/resources/" TargetMode="External"/><Relationship Id="rId70" Type="http://schemas.openxmlformats.org/officeDocument/2006/relationships/hyperlink" Target="http://www.cuisinealafrancaise.com/fr/2-poids-et-mesures" TargetMode="External"/><Relationship Id="rId75" Type="http://schemas.openxmlformats.org/officeDocument/2006/relationships/hyperlink" Target="http://fr.fontriver.com/" TargetMode="External"/><Relationship Id="rId83" Type="http://schemas.openxmlformats.org/officeDocument/2006/relationships/hyperlink" Target="http://www.google.fr/url?sa=t&amp;rct=j&amp;q=&amp;esrc=s&amp;source=web&amp;cd=6&amp;ved=0CF4QFjAF&amp;url=http%3A%2F%2Fwww.salondublogculinaire.com%2Ft111382_feuilles-de-gelatine.htm&amp;ei=8ImkUqfoKqeS0AW9sICACQ&amp;usg=AFQjCNEc6KKZUXYcSTgjAvrRt2f6csBBuQ&amp;sig2=nBOHIqhSlud28pCjSyBh9g&amp;cad=rja" TargetMode="External"/><Relationship Id="rId88" Type="http://schemas.openxmlformats.org/officeDocument/2006/relationships/hyperlink" Target="http://matoumatheux.ac-rennes.fr/sommaire.php?niv=6" TargetMode="External"/><Relationship Id="rId91" Type="http://schemas.openxmlformats.org/officeDocument/2006/relationships/hyperlink" Target="http://matoumatheux.ac-rennes.fr/num/probleme/seringue.htm" TargetMode="External"/><Relationship Id="rId96" Type="http://schemas.openxmlformats.org/officeDocument/2006/relationships/hyperlink" Target="http://matoumatheux.ac-rennes.fr/num/fractions/6/cocktail3.htm" TargetMode="External"/><Relationship Id="rId111" Type="http://schemas.openxmlformats.org/officeDocument/2006/relationships/hyperlink" Target="http://matoumatheux.ac-rennes.fr/geom/cercle/chien.htm" TargetMode="External"/><Relationship Id="rId132" Type="http://schemas.openxmlformats.org/officeDocument/2006/relationships/hyperlink" Target="http://forum.excel-pratique.com/excel/donner-la-forme-de-carres-reguliers-a-toutes-les-cellules-t9229.html" TargetMode="External"/><Relationship Id="rId1" Type="http://schemas.openxmlformats.org/officeDocument/2006/relationships/hyperlink" Target="http://fr.answers.yahoo.com/question/index?qid=20090730080951AAKkgPl" TargetMode="External"/><Relationship Id="rId6" Type="http://schemas.openxmlformats.org/officeDocument/2006/relationships/hyperlink" Target="http://www.lyc-monnet-juvisy.ac-versailles.fr/Diapomath.pdf" TargetMode="External"/><Relationship Id="rId15" Type="http://schemas.openxmlformats.org/officeDocument/2006/relationships/hyperlink" Target="http://fabie.info.pagesperso-orange.fr/math/cours7.htm" TargetMode="External"/><Relationship Id="rId23" Type="http://schemas.openxmlformats.org/officeDocument/2006/relationships/hyperlink" Target="https://www.youtube.com/c/YMONKA" TargetMode="External"/><Relationship Id="rId28" Type="http://schemas.openxmlformats.org/officeDocument/2006/relationships/hyperlink" Target="https://www.youtube.com/watch?v=_PTjJ7UD4eo" TargetMode="External"/><Relationship Id="rId36" Type="http://schemas.openxmlformats.org/officeDocument/2006/relationships/hyperlink" Target="http://www.mdf-xlpages.com/modules/publisher/item.php?itemid=167" TargetMode="External"/><Relationship Id="rId49" Type="http://schemas.openxmlformats.org/officeDocument/2006/relationships/hyperlink" Target="http://www.mdf-xlpages.com/modules/publisher/item.php?itemid=94" TargetMode="External"/><Relationship Id="rId57" Type="http://schemas.openxmlformats.org/officeDocument/2006/relationships/hyperlink" Target="http://www.mdf-xlpages.com/modules/publisher/item.php?itemid=64" TargetMode="External"/><Relationship Id="rId106" Type="http://schemas.openxmlformats.org/officeDocument/2006/relationships/hyperlink" Target="http://matoumatheux.ac-rennes.fr/geom/unite/mesureur.htm" TargetMode="External"/><Relationship Id="rId114" Type="http://schemas.openxmlformats.org/officeDocument/2006/relationships/hyperlink" Target="http://matoumatheux.ac-rennes.fr/geom/cercle/5/rayon.htm" TargetMode="External"/><Relationship Id="rId119" Type="http://schemas.openxmlformats.org/officeDocument/2006/relationships/hyperlink" Target="http://matoumatheux.ac-rennes.fr/cours/volume/cylindre.htm" TargetMode="External"/><Relationship Id="rId127" Type="http://schemas.openxmlformats.org/officeDocument/2006/relationships/hyperlink" Target="https://www.google.fr/search?q=cake+design&amp;espv=2&amp;biw=1600&amp;bih=861&amp;source=lnms&amp;tbm=isch&amp;sa=X&amp;sqi=2&amp;ved=0ahUKEwiWztWng6nKAhWMWRQKHbLuDEQQ_AUIBigB&amp;dpr=0.9" TargetMode="External"/><Relationship Id="rId10" Type="http://schemas.openxmlformats.org/officeDocument/2006/relationships/hyperlink" Target="http://www.slate.fr/story/82029/soldes-calculer-rabais" TargetMode="External"/><Relationship Id="rId31" Type="http://schemas.openxmlformats.org/officeDocument/2006/relationships/hyperlink" Target="http://www.mdf-xlpages.com/modules/publisher/" TargetMode="External"/><Relationship Id="rId44" Type="http://schemas.openxmlformats.org/officeDocument/2006/relationships/hyperlink" Target="http://www.mdf-xlpages.com/modules/publisher/item.php?itemid=98" TargetMode="External"/><Relationship Id="rId52" Type="http://schemas.openxmlformats.org/officeDocument/2006/relationships/hyperlink" Target="http://www.mdf-xlpages.com/modules/publisher/item.php?itemid=85" TargetMode="External"/><Relationship Id="rId60" Type="http://schemas.openxmlformats.org/officeDocument/2006/relationships/hyperlink" Target="http://www.mdf-xlpages.com/modules/publisher/item.php?itemid=25" TargetMode="External"/><Relationship Id="rId65" Type="http://schemas.openxmlformats.org/officeDocument/2006/relationships/hyperlink" Target="http://www.uprt.fr/mesimages/fichiers-uprt/ff-fiches-fabrication/ff-fiches-fabrication-maj-02-2015/ff-documents-divers-maj-02-2015/ff-Croquis.xlsx" TargetMode="External"/><Relationship Id="rId73" Type="http://schemas.openxmlformats.org/officeDocument/2006/relationships/hyperlink" Target="http://jacques-andre.fr/faqtypo/lessons.pdf" TargetMode="External"/><Relationship Id="rId78" Type="http://schemas.openxmlformats.org/officeDocument/2006/relationships/hyperlink" Target="http://unicode.org/" TargetMode="External"/><Relationship Id="rId81" Type="http://schemas.openxmlformats.org/officeDocument/2006/relationships/hyperlink" Target="https://www.google.fr/search?ei=BOQ0WvOSNImaU-OKg4gK&amp;q=caract%C3%A8res++Alphanum%C3%A9riques+cercl%C3%A9s&amp;oq=caract%C3%A8res++Alphanum%C3%A9riques+cercl%C3%A9s&amp;gs_l=psy-ab.12...11580.21189.0.23585.2.2.0.0.0.0.86.163.2.2.0....0...1c.1.64.psy-ab..0.0.0....0" TargetMode="External"/><Relationship Id="rId86" Type="http://schemas.openxmlformats.org/officeDocument/2006/relationships/hyperlink" Target="http://www.google.fr/url?sa=t&amp;rct=j&amp;q=&amp;esrc=s&amp;source=web&amp;cd=19&amp;ved=0CH0QFjAIOAo&amp;url=http%3A%2F%2Fwww.meilleurduchef.com%2Fcgi%2Fmdc%2Fl%2Ffr%2Frecette%2Fglacage-chocolat.html&amp;ei=qIqkUsLvBoO70QXB3IHICQ&amp;usg=AFQjCNEHNXUk5FtDq9jxg3vDAHRvvwqMHw&amp;sig2=gyPSYHO8vFYAfCmt_wkJrA&amp;cad=rja" TargetMode="External"/><Relationship Id="rId94" Type="http://schemas.openxmlformats.org/officeDocument/2006/relationships/hyperlink" Target="http://matoumatheux.ac-rennes.fr/num/fractions/6/cocktail2.htm" TargetMode="External"/><Relationship Id="rId99" Type="http://schemas.openxmlformats.org/officeDocument/2006/relationships/hyperlink" Target="http://matoumatheux.ac-rennes.fr/num/fractions/6/fractionsM2.htm" TargetMode="External"/><Relationship Id="rId101" Type="http://schemas.openxmlformats.org/officeDocument/2006/relationships/hyperlink" Target="http://matoumatheux.ac-rennes.fr/num/fractions/6/poisson.htm" TargetMode="External"/><Relationship Id="rId122" Type="http://schemas.openxmlformats.org/officeDocument/2006/relationships/hyperlink" Target="http://matoumatheux.ac-rennes.fr/num/courbe/casserole.htm" TargetMode="External"/><Relationship Id="rId130" Type="http://schemas.openxmlformats.org/officeDocument/2006/relationships/hyperlink" Target="http://www.espacegraphique.com/blog/art-floral/faire-un-gateau-vegetal-avec-les-fleurs-du-jardin-2724" TargetMode="External"/><Relationship Id="rId4" Type="http://schemas.openxmlformats.org/officeDocument/2006/relationships/hyperlink" Target="http://www.nubel.be/fra/manual/liste_des_denrees_alimentaires.asp" TargetMode="External"/><Relationship Id="rId9" Type="http://schemas.openxmlformats.org/officeDocument/2006/relationships/hyperlink" Target="http://www.capte-les-maths.com/pourcentage/les_pourcentages_p10.php" TargetMode="External"/><Relationship Id="rId13" Type="http://schemas.openxmlformats.org/officeDocument/2006/relationships/hyperlink" Target="https://www.cmath.fr/6eme/pourcentages/cours.php" TargetMode="External"/><Relationship Id="rId18" Type="http://schemas.openxmlformats.org/officeDocument/2006/relationships/hyperlink" Target="http://www.astuceshebdo.com/2012/03/comment-calculer-un-pourcentage-cas-n-1.html" TargetMode="External"/><Relationship Id="rId39" Type="http://schemas.openxmlformats.org/officeDocument/2006/relationships/hyperlink" Target="http://www.mdf-xlpages.com/modules/publisher/item.php?itemid=153" TargetMode="External"/><Relationship Id="rId109" Type="http://schemas.openxmlformats.org/officeDocument/2006/relationships/hyperlink" Target="http://matoumatheux.ac-rennes.fr/geom/cercle/Bebert11.htm" TargetMode="External"/><Relationship Id="rId34" Type="http://schemas.openxmlformats.org/officeDocument/2006/relationships/hyperlink" Target="http://www.maths-et-tiques.fr/index.php/cours-en-videos" TargetMode="External"/><Relationship Id="rId50" Type="http://schemas.openxmlformats.org/officeDocument/2006/relationships/hyperlink" Target="http://www.mdf-xlpages.com/modules/publisher/item.php?itemid=83" TargetMode="External"/><Relationship Id="rId55" Type="http://schemas.openxmlformats.org/officeDocument/2006/relationships/hyperlink" Target="http://www.mdf-xlpages.com/modules/publisher/item.php?itemid=90" TargetMode="External"/><Relationship Id="rId76" Type="http://schemas.openxmlformats.org/officeDocument/2006/relationships/hyperlink" Target="https://www.youtube.com/watch?v=wMgBzUHzKvM" TargetMode="External"/><Relationship Id="rId97" Type="http://schemas.openxmlformats.org/officeDocument/2006/relationships/hyperlink" Target="http://matoumatheux.ac-rennes.fr/num/fractions/6/cocktail4.htm" TargetMode="External"/><Relationship Id="rId104" Type="http://schemas.openxmlformats.org/officeDocument/2006/relationships/hyperlink" Target="http://matoumatheux.ac-rennes.fr/num/proportionnalite/6/far.htm" TargetMode="External"/><Relationship Id="rId120" Type="http://schemas.openxmlformats.org/officeDocument/2006/relationships/hyperlink" Target="http://matoumatheux.ac-rennes.fr/cours/aire/airerect.htm" TargetMode="External"/><Relationship Id="rId125" Type="http://schemas.openxmlformats.org/officeDocument/2006/relationships/hyperlink" Target="http://chefsimon.lemonde.fr/recettes/tag/dessert" TargetMode="External"/><Relationship Id="rId7" Type="http://schemas.openxmlformats.org/officeDocument/2006/relationships/hyperlink" Target="http://www.un-calcul.fr/calcul-comptabilite/comment-calculer-un-pourcentage-338" TargetMode="External"/><Relationship Id="rId71" Type="http://schemas.openxmlformats.org/officeDocument/2006/relationships/hyperlink" Target="https://pragmatice.net/kitinstit/3_installer_produire_polices_selection.htm" TargetMode="External"/><Relationship Id="rId92" Type="http://schemas.openxmlformats.org/officeDocument/2006/relationships/hyperlink" Target="http://matoumatheux.ac-rennes.fr/num/probleme/etiquettes.htm" TargetMode="External"/><Relationship Id="rId2" Type="http://schemas.openxmlformats.org/officeDocument/2006/relationships/hyperlink" Target="http://www.1001cocktails.com/magazine/savoir-faire/cocktails-a-etages" TargetMode="External"/><Relationship Id="rId29" Type="http://schemas.openxmlformats.org/officeDocument/2006/relationships/hyperlink" Target="https://www.youtube.com/watch?v=tSp2xkS-tKs" TargetMode="External"/><Relationship Id="rId24" Type="http://schemas.openxmlformats.org/officeDocument/2006/relationships/hyperlink" Target="https://www.youtube.com/watch?v=dWC54hCv0pc" TargetMode="External"/><Relationship Id="rId40" Type="http://schemas.openxmlformats.org/officeDocument/2006/relationships/hyperlink" Target="http://www.mdf-xlpages.com/modules/publisher/item.php?itemid=134" TargetMode="External"/><Relationship Id="rId45" Type="http://schemas.openxmlformats.org/officeDocument/2006/relationships/hyperlink" Target="http://www.mdf-xlpages.com/modules/publisher/item.php?itemid=86" TargetMode="External"/><Relationship Id="rId66" Type="http://schemas.openxmlformats.org/officeDocument/2006/relationships/hyperlink" Target="http://www.uprt.fr/mesimages/fichiers-uprt/ff-fiches-fabrication/ff-fiches-fabrication-maj-02-2015/ff-documents-divers-maj-02-2015/ff-qualiterecettes2007.xls" TargetMode="External"/><Relationship Id="rId87" Type="http://schemas.openxmlformats.org/officeDocument/2006/relationships/hyperlink" Target="http://www.google.fr/url?sa=t&amp;rct=j&amp;q=&amp;esrc=s&amp;source=web&amp;cd=15&amp;ved=0CGsQFjAEOAo&amp;url=http%3A%2F%2Fwww.lesoeufs.ca%2Foeufs101%2Fvoir%2F4%2Fintroduction-aux-oeufs&amp;ei=nISkUs3NCsjb0QXW8YD4CA&amp;usg=AFQjCNEzfLq8I4YY66TSMIK8fPhtE2eduw&amp;sig2=-EnHtzmGG8LO5qkFSlMiQA&amp;bvm=bv.57752919,d.d2k&amp;cad=rja" TargetMode="External"/><Relationship Id="rId110" Type="http://schemas.openxmlformats.org/officeDocument/2006/relationships/hyperlink" Target="http://matoumatheux.ac-rennes.fr/geom/cercle/Bebert21.htm" TargetMode="External"/><Relationship Id="rId115" Type="http://schemas.openxmlformats.org/officeDocument/2006/relationships/hyperlink" Target="http://matoumatheux.ac-rennes.fr/geom/cercle/5/couronne.htm" TargetMode="External"/><Relationship Id="rId131" Type="http://schemas.openxmlformats.org/officeDocument/2006/relationships/hyperlink" Target="http://www.cestmafournee.com/2013/06/quelles-quantites-pour-mon-moule.html" TargetMode="External"/><Relationship Id="rId61" Type="http://schemas.openxmlformats.org/officeDocument/2006/relationships/hyperlink" Target="http://excel.quebec/excel-formules-et-fonctions/" TargetMode="External"/><Relationship Id="rId82" Type="http://schemas.openxmlformats.org/officeDocument/2006/relationships/hyperlink" Target="http://www.uprt.fr/mesimages/fichiers-uprt/pt-procedures-techniques/PT-bonnes-pratiques.doc" TargetMode="External"/><Relationship Id="rId19" Type="http://schemas.openxmlformats.org/officeDocument/2006/relationships/hyperlink" Target="https://www.youtube.com/watch?v=dQafvb2O01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oogle.fr/webhp?sourceid=chrome-instant&amp;ion=1&amp;espv=2&amp;ie=UTF-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30"/>
  <sheetViews>
    <sheetView workbookViewId="0">
      <selection activeCell="AE15" sqref="AE15"/>
    </sheetView>
  </sheetViews>
  <sheetFormatPr baseColWidth="10" defaultRowHeight="15"/>
  <cols>
    <col min="1" max="1" width="2.85546875" customWidth="1"/>
    <col min="3" max="3" width="30.85546875" customWidth="1"/>
    <col min="8" max="8" width="4" customWidth="1"/>
    <col min="10" max="10" width="39.42578125" customWidth="1"/>
    <col min="15" max="15" width="2.85546875" customWidth="1"/>
    <col min="17" max="17" width="32" customWidth="1"/>
    <col min="22" max="22" width="3.42578125" customWidth="1"/>
    <col min="24" max="24" width="31.42578125" customWidth="1"/>
    <col min="25" max="25" width="20.5703125" customWidth="1"/>
    <col min="28" max="28" width="32.5703125" customWidth="1"/>
    <col min="29" max="29" width="22.85546875" customWidth="1"/>
    <col min="32" max="32" width="17.7109375" customWidth="1"/>
    <col min="33" max="33" width="14.28515625" customWidth="1"/>
    <col min="67" max="67" width="18.28515625" customWidth="1"/>
    <col min="69" max="70" width="18.85546875" customWidth="1"/>
    <col min="71" max="71" width="18.28515625" customWidth="1"/>
    <col min="72" max="72" width="16.5703125" customWidth="1"/>
    <col min="73" max="73" width="17.7109375" customWidth="1"/>
  </cols>
  <sheetData>
    <row r="1" spans="1:73" ht="71.25" customHeight="1">
      <c r="A1" s="140"/>
      <c r="B1" s="1071" t="s">
        <v>1100</v>
      </c>
      <c r="C1" s="1071"/>
      <c r="D1" s="1071"/>
      <c r="E1" s="1071"/>
      <c r="F1" s="1071"/>
      <c r="G1" s="1071"/>
      <c r="H1" s="1071"/>
      <c r="I1" s="1071"/>
      <c r="J1" s="1071"/>
      <c r="K1" s="1071"/>
      <c r="L1" s="1071"/>
      <c r="M1" s="1071"/>
      <c r="N1" s="1071"/>
      <c r="O1" s="1071"/>
      <c r="P1" s="1071"/>
      <c r="Q1" s="1071"/>
      <c r="R1" s="1071"/>
      <c r="S1" s="1071"/>
      <c r="T1" s="1071"/>
      <c r="U1" s="1071"/>
      <c r="V1" s="1071"/>
      <c r="W1" s="141" t="s">
        <v>1101</v>
      </c>
      <c r="X1" s="142"/>
      <c r="Y1" s="143"/>
      <c r="Z1" s="143"/>
      <c r="AA1" s="143"/>
      <c r="AB1" s="143"/>
      <c r="AC1" s="143"/>
      <c r="AD1" s="143"/>
      <c r="AE1" s="141" t="s">
        <v>1101</v>
      </c>
      <c r="AF1" s="144"/>
      <c r="AG1" s="145"/>
      <c r="AH1" s="145"/>
      <c r="AI1" s="145"/>
      <c r="AJ1" s="145"/>
      <c r="AK1" s="145"/>
      <c r="AL1" s="145"/>
      <c r="AM1" s="145"/>
      <c r="AN1" s="145"/>
      <c r="AO1" s="145"/>
      <c r="AP1" s="145"/>
      <c r="AQ1" s="145"/>
      <c r="AR1" s="145"/>
      <c r="AS1" s="145"/>
      <c r="AT1" s="145"/>
      <c r="AU1" s="141" t="s">
        <v>1101</v>
      </c>
      <c r="AV1" s="146"/>
      <c r="AW1" s="146"/>
      <c r="AX1" s="146"/>
      <c r="AY1" s="146"/>
      <c r="AZ1" s="146"/>
      <c r="BA1" s="146"/>
      <c r="BB1" s="146"/>
      <c r="BC1" s="146"/>
      <c r="BD1" s="146"/>
      <c r="BE1" s="146"/>
      <c r="BF1" s="146"/>
      <c r="BG1" s="146"/>
      <c r="BH1" s="146"/>
      <c r="BI1" s="146"/>
      <c r="BJ1" s="146"/>
      <c r="BK1" s="141" t="s">
        <v>1101</v>
      </c>
      <c r="BL1" s="1072" t="s">
        <v>1066</v>
      </c>
      <c r="BM1" s="1073"/>
      <c r="BN1" s="1073"/>
      <c r="BO1" s="1073"/>
      <c r="BP1" s="1073"/>
      <c r="BQ1" s="1073"/>
      <c r="BR1" s="1073"/>
      <c r="BS1" s="1073"/>
      <c r="BT1" s="1073"/>
      <c r="BU1" s="1074"/>
    </row>
    <row r="2" spans="1:73" ht="15.75">
      <c r="A2" s="140"/>
      <c r="B2" s="1075" t="s">
        <v>1102</v>
      </c>
      <c r="C2" s="1075"/>
      <c r="D2" s="1075"/>
      <c r="E2" s="1075"/>
      <c r="F2" s="1075"/>
      <c r="G2" s="1075"/>
      <c r="H2" s="140"/>
      <c r="I2" s="1075" t="s">
        <v>1102</v>
      </c>
      <c r="J2" s="1075"/>
      <c r="K2" s="1075"/>
      <c r="L2" s="1075"/>
      <c r="M2" s="1075"/>
      <c r="N2" s="1075"/>
      <c r="O2" s="140"/>
      <c r="P2" s="1075" t="s">
        <v>1102</v>
      </c>
      <c r="Q2" s="1075"/>
      <c r="R2" s="1075"/>
      <c r="S2" s="1075"/>
      <c r="T2" s="1075"/>
      <c r="U2" s="1075"/>
      <c r="V2" s="140"/>
      <c r="W2" s="147"/>
      <c r="X2" s="143"/>
      <c r="Y2" s="143"/>
      <c r="Z2" s="143"/>
      <c r="AA2" s="143"/>
      <c r="AB2" s="143"/>
      <c r="AC2" s="143"/>
      <c r="AD2" s="143"/>
      <c r="AE2" s="147"/>
      <c r="AF2" s="145"/>
      <c r="AG2" s="145"/>
      <c r="AH2" s="145"/>
      <c r="AI2" s="145"/>
      <c r="AJ2" s="148"/>
      <c r="AK2" s="148"/>
      <c r="AL2" s="148"/>
      <c r="AM2" s="148"/>
      <c r="AN2" s="149"/>
      <c r="AO2" s="149"/>
      <c r="AP2" s="149"/>
      <c r="AQ2" s="149"/>
      <c r="AR2" s="149"/>
      <c r="AS2" s="149"/>
      <c r="AT2" s="145"/>
      <c r="AU2" s="147"/>
      <c r="AV2" s="146"/>
      <c r="AW2" s="146"/>
      <c r="AX2" s="146"/>
      <c r="AY2" s="146"/>
      <c r="AZ2" s="146"/>
      <c r="BA2" s="146"/>
      <c r="BB2" s="146"/>
      <c r="BC2" s="146"/>
      <c r="BD2" s="146"/>
      <c r="BE2" s="146"/>
      <c r="BF2" s="146"/>
      <c r="BG2" s="146"/>
      <c r="BH2" s="146"/>
      <c r="BI2" s="146"/>
      <c r="BJ2" s="146"/>
      <c r="BK2" s="147"/>
      <c r="BL2" s="24"/>
      <c r="BM2" s="24"/>
      <c r="BN2" s="24"/>
      <c r="BO2" s="24"/>
      <c r="BP2" s="24"/>
      <c r="BQ2" s="24"/>
      <c r="BR2" s="24"/>
      <c r="BS2" s="24"/>
      <c r="BT2" s="24"/>
      <c r="BU2" s="24"/>
    </row>
    <row r="3" spans="1:73" ht="15.75">
      <c r="A3" s="140"/>
      <c r="B3" s="1075"/>
      <c r="C3" s="1075"/>
      <c r="D3" s="1075"/>
      <c r="E3" s="1075"/>
      <c r="F3" s="1075"/>
      <c r="G3" s="1075"/>
      <c r="H3" s="140"/>
      <c r="I3" s="1075"/>
      <c r="J3" s="1075"/>
      <c r="K3" s="1075"/>
      <c r="L3" s="1075"/>
      <c r="M3" s="1075"/>
      <c r="N3" s="1075"/>
      <c r="O3" s="140"/>
      <c r="P3" s="1075"/>
      <c r="Q3" s="1075"/>
      <c r="R3" s="1075"/>
      <c r="S3" s="1075"/>
      <c r="T3" s="1075"/>
      <c r="U3" s="1075"/>
      <c r="V3" s="140"/>
      <c r="W3" s="147"/>
      <c r="X3" s="143"/>
      <c r="Y3" s="143"/>
      <c r="Z3" s="143"/>
      <c r="AA3" s="143"/>
      <c r="AB3" s="143"/>
      <c r="AC3" s="143"/>
      <c r="AD3" s="143"/>
      <c r="AE3" s="147"/>
      <c r="AF3" s="145"/>
      <c r="AG3" s="145"/>
      <c r="AH3" s="145"/>
      <c r="AI3" s="145"/>
      <c r="AJ3" s="148"/>
      <c r="AK3" s="148"/>
      <c r="AL3" s="148"/>
      <c r="AM3" s="148"/>
      <c r="AN3" s="149"/>
      <c r="AO3" s="149"/>
      <c r="AP3" s="149"/>
      <c r="AQ3" s="149"/>
      <c r="AR3" s="149"/>
      <c r="AS3" s="149"/>
      <c r="AT3" s="145"/>
      <c r="AU3" s="147"/>
      <c r="AV3" s="146"/>
      <c r="AW3" s="146"/>
      <c r="AX3" s="146"/>
      <c r="AY3" s="146"/>
      <c r="AZ3" s="146"/>
      <c r="BA3" s="146"/>
      <c r="BB3" s="146"/>
      <c r="BC3" s="146"/>
      <c r="BD3" s="146"/>
      <c r="BE3" s="146"/>
      <c r="BF3" s="146"/>
      <c r="BG3" s="146"/>
      <c r="BH3" s="146"/>
      <c r="BI3" s="146"/>
      <c r="BJ3" s="146"/>
      <c r="BK3" s="147"/>
      <c r="BL3" s="150"/>
      <c r="BM3" s="150"/>
      <c r="BN3" s="150"/>
      <c r="BO3" s="150">
        <v>0</v>
      </c>
      <c r="BP3" s="150"/>
      <c r="BQ3" s="150">
        <v>0</v>
      </c>
      <c r="BR3" s="150"/>
      <c r="BS3" s="150">
        <v>0</v>
      </c>
      <c r="BT3" s="150"/>
      <c r="BU3" s="150">
        <v>0</v>
      </c>
    </row>
    <row r="4" spans="1:73" ht="15.75">
      <c r="A4" s="140"/>
      <c r="B4" s="1075"/>
      <c r="C4" s="1075"/>
      <c r="D4" s="1075"/>
      <c r="E4" s="1075"/>
      <c r="F4" s="1075"/>
      <c r="G4" s="1075"/>
      <c r="H4" s="140"/>
      <c r="I4" s="1075"/>
      <c r="J4" s="1075"/>
      <c r="K4" s="1075"/>
      <c r="L4" s="1075"/>
      <c r="M4" s="1075"/>
      <c r="N4" s="1075"/>
      <c r="O4" s="140"/>
      <c r="P4" s="1075"/>
      <c r="Q4" s="1075"/>
      <c r="R4" s="1075"/>
      <c r="S4" s="1075"/>
      <c r="T4" s="1075"/>
      <c r="U4" s="1075"/>
      <c r="V4" s="140"/>
      <c r="W4" s="147"/>
      <c r="X4" s="143"/>
      <c r="Y4" s="143"/>
      <c r="Z4" s="143"/>
      <c r="AA4" s="143"/>
      <c r="AB4" s="143"/>
      <c r="AC4" s="143"/>
      <c r="AD4" s="143"/>
      <c r="AE4" s="147"/>
      <c r="AF4" s="145"/>
      <c r="AG4" s="145"/>
      <c r="AH4" s="145"/>
      <c r="AI4" s="145"/>
      <c r="AJ4" s="148"/>
      <c r="AK4" s="148"/>
      <c r="AL4" s="148"/>
      <c r="AM4" s="148"/>
      <c r="AN4" s="149"/>
      <c r="AO4" s="149"/>
      <c r="AP4" s="149"/>
      <c r="AQ4" s="149"/>
      <c r="AR4" s="149"/>
      <c r="AS4" s="149"/>
      <c r="AT4" s="145"/>
      <c r="AU4" s="147"/>
      <c r="AV4" s="146"/>
      <c r="AW4" s="146"/>
      <c r="AX4" s="146"/>
      <c r="AY4" s="146"/>
      <c r="AZ4" s="146"/>
      <c r="BA4" s="146"/>
      <c r="BB4" s="146"/>
      <c r="BC4" s="146"/>
      <c r="BD4" s="146"/>
      <c r="BE4" s="146"/>
      <c r="BF4" s="146"/>
      <c r="BG4" s="146"/>
      <c r="BH4" s="146"/>
      <c r="BI4" s="146"/>
      <c r="BJ4" s="146"/>
      <c r="BK4" s="147"/>
      <c r="BL4" s="151"/>
      <c r="BM4" s="151"/>
      <c r="BN4" s="151"/>
      <c r="BO4" s="152" t="s">
        <v>448</v>
      </c>
      <c r="BP4" s="151"/>
      <c r="BQ4" s="152" t="s">
        <v>448</v>
      </c>
      <c r="BR4" s="151"/>
      <c r="BS4" s="152" t="s">
        <v>448</v>
      </c>
      <c r="BT4" s="151"/>
      <c r="BU4" s="152" t="s">
        <v>448</v>
      </c>
    </row>
    <row r="5" spans="1:73" ht="31.5">
      <c r="A5" s="1076"/>
      <c r="B5" s="154" t="s">
        <v>1103</v>
      </c>
      <c r="C5" s="154" t="s">
        <v>1104</v>
      </c>
      <c r="D5" s="155" t="s">
        <v>1105</v>
      </c>
      <c r="E5" s="156" t="s">
        <v>1106</v>
      </c>
      <c r="F5" s="157" t="s">
        <v>1107</v>
      </c>
      <c r="G5" s="158" t="s">
        <v>1108</v>
      </c>
      <c r="H5" s="1076"/>
      <c r="I5" s="154" t="s">
        <v>1103</v>
      </c>
      <c r="J5" s="154" t="s">
        <v>1104</v>
      </c>
      <c r="K5" s="155" t="s">
        <v>1105</v>
      </c>
      <c r="L5" s="156" t="s">
        <v>1106</v>
      </c>
      <c r="M5" s="157" t="s">
        <v>1107</v>
      </c>
      <c r="N5" s="158" t="s">
        <v>1108</v>
      </c>
      <c r="O5" s="1076"/>
      <c r="P5" s="154" t="s">
        <v>1103</v>
      </c>
      <c r="Q5" s="154" t="s">
        <v>1104</v>
      </c>
      <c r="R5" s="155" t="s">
        <v>1105</v>
      </c>
      <c r="S5" s="156" t="s">
        <v>1106</v>
      </c>
      <c r="T5" s="157" t="s">
        <v>1107</v>
      </c>
      <c r="U5" s="158" t="s">
        <v>1108</v>
      </c>
      <c r="V5" s="1076"/>
      <c r="W5" s="147"/>
      <c r="X5" s="159"/>
      <c r="Y5" s="159"/>
      <c r="Z5" s="159"/>
      <c r="AA5" s="159"/>
      <c r="AB5" s="159"/>
      <c r="AC5" s="159"/>
      <c r="AD5" s="159"/>
      <c r="AE5" s="147"/>
      <c r="AF5" s="159"/>
      <c r="AG5" s="159"/>
      <c r="AH5" s="159"/>
      <c r="AI5" s="159"/>
      <c r="AJ5" s="160"/>
      <c r="AK5" s="160"/>
      <c r="AL5" s="160"/>
      <c r="AM5" s="160"/>
      <c r="AN5" s="161"/>
      <c r="AO5" s="161"/>
      <c r="AP5" s="161"/>
      <c r="AQ5" s="161"/>
      <c r="AR5" s="161"/>
      <c r="AS5" s="161"/>
      <c r="AT5" s="159"/>
      <c r="AU5" s="147"/>
      <c r="AV5" s="159"/>
      <c r="AW5" s="159"/>
      <c r="AX5" s="159"/>
      <c r="AY5" s="159"/>
      <c r="AZ5" s="159"/>
      <c r="BA5" s="159"/>
      <c r="BB5" s="159"/>
      <c r="BC5" s="159"/>
      <c r="BD5" s="159"/>
      <c r="BE5" s="159"/>
      <c r="BF5" s="159"/>
      <c r="BG5" s="159"/>
      <c r="BH5" s="159"/>
      <c r="BI5" s="159"/>
      <c r="BJ5" s="159"/>
      <c r="BK5" s="147"/>
      <c r="BL5" s="151"/>
      <c r="BM5" s="151"/>
      <c r="BN5" s="151"/>
      <c r="BO5" s="162" t="s">
        <v>449</v>
      </c>
      <c r="BP5" s="151"/>
      <c r="BQ5" s="163" t="s">
        <v>450</v>
      </c>
      <c r="BR5" s="151"/>
      <c r="BS5" s="164" t="s">
        <v>451</v>
      </c>
      <c r="BT5" s="151"/>
      <c r="BU5" s="165" t="s">
        <v>452</v>
      </c>
    </row>
    <row r="6" spans="1:73" ht="21">
      <c r="A6" s="1076"/>
      <c r="B6" s="147"/>
      <c r="C6" s="166" t="s">
        <v>17</v>
      </c>
      <c r="D6" s="167"/>
      <c r="E6" s="168"/>
      <c r="F6" s="168"/>
      <c r="G6" s="169"/>
      <c r="H6" s="1076"/>
      <c r="I6" s="170"/>
      <c r="J6" s="166" t="s">
        <v>9</v>
      </c>
      <c r="K6" s="171"/>
      <c r="L6" s="172"/>
      <c r="M6" s="172"/>
      <c r="N6" s="173"/>
      <c r="O6" s="1076"/>
      <c r="P6" s="170"/>
      <c r="Q6" s="166" t="s">
        <v>185</v>
      </c>
      <c r="R6" s="166"/>
      <c r="S6" s="171"/>
      <c r="T6" s="172"/>
      <c r="U6" s="173"/>
      <c r="V6" s="1076"/>
      <c r="W6" s="147"/>
      <c r="X6" s="174" t="s">
        <v>1109</v>
      </c>
      <c r="Y6" s="175"/>
      <c r="Z6" s="159"/>
      <c r="AA6" s="159"/>
      <c r="AB6" s="176"/>
      <c r="AC6" s="176"/>
      <c r="AD6" s="176"/>
      <c r="AE6" s="147"/>
      <c r="AF6" s="177" t="s">
        <v>938</v>
      </c>
      <c r="AG6" s="177"/>
      <c r="AH6" s="177"/>
      <c r="AI6" s="160"/>
      <c r="AJ6" s="160"/>
      <c r="AK6" s="160"/>
      <c r="AL6" s="160"/>
      <c r="AM6" s="160"/>
      <c r="AN6" s="161"/>
      <c r="AO6" s="161"/>
      <c r="AP6" s="161"/>
      <c r="AQ6" s="161"/>
      <c r="AR6" s="161"/>
      <c r="AS6" s="161"/>
      <c r="AT6" s="159"/>
      <c r="AU6" s="147"/>
      <c r="AV6" s="178" t="s">
        <v>1110</v>
      </c>
      <c r="AW6" s="179"/>
      <c r="AX6" s="179"/>
      <c r="AY6" s="179"/>
      <c r="AZ6" s="179"/>
      <c r="BA6" s="161"/>
      <c r="BB6" s="161"/>
      <c r="BC6" s="161"/>
      <c r="BD6" s="161"/>
      <c r="BE6" s="161"/>
      <c r="BF6" s="161"/>
      <c r="BG6" s="161"/>
      <c r="BH6" s="161"/>
      <c r="BI6" s="161"/>
      <c r="BJ6" s="159"/>
      <c r="BK6" s="147"/>
      <c r="BL6" s="1077" t="s">
        <v>453</v>
      </c>
      <c r="BM6" s="1077"/>
      <c r="BN6" s="151"/>
      <c r="BO6" s="180"/>
      <c r="BP6" s="151"/>
      <c r="BQ6" s="180"/>
      <c r="BR6" s="151"/>
      <c r="BS6" s="180"/>
      <c r="BT6" s="151"/>
      <c r="BU6" s="180"/>
    </row>
    <row r="7" spans="1:73" ht="47.25">
      <c r="A7" s="1076"/>
      <c r="B7" s="181">
        <v>1</v>
      </c>
      <c r="C7" s="182" t="s">
        <v>1111</v>
      </c>
      <c r="D7" s="183">
        <v>55</v>
      </c>
      <c r="E7" s="184">
        <v>10</v>
      </c>
      <c r="F7" s="185">
        <f t="shared" ref="F7:F66" si="0">(D7*E7)</f>
        <v>550</v>
      </c>
      <c r="G7" s="186">
        <f t="shared" ref="G7:G66" si="1">F7/1000</f>
        <v>0.55000000000000004</v>
      </c>
      <c r="H7" s="1076"/>
      <c r="I7" s="181">
        <v>56</v>
      </c>
      <c r="J7" s="182" t="s">
        <v>1112</v>
      </c>
      <c r="K7" s="183">
        <v>170</v>
      </c>
      <c r="L7" s="184">
        <v>10</v>
      </c>
      <c r="M7" s="185">
        <f>(K7*L7)</f>
        <v>1700</v>
      </c>
      <c r="N7" s="186">
        <f t="shared" ref="N7:N68" si="2">M7/1000</f>
        <v>1.7</v>
      </c>
      <c r="O7" s="1076"/>
      <c r="P7" s="181">
        <v>113</v>
      </c>
      <c r="Q7" s="182" t="s">
        <v>1113</v>
      </c>
      <c r="R7" s="183">
        <v>20</v>
      </c>
      <c r="S7" s="184">
        <v>10</v>
      </c>
      <c r="T7" s="185">
        <f t="shared" ref="T7:T19" si="3">(R7*S7)</f>
        <v>200</v>
      </c>
      <c r="U7" s="186">
        <f t="shared" ref="U7:U58" si="4">T7/1000</f>
        <v>0.2</v>
      </c>
      <c r="V7" s="1076"/>
      <c r="W7" s="147"/>
      <c r="X7" s="159"/>
      <c r="Y7" s="159"/>
      <c r="Z7" s="159"/>
      <c r="AA7" s="159"/>
      <c r="AB7" s="176"/>
      <c r="AC7" s="176"/>
      <c r="AD7" s="176"/>
      <c r="AE7" s="147"/>
      <c r="AF7" s="187"/>
      <c r="AG7" s="160"/>
      <c r="AH7" s="160"/>
      <c r="AI7" s="160"/>
      <c r="AJ7" s="160"/>
      <c r="AK7" s="160"/>
      <c r="AL7" s="160"/>
      <c r="AM7" s="160"/>
      <c r="AN7" s="161"/>
      <c r="AO7" s="161"/>
      <c r="AP7" s="161"/>
      <c r="AQ7" s="161"/>
      <c r="AR7" s="161"/>
      <c r="AS7" s="161"/>
      <c r="AT7" s="159"/>
      <c r="AU7" s="147"/>
      <c r="AV7" s="179"/>
      <c r="AW7" s="179"/>
      <c r="AX7" s="179"/>
      <c r="AY7" s="179"/>
      <c r="AZ7" s="179"/>
      <c r="BA7" s="161"/>
      <c r="BB7" s="161"/>
      <c r="BC7" s="161"/>
      <c r="BD7" s="161"/>
      <c r="BE7" s="161"/>
      <c r="BF7" s="161"/>
      <c r="BG7" s="161"/>
      <c r="BH7" s="161"/>
      <c r="BI7" s="161"/>
      <c r="BJ7" s="159"/>
      <c r="BK7" s="147"/>
      <c r="BL7" s="1078" t="s">
        <v>455</v>
      </c>
      <c r="BM7" s="1078"/>
      <c r="BN7" s="151"/>
      <c r="BO7" s="188" t="s">
        <v>456</v>
      </c>
      <c r="BP7" s="151"/>
      <c r="BQ7" s="189" t="s">
        <v>457</v>
      </c>
      <c r="BR7" s="151"/>
      <c r="BS7" s="190" t="s">
        <v>457</v>
      </c>
      <c r="BT7" s="151"/>
      <c r="BU7" s="191" t="s">
        <v>458</v>
      </c>
    </row>
    <row r="8" spans="1:73" ht="18.75">
      <c r="A8" s="1076"/>
      <c r="B8" s="181">
        <v>2</v>
      </c>
      <c r="C8" s="182" t="s">
        <v>1114</v>
      </c>
      <c r="D8" s="183">
        <v>5</v>
      </c>
      <c r="E8" s="184">
        <v>10</v>
      </c>
      <c r="F8" s="185">
        <f t="shared" si="0"/>
        <v>50</v>
      </c>
      <c r="G8" s="186">
        <f t="shared" si="1"/>
        <v>0.05</v>
      </c>
      <c r="H8" s="1076"/>
      <c r="I8" s="181">
        <v>57</v>
      </c>
      <c r="J8" s="182" t="s">
        <v>1115</v>
      </c>
      <c r="K8" s="183">
        <v>160</v>
      </c>
      <c r="L8" s="184">
        <v>10</v>
      </c>
      <c r="M8" s="185">
        <f t="shared" ref="M8:M68" si="5">(K8*L8)</f>
        <v>1600</v>
      </c>
      <c r="N8" s="186">
        <f t="shared" si="2"/>
        <v>1.6</v>
      </c>
      <c r="O8" s="1076"/>
      <c r="P8" s="181">
        <v>114</v>
      </c>
      <c r="Q8" s="182" t="s">
        <v>1116</v>
      </c>
      <c r="R8" s="183">
        <v>125</v>
      </c>
      <c r="S8" s="184">
        <v>10</v>
      </c>
      <c r="T8" s="185">
        <f t="shared" si="3"/>
        <v>1250</v>
      </c>
      <c r="U8" s="186">
        <f t="shared" si="4"/>
        <v>1.25</v>
      </c>
      <c r="V8" s="1076"/>
      <c r="W8" s="147"/>
      <c r="X8" s="175" t="s">
        <v>1117</v>
      </c>
      <c r="Y8" s="175" t="s">
        <v>1118</v>
      </c>
      <c r="Z8" s="175" t="s">
        <v>1119</v>
      </c>
      <c r="AA8" s="192"/>
      <c r="AB8" s="175" t="s">
        <v>1117</v>
      </c>
      <c r="AC8" s="175" t="s">
        <v>1118</v>
      </c>
      <c r="AD8" s="175" t="s">
        <v>1119</v>
      </c>
      <c r="AE8" s="147"/>
      <c r="AF8" s="193" t="s">
        <v>1120</v>
      </c>
      <c r="AG8" s="160"/>
      <c r="AH8" s="160"/>
      <c r="AI8" s="160"/>
      <c r="AJ8" s="160"/>
      <c r="AK8" s="160"/>
      <c r="AL8" s="160"/>
      <c r="AM8" s="160"/>
      <c r="AN8" s="161"/>
      <c r="AO8" s="161"/>
      <c r="AP8" s="161"/>
      <c r="AQ8" s="161"/>
      <c r="AR8" s="161"/>
      <c r="AS8" s="161"/>
      <c r="AT8" s="159"/>
      <c r="AU8" s="147"/>
      <c r="AV8" s="194" t="s">
        <v>623</v>
      </c>
      <c r="AW8" s="179"/>
      <c r="AX8" s="179"/>
      <c r="AY8" s="179"/>
      <c r="AZ8" s="195"/>
      <c r="BA8" s="161"/>
      <c r="BB8" s="161"/>
      <c r="BC8" s="161"/>
      <c r="BD8" s="161"/>
      <c r="BE8" s="161"/>
      <c r="BF8" s="161"/>
      <c r="BG8" s="161"/>
      <c r="BH8" s="161"/>
      <c r="BI8" s="161"/>
      <c r="BJ8" s="159"/>
      <c r="BK8" s="147"/>
      <c r="BL8" s="1078" t="s">
        <v>459</v>
      </c>
      <c r="BM8" s="1078"/>
      <c r="BN8" s="151"/>
      <c r="BO8" s="188" t="s">
        <v>460</v>
      </c>
      <c r="BP8" s="151"/>
      <c r="BQ8" s="189" t="s">
        <v>461</v>
      </c>
      <c r="BR8" s="151"/>
      <c r="BS8" s="190" t="s">
        <v>462</v>
      </c>
      <c r="BT8" s="151"/>
      <c r="BU8" s="191" t="s">
        <v>463</v>
      </c>
    </row>
    <row r="9" spans="1:73" ht="20.25">
      <c r="A9" s="1076"/>
      <c r="B9" s="181">
        <v>3</v>
      </c>
      <c r="C9" s="182" t="s">
        <v>1121</v>
      </c>
      <c r="D9" s="183">
        <v>8</v>
      </c>
      <c r="E9" s="184">
        <v>10</v>
      </c>
      <c r="F9" s="185">
        <f t="shared" si="0"/>
        <v>80</v>
      </c>
      <c r="G9" s="186">
        <f t="shared" si="1"/>
        <v>0.08</v>
      </c>
      <c r="H9" s="1076"/>
      <c r="I9" s="181">
        <v>58</v>
      </c>
      <c r="J9" s="182" t="s">
        <v>1122</v>
      </c>
      <c r="K9" s="183">
        <v>885</v>
      </c>
      <c r="L9" s="184">
        <v>10</v>
      </c>
      <c r="M9" s="185">
        <f t="shared" si="5"/>
        <v>8850</v>
      </c>
      <c r="N9" s="186">
        <f t="shared" si="2"/>
        <v>8.85</v>
      </c>
      <c r="O9" s="1076"/>
      <c r="P9" s="181"/>
      <c r="Q9" s="196" t="s">
        <v>229</v>
      </c>
      <c r="R9" s="183">
        <v>0</v>
      </c>
      <c r="S9" s="184"/>
      <c r="T9" s="185">
        <f t="shared" si="3"/>
        <v>0</v>
      </c>
      <c r="U9" s="186">
        <f t="shared" si="4"/>
        <v>0</v>
      </c>
      <c r="V9" s="1076"/>
      <c r="W9" s="147"/>
      <c r="X9" s="159"/>
      <c r="Y9" s="159"/>
      <c r="Z9" s="159"/>
      <c r="AA9" s="159"/>
      <c r="AB9" s="159"/>
      <c r="AC9" s="159"/>
      <c r="AD9" s="159"/>
      <c r="AE9" s="147"/>
      <c r="AF9" s="193"/>
      <c r="AG9" s="160"/>
      <c r="AH9" s="160"/>
      <c r="AI9" s="160"/>
      <c r="AJ9" s="160"/>
      <c r="AK9" s="160"/>
      <c r="AL9" s="160"/>
      <c r="AM9" s="160"/>
      <c r="AN9" s="161"/>
      <c r="AO9" s="161"/>
      <c r="AP9" s="161"/>
      <c r="AQ9" s="161"/>
      <c r="AR9" s="161"/>
      <c r="AS9" s="161"/>
      <c r="AT9" s="159"/>
      <c r="AU9" s="147"/>
      <c r="AV9" s="194"/>
      <c r="AW9" s="179"/>
      <c r="AX9" s="179"/>
      <c r="AY9" s="179"/>
      <c r="AZ9" s="195"/>
      <c r="BA9" s="160"/>
      <c r="BB9" s="160"/>
      <c r="BC9" s="160"/>
      <c r="BD9" s="161"/>
      <c r="BE9" s="161"/>
      <c r="BF9" s="161"/>
      <c r="BG9" s="161"/>
      <c r="BH9" s="161"/>
      <c r="BI9" s="161"/>
      <c r="BJ9" s="159"/>
      <c r="BK9" s="147"/>
      <c r="BL9" s="1078" t="s">
        <v>464</v>
      </c>
      <c r="BM9" s="1078"/>
      <c r="BN9" s="151"/>
      <c r="BO9" s="188" t="s">
        <v>465</v>
      </c>
      <c r="BP9" s="151"/>
      <c r="BQ9" s="189" t="s">
        <v>44</v>
      </c>
      <c r="BR9" s="151"/>
      <c r="BS9" s="190" t="s">
        <v>45</v>
      </c>
      <c r="BT9" s="151"/>
      <c r="BU9" s="191" t="s">
        <v>466</v>
      </c>
    </row>
    <row r="10" spans="1:73" ht="18.75">
      <c r="A10" s="1076"/>
      <c r="B10" s="181">
        <v>4</v>
      </c>
      <c r="C10" s="182" t="s">
        <v>1123</v>
      </c>
      <c r="D10" s="183">
        <v>50</v>
      </c>
      <c r="E10" s="184">
        <v>10</v>
      </c>
      <c r="F10" s="185">
        <f t="shared" si="0"/>
        <v>500</v>
      </c>
      <c r="G10" s="186">
        <f t="shared" si="1"/>
        <v>0.5</v>
      </c>
      <c r="H10" s="1076"/>
      <c r="I10" s="181">
        <v>59</v>
      </c>
      <c r="J10" s="182" t="s">
        <v>1124</v>
      </c>
      <c r="K10" s="183">
        <v>500</v>
      </c>
      <c r="L10" s="184">
        <v>10</v>
      </c>
      <c r="M10" s="185">
        <f t="shared" si="5"/>
        <v>5000</v>
      </c>
      <c r="N10" s="186">
        <f t="shared" si="2"/>
        <v>5</v>
      </c>
      <c r="O10" s="1076"/>
      <c r="P10" s="181">
        <v>115</v>
      </c>
      <c r="Q10" s="182" t="s">
        <v>829</v>
      </c>
      <c r="R10" s="183">
        <v>45</v>
      </c>
      <c r="S10" s="184">
        <v>10</v>
      </c>
      <c r="T10" s="185">
        <f t="shared" si="3"/>
        <v>450</v>
      </c>
      <c r="U10" s="186">
        <f t="shared" si="4"/>
        <v>0.45</v>
      </c>
      <c r="V10" s="1076"/>
      <c r="W10" s="147"/>
      <c r="X10" s="182" t="s">
        <v>624</v>
      </c>
      <c r="Y10" s="184" t="s">
        <v>625</v>
      </c>
      <c r="Z10" s="183" t="s">
        <v>626</v>
      </c>
      <c r="AA10" s="197"/>
      <c r="AB10" s="182" t="s">
        <v>627</v>
      </c>
      <c r="AC10" s="184" t="s">
        <v>628</v>
      </c>
      <c r="AD10" s="183" t="s">
        <v>629</v>
      </c>
      <c r="AE10" s="197"/>
      <c r="AF10" s="187" t="s">
        <v>1125</v>
      </c>
      <c r="AG10" s="160"/>
      <c r="AH10" s="160"/>
      <c r="AI10" s="160"/>
      <c r="AJ10" s="160"/>
      <c r="AK10" s="160"/>
      <c r="AL10" s="160"/>
      <c r="AM10" s="160"/>
      <c r="AN10" s="161"/>
      <c r="AO10" s="161"/>
      <c r="AP10" s="161"/>
      <c r="AQ10" s="161"/>
      <c r="AR10" s="161"/>
      <c r="AS10" s="161"/>
      <c r="AT10" s="159"/>
      <c r="AU10" s="147"/>
      <c r="AV10" s="198" t="s">
        <v>1126</v>
      </c>
      <c r="AW10" s="179"/>
      <c r="AX10" s="179"/>
      <c r="AY10" s="179"/>
      <c r="AZ10" s="195"/>
      <c r="BA10" s="161"/>
      <c r="BB10" s="161"/>
      <c r="BC10" s="161"/>
      <c r="BD10" s="161"/>
      <c r="BE10" s="161"/>
      <c r="BF10" s="161"/>
      <c r="BG10" s="161"/>
      <c r="BH10" s="161"/>
      <c r="BI10" s="161"/>
      <c r="BJ10" s="159"/>
      <c r="BK10" s="147"/>
      <c r="BL10" s="1078" t="s">
        <v>467</v>
      </c>
      <c r="BM10" s="1078"/>
      <c r="BN10" s="151"/>
      <c r="BO10" s="188" t="s">
        <v>468</v>
      </c>
      <c r="BP10" s="151"/>
      <c r="BQ10" s="189" t="s">
        <v>45</v>
      </c>
      <c r="BR10" s="151"/>
      <c r="BS10" s="190" t="s">
        <v>469</v>
      </c>
      <c r="BT10" s="151"/>
      <c r="BU10" s="191" t="s">
        <v>470</v>
      </c>
    </row>
    <row r="11" spans="1:73" ht="32.25">
      <c r="A11" s="1076"/>
      <c r="B11" s="181">
        <v>5</v>
      </c>
      <c r="C11" s="182" t="s">
        <v>1127</v>
      </c>
      <c r="D11" s="183">
        <v>2000</v>
      </c>
      <c r="E11" s="184">
        <v>10</v>
      </c>
      <c r="F11" s="185">
        <f t="shared" si="0"/>
        <v>20000</v>
      </c>
      <c r="G11" s="199">
        <f t="shared" si="1"/>
        <v>20</v>
      </c>
      <c r="H11" s="1076"/>
      <c r="I11" s="181"/>
      <c r="J11" s="196" t="s">
        <v>14</v>
      </c>
      <c r="K11" s="183">
        <v>0</v>
      </c>
      <c r="L11" s="184"/>
      <c r="M11" s="185">
        <f t="shared" si="5"/>
        <v>0</v>
      </c>
      <c r="N11" s="186">
        <f t="shared" si="2"/>
        <v>0</v>
      </c>
      <c r="O11" s="1076"/>
      <c r="P11" s="181">
        <v>116</v>
      </c>
      <c r="Q11" s="182" t="s">
        <v>1128</v>
      </c>
      <c r="R11" s="183">
        <v>1</v>
      </c>
      <c r="S11" s="184">
        <v>10</v>
      </c>
      <c r="T11" s="185">
        <f t="shared" si="3"/>
        <v>10</v>
      </c>
      <c r="U11" s="186">
        <f t="shared" si="4"/>
        <v>0.01</v>
      </c>
      <c r="V11" s="1076"/>
      <c r="W11" s="147"/>
      <c r="X11" s="182" t="s">
        <v>462</v>
      </c>
      <c r="Y11" s="184" t="s">
        <v>630</v>
      </c>
      <c r="Z11" s="183" t="s">
        <v>631</v>
      </c>
      <c r="AA11" s="197"/>
      <c r="AB11" s="182" t="s">
        <v>632</v>
      </c>
      <c r="AC11" s="184" t="s">
        <v>628</v>
      </c>
      <c r="AD11" s="183" t="s">
        <v>633</v>
      </c>
      <c r="AE11" s="197"/>
      <c r="AF11" s="187"/>
      <c r="AG11" s="160"/>
      <c r="AH11" s="160"/>
      <c r="AI11" s="160"/>
      <c r="AJ11" s="160"/>
      <c r="AK11" s="160"/>
      <c r="AL11" s="160"/>
      <c r="AM11" s="160"/>
      <c r="AN11" s="161"/>
      <c r="AO11" s="161"/>
      <c r="AP11" s="161"/>
      <c r="AQ11" s="161"/>
      <c r="AR11" s="161"/>
      <c r="AS11" s="161"/>
      <c r="AT11" s="159"/>
      <c r="AU11" s="141" t="s">
        <v>1101</v>
      </c>
      <c r="AV11" s="179"/>
      <c r="AW11" s="147"/>
      <c r="AX11" s="179"/>
      <c r="AY11" s="179"/>
      <c r="AZ11" s="195"/>
      <c r="BA11" s="179"/>
      <c r="BB11" s="179"/>
      <c r="BC11" s="179"/>
      <c r="BD11" s="179"/>
      <c r="BE11" s="179"/>
      <c r="BF11" s="179"/>
      <c r="BG11" s="161"/>
      <c r="BH11" s="161"/>
      <c r="BI11" s="161"/>
      <c r="BJ11" s="159"/>
      <c r="BK11" s="147"/>
      <c r="BL11" s="1078" t="s">
        <v>471</v>
      </c>
      <c r="BM11" s="1078"/>
      <c r="BN11" s="151"/>
      <c r="BO11" s="188" t="s">
        <v>472</v>
      </c>
      <c r="BP11" s="151"/>
      <c r="BQ11" s="189" t="s">
        <v>469</v>
      </c>
      <c r="BR11" s="151"/>
      <c r="BS11" s="190" t="s">
        <v>473</v>
      </c>
      <c r="BT11" s="151"/>
      <c r="BU11" s="191" t="s">
        <v>474</v>
      </c>
    </row>
    <row r="12" spans="1:73" ht="18.75">
      <c r="A12" s="1076"/>
      <c r="B12" s="181">
        <v>6</v>
      </c>
      <c r="C12" s="182" t="s">
        <v>461</v>
      </c>
      <c r="D12" s="183">
        <v>350</v>
      </c>
      <c r="E12" s="184">
        <v>10</v>
      </c>
      <c r="F12" s="185">
        <f t="shared" si="0"/>
        <v>3500</v>
      </c>
      <c r="G12" s="186">
        <f t="shared" si="1"/>
        <v>3.5</v>
      </c>
      <c r="H12" s="1076"/>
      <c r="I12" s="181">
        <v>60</v>
      </c>
      <c r="J12" s="182" t="s">
        <v>1129</v>
      </c>
      <c r="K12" s="183">
        <v>1500</v>
      </c>
      <c r="L12" s="184">
        <v>10</v>
      </c>
      <c r="M12" s="185">
        <f t="shared" si="5"/>
        <v>15000</v>
      </c>
      <c r="N12" s="199">
        <f t="shared" si="2"/>
        <v>15</v>
      </c>
      <c r="O12" s="1076"/>
      <c r="P12" s="181">
        <v>117</v>
      </c>
      <c r="Q12" s="182" t="s">
        <v>1130</v>
      </c>
      <c r="R12" s="183">
        <v>50</v>
      </c>
      <c r="S12" s="184">
        <v>10</v>
      </c>
      <c r="T12" s="185">
        <f t="shared" si="3"/>
        <v>500</v>
      </c>
      <c r="U12" s="186">
        <f t="shared" si="4"/>
        <v>0.5</v>
      </c>
      <c r="V12" s="1076"/>
      <c r="W12" s="147"/>
      <c r="X12" s="182" t="s">
        <v>634</v>
      </c>
      <c r="Y12" s="184">
        <v>1</v>
      </c>
      <c r="Z12" s="183" t="s">
        <v>635</v>
      </c>
      <c r="AA12" s="197"/>
      <c r="AB12" s="182" t="s">
        <v>636</v>
      </c>
      <c r="AC12" s="184" t="s">
        <v>637</v>
      </c>
      <c r="AD12" s="183" t="s">
        <v>638</v>
      </c>
      <c r="AE12" s="197"/>
      <c r="AF12" s="187" t="s">
        <v>1131</v>
      </c>
      <c r="AG12" s="160"/>
      <c r="AH12" s="160"/>
      <c r="AI12" s="160"/>
      <c r="AJ12" s="160"/>
      <c r="AK12" s="160"/>
      <c r="AL12" s="160"/>
      <c r="AM12" s="160"/>
      <c r="AN12" s="161"/>
      <c r="AO12" s="161"/>
      <c r="AP12" s="161"/>
      <c r="AQ12" s="161"/>
      <c r="AR12" s="161"/>
      <c r="AS12" s="161"/>
      <c r="AT12" s="159"/>
      <c r="AU12" s="147"/>
      <c r="AV12" s="200" t="s">
        <v>1132</v>
      </c>
      <c r="AW12" s="147"/>
      <c r="AX12" s="201" t="s">
        <v>1133</v>
      </c>
      <c r="AY12" s="179"/>
      <c r="AZ12" s="195"/>
      <c r="BA12" s="179"/>
      <c r="BB12" s="179"/>
      <c r="BC12" s="179"/>
      <c r="BD12" s="179"/>
      <c r="BE12" s="179"/>
      <c r="BF12" s="179"/>
      <c r="BG12" s="161"/>
      <c r="BH12" s="161"/>
      <c r="BI12" s="161"/>
      <c r="BJ12" s="159"/>
      <c r="BK12" s="147"/>
      <c r="BL12" s="1078" t="s">
        <v>475</v>
      </c>
      <c r="BM12" s="1078"/>
      <c r="BN12" s="151"/>
      <c r="BO12" s="188" t="s">
        <v>476</v>
      </c>
      <c r="BP12" s="151"/>
      <c r="BQ12" s="189" t="s">
        <v>473</v>
      </c>
      <c r="BR12" s="151"/>
      <c r="BS12" s="190" t="s">
        <v>477</v>
      </c>
      <c r="BT12" s="151"/>
      <c r="BU12" s="191" t="s">
        <v>478</v>
      </c>
    </row>
    <row r="13" spans="1:73" ht="18.75">
      <c r="A13" s="1076"/>
      <c r="B13" s="181">
        <v>7</v>
      </c>
      <c r="C13" s="182" t="s">
        <v>1134</v>
      </c>
      <c r="D13" s="183">
        <v>110</v>
      </c>
      <c r="E13" s="184">
        <v>10</v>
      </c>
      <c r="F13" s="185">
        <f t="shared" si="0"/>
        <v>1100</v>
      </c>
      <c r="G13" s="186">
        <f t="shared" si="1"/>
        <v>1.1000000000000001</v>
      </c>
      <c r="H13" s="1076"/>
      <c r="I13" s="181">
        <v>61</v>
      </c>
      <c r="J13" s="182" t="s">
        <v>1135</v>
      </c>
      <c r="K13" s="183">
        <v>150</v>
      </c>
      <c r="L13" s="184">
        <v>10</v>
      </c>
      <c r="M13" s="185">
        <f t="shared" si="5"/>
        <v>1500</v>
      </c>
      <c r="N13" s="186">
        <f t="shared" si="2"/>
        <v>1.5</v>
      </c>
      <c r="O13" s="1076"/>
      <c r="P13" s="181">
        <v>118</v>
      </c>
      <c r="Q13" s="182" t="s">
        <v>1136</v>
      </c>
      <c r="R13" s="183">
        <v>15</v>
      </c>
      <c r="S13" s="184">
        <v>10</v>
      </c>
      <c r="T13" s="185">
        <f t="shared" si="3"/>
        <v>150</v>
      </c>
      <c r="U13" s="186">
        <f t="shared" si="4"/>
        <v>0.15</v>
      </c>
      <c r="V13" s="1076"/>
      <c r="W13" s="147"/>
      <c r="X13" s="182"/>
      <c r="Y13" s="184"/>
      <c r="Z13" s="183"/>
      <c r="AA13" s="197"/>
      <c r="AB13" s="182" t="s">
        <v>639</v>
      </c>
      <c r="AC13" s="184" t="s">
        <v>640</v>
      </c>
      <c r="AD13" s="183" t="s">
        <v>641</v>
      </c>
      <c r="AE13" s="197"/>
      <c r="AF13" s="187"/>
      <c r="AG13" s="160"/>
      <c r="AH13" s="160"/>
      <c r="AI13" s="160"/>
      <c r="AJ13" s="160"/>
      <c r="AK13" s="160"/>
      <c r="AL13" s="160"/>
      <c r="AM13" s="160"/>
      <c r="AN13" s="161"/>
      <c r="AO13" s="161"/>
      <c r="AP13" s="161"/>
      <c r="AQ13" s="161"/>
      <c r="AR13" s="161"/>
      <c r="AS13" s="161"/>
      <c r="AT13" s="159"/>
      <c r="AU13" s="147"/>
      <c r="AV13" s="179"/>
      <c r="AW13" s="179"/>
      <c r="AX13" s="179"/>
      <c r="AY13" s="179"/>
      <c r="AZ13" s="195"/>
      <c r="BA13" s="195"/>
      <c r="BB13" s="179"/>
      <c r="BC13" s="179"/>
      <c r="BD13" s="179"/>
      <c r="BE13" s="179"/>
      <c r="BF13" s="179"/>
      <c r="BG13" s="161"/>
      <c r="BH13" s="161"/>
      <c r="BI13" s="161"/>
      <c r="BJ13" s="159"/>
      <c r="BK13" s="147"/>
      <c r="BL13" s="1078" t="s">
        <v>479</v>
      </c>
      <c r="BM13" s="1078"/>
      <c r="BN13" s="151"/>
      <c r="BO13" s="188" t="s">
        <v>480</v>
      </c>
      <c r="BP13" s="151"/>
      <c r="BQ13" s="189" t="s">
        <v>477</v>
      </c>
      <c r="BR13" s="151"/>
      <c r="BS13" s="190" t="s">
        <v>47</v>
      </c>
      <c r="BT13" s="151"/>
      <c r="BU13" s="191" t="s">
        <v>481</v>
      </c>
    </row>
    <row r="14" spans="1:73" ht="20.25">
      <c r="A14" s="1076"/>
      <c r="B14" s="181">
        <v>8</v>
      </c>
      <c r="C14" s="182" t="s">
        <v>1137</v>
      </c>
      <c r="D14" s="183">
        <v>220</v>
      </c>
      <c r="E14" s="184">
        <v>10</v>
      </c>
      <c r="F14" s="185">
        <f t="shared" si="0"/>
        <v>2200</v>
      </c>
      <c r="G14" s="186">
        <f t="shared" si="1"/>
        <v>2.2000000000000002</v>
      </c>
      <c r="H14" s="1076"/>
      <c r="I14" s="181"/>
      <c r="J14" s="166" t="s">
        <v>15</v>
      </c>
      <c r="K14" s="183">
        <v>0</v>
      </c>
      <c r="L14" s="184"/>
      <c r="M14" s="185">
        <f t="shared" si="5"/>
        <v>0</v>
      </c>
      <c r="N14" s="186">
        <f t="shared" si="2"/>
        <v>0</v>
      </c>
      <c r="O14" s="1076"/>
      <c r="P14" s="181">
        <v>119</v>
      </c>
      <c r="Q14" s="182" t="s">
        <v>1138</v>
      </c>
      <c r="R14" s="183">
        <v>200</v>
      </c>
      <c r="S14" s="184">
        <v>10</v>
      </c>
      <c r="T14" s="185">
        <f t="shared" si="3"/>
        <v>2000</v>
      </c>
      <c r="U14" s="186">
        <f t="shared" si="4"/>
        <v>2</v>
      </c>
      <c r="V14" s="1076"/>
      <c r="W14" s="147"/>
      <c r="X14" s="182" t="s">
        <v>642</v>
      </c>
      <c r="Y14" s="184" t="s">
        <v>643</v>
      </c>
      <c r="Z14" s="183" t="s">
        <v>644</v>
      </c>
      <c r="AA14" s="197"/>
      <c r="AB14" s="182" t="s">
        <v>645</v>
      </c>
      <c r="AC14" s="184" t="s">
        <v>640</v>
      </c>
      <c r="AD14" s="183" t="s">
        <v>646</v>
      </c>
      <c r="AE14" s="197"/>
      <c r="AF14" s="193" t="s">
        <v>1139</v>
      </c>
      <c r="AG14" s="160"/>
      <c r="AH14" s="160"/>
      <c r="AI14" s="160"/>
      <c r="AJ14" s="160"/>
      <c r="AK14" s="160"/>
      <c r="AL14" s="160"/>
      <c r="AM14" s="160"/>
      <c r="AN14" s="161"/>
      <c r="AO14" s="161"/>
      <c r="AP14" s="161"/>
      <c r="AQ14" s="161"/>
      <c r="AR14" s="161"/>
      <c r="AS14" s="161"/>
      <c r="AT14" s="159"/>
      <c r="AU14" s="147"/>
      <c r="AV14" s="174" t="s">
        <v>1140</v>
      </c>
      <c r="AW14" s="179"/>
      <c r="AX14" s="179"/>
      <c r="AY14" s="201" t="s">
        <v>1141</v>
      </c>
      <c r="AZ14" s="195"/>
      <c r="BA14" s="195"/>
      <c r="BB14" s="179"/>
      <c r="BC14" s="179"/>
      <c r="BD14" s="179"/>
      <c r="BE14" s="179"/>
      <c r="BF14" s="179"/>
      <c r="BG14" s="161"/>
      <c r="BH14" s="161"/>
      <c r="BI14" s="161"/>
      <c r="BJ14" s="159"/>
      <c r="BK14" s="147"/>
      <c r="BL14" s="1078" t="s">
        <v>482</v>
      </c>
      <c r="BM14" s="1078"/>
      <c r="BN14" s="151"/>
      <c r="BO14" s="188" t="s">
        <v>483</v>
      </c>
      <c r="BP14" s="151"/>
      <c r="BQ14" s="189" t="s">
        <v>47</v>
      </c>
      <c r="BR14" s="151"/>
      <c r="BS14" s="190" t="s">
        <v>484</v>
      </c>
      <c r="BT14" s="151"/>
      <c r="BU14" s="191" t="s">
        <v>485</v>
      </c>
    </row>
    <row r="15" spans="1:73" ht="20.25">
      <c r="A15" s="1076"/>
      <c r="B15" s="181"/>
      <c r="C15" s="196" t="s">
        <v>4</v>
      </c>
      <c r="D15" s="183">
        <v>0</v>
      </c>
      <c r="E15" s="184"/>
      <c r="F15" s="185">
        <f t="shared" si="0"/>
        <v>0</v>
      </c>
      <c r="G15" s="186">
        <f t="shared" si="1"/>
        <v>0</v>
      </c>
      <c r="H15" s="1076"/>
      <c r="I15" s="181">
        <v>62</v>
      </c>
      <c r="J15" s="182" t="s">
        <v>1142</v>
      </c>
      <c r="K15" s="183">
        <v>10</v>
      </c>
      <c r="L15" s="184">
        <v>10</v>
      </c>
      <c r="M15" s="185">
        <f t="shared" si="5"/>
        <v>100</v>
      </c>
      <c r="N15" s="186">
        <f t="shared" si="2"/>
        <v>0.1</v>
      </c>
      <c r="O15" s="1076"/>
      <c r="P15" s="181">
        <v>120</v>
      </c>
      <c r="Q15" s="182" t="s">
        <v>1143</v>
      </c>
      <c r="R15" s="183">
        <v>12</v>
      </c>
      <c r="S15" s="184">
        <v>10</v>
      </c>
      <c r="T15" s="185">
        <f t="shared" si="3"/>
        <v>120</v>
      </c>
      <c r="U15" s="186">
        <f t="shared" si="4"/>
        <v>0.12</v>
      </c>
      <c r="V15" s="1076"/>
      <c r="W15" s="147"/>
      <c r="X15" s="182" t="s">
        <v>647</v>
      </c>
      <c r="Y15" s="184" t="s">
        <v>628</v>
      </c>
      <c r="Z15" s="183" t="s">
        <v>648</v>
      </c>
      <c r="AA15" s="197"/>
      <c r="AB15" s="182" t="s">
        <v>649</v>
      </c>
      <c r="AC15" s="184" t="s">
        <v>630</v>
      </c>
      <c r="AD15" s="183" t="s">
        <v>650</v>
      </c>
      <c r="AE15" s="197"/>
      <c r="AF15" s="193"/>
      <c r="AG15" s="160"/>
      <c r="AH15" s="160"/>
      <c r="AI15" s="160"/>
      <c r="AJ15" s="160"/>
      <c r="AK15" s="160"/>
      <c r="AL15" s="160"/>
      <c r="AM15" s="160"/>
      <c r="AN15" s="161"/>
      <c r="AO15" s="161"/>
      <c r="AP15" s="161"/>
      <c r="AQ15" s="161"/>
      <c r="AR15" s="161"/>
      <c r="AS15" s="161"/>
      <c r="AT15" s="159"/>
      <c r="AU15" s="147"/>
      <c r="AV15" s="174"/>
      <c r="AW15" s="179"/>
      <c r="AX15" s="179"/>
      <c r="AY15" s="201"/>
      <c r="AZ15" s="195"/>
      <c r="BA15" s="195"/>
      <c r="BB15" s="179"/>
      <c r="BC15" s="179"/>
      <c r="BD15" s="179"/>
      <c r="BE15" s="179"/>
      <c r="BF15" s="179"/>
      <c r="BG15" s="161"/>
      <c r="BH15" s="161"/>
      <c r="BI15" s="161"/>
      <c r="BJ15" s="159"/>
      <c r="BK15" s="147"/>
      <c r="BL15" s="1078" t="s">
        <v>486</v>
      </c>
      <c r="BM15" s="1078"/>
      <c r="BN15" s="151"/>
      <c r="BO15" s="188" t="s">
        <v>487</v>
      </c>
      <c r="BP15" s="151"/>
      <c r="BQ15" s="189" t="s">
        <v>484</v>
      </c>
      <c r="BR15" s="151"/>
      <c r="BS15" s="190" t="s">
        <v>488</v>
      </c>
      <c r="BT15" s="151"/>
      <c r="BU15" s="191" t="s">
        <v>489</v>
      </c>
    </row>
    <row r="16" spans="1:73" ht="31.5">
      <c r="A16" s="1076"/>
      <c r="B16" s="181">
        <v>9</v>
      </c>
      <c r="C16" s="182" t="s">
        <v>647</v>
      </c>
      <c r="D16" s="183">
        <v>120</v>
      </c>
      <c r="E16" s="184">
        <v>10</v>
      </c>
      <c r="F16" s="185">
        <f t="shared" si="0"/>
        <v>1200</v>
      </c>
      <c r="G16" s="186">
        <f t="shared" si="1"/>
        <v>1.2</v>
      </c>
      <c r="H16" s="1076"/>
      <c r="I16" s="181">
        <v>63</v>
      </c>
      <c r="J16" s="182" t="s">
        <v>1144</v>
      </c>
      <c r="K16" s="183">
        <v>800</v>
      </c>
      <c r="L16" s="184">
        <v>10</v>
      </c>
      <c r="M16" s="185">
        <f t="shared" si="5"/>
        <v>8000</v>
      </c>
      <c r="N16" s="186">
        <f t="shared" si="2"/>
        <v>8</v>
      </c>
      <c r="O16" s="1076"/>
      <c r="P16" s="181">
        <v>121</v>
      </c>
      <c r="Q16" s="182" t="s">
        <v>1145</v>
      </c>
      <c r="R16" s="183">
        <v>12</v>
      </c>
      <c r="S16" s="184">
        <v>10</v>
      </c>
      <c r="T16" s="185">
        <f t="shared" si="3"/>
        <v>120</v>
      </c>
      <c r="U16" s="186">
        <f t="shared" si="4"/>
        <v>0.12</v>
      </c>
      <c r="V16" s="1076"/>
      <c r="W16" s="147"/>
      <c r="X16" s="182" t="s">
        <v>181</v>
      </c>
      <c r="Y16" s="184" t="s">
        <v>640</v>
      </c>
      <c r="Z16" s="183" t="s">
        <v>641</v>
      </c>
      <c r="AA16" s="197"/>
      <c r="AB16" s="182" t="s">
        <v>651</v>
      </c>
      <c r="AC16" s="184" t="s">
        <v>637</v>
      </c>
      <c r="AD16" s="183" t="s">
        <v>652</v>
      </c>
      <c r="AE16" s="197"/>
      <c r="AF16" s="187" t="s">
        <v>1146</v>
      </c>
      <c r="AG16" s="160"/>
      <c r="AH16" s="160"/>
      <c r="AI16" s="160"/>
      <c r="AJ16" s="160"/>
      <c r="AK16" s="160"/>
      <c r="AL16" s="160"/>
      <c r="AM16" s="160"/>
      <c r="AN16" s="161"/>
      <c r="AO16" s="161"/>
      <c r="AP16" s="161"/>
      <c r="AQ16" s="161"/>
      <c r="AR16" s="161"/>
      <c r="AS16" s="161"/>
      <c r="AT16" s="159"/>
      <c r="AU16" s="147"/>
      <c r="AV16" s="174" t="s">
        <v>1147</v>
      </c>
      <c r="AW16" s="202" t="s">
        <v>1148</v>
      </c>
      <c r="AX16" s="202"/>
      <c r="AY16" s="203"/>
      <c r="AZ16" s="204"/>
      <c r="BA16" s="195"/>
      <c r="BB16" s="179"/>
      <c r="BC16" s="179"/>
      <c r="BD16" s="179"/>
      <c r="BE16" s="179"/>
      <c r="BF16" s="179"/>
      <c r="BG16" s="161"/>
      <c r="BH16" s="161"/>
      <c r="BI16" s="161"/>
      <c r="BJ16" s="159"/>
      <c r="BK16" s="147"/>
      <c r="BL16" s="1078" t="s">
        <v>490</v>
      </c>
      <c r="BM16" s="1078"/>
      <c r="BN16" s="151"/>
      <c r="BO16" s="188" t="s">
        <v>491</v>
      </c>
      <c r="BP16" s="151"/>
      <c r="BQ16" s="189" t="s">
        <v>488</v>
      </c>
      <c r="BR16" s="151"/>
      <c r="BS16" s="190" t="s">
        <v>492</v>
      </c>
      <c r="BT16" s="151"/>
      <c r="BU16" s="191" t="s">
        <v>493</v>
      </c>
    </row>
    <row r="17" spans="1:73" ht="18.75">
      <c r="A17" s="1076"/>
      <c r="B17" s="181">
        <v>10</v>
      </c>
      <c r="C17" s="182" t="s">
        <v>1149</v>
      </c>
      <c r="D17" s="183">
        <v>8</v>
      </c>
      <c r="E17" s="184">
        <v>10</v>
      </c>
      <c r="F17" s="185">
        <f t="shared" si="0"/>
        <v>80</v>
      </c>
      <c r="G17" s="186">
        <f t="shared" si="1"/>
        <v>0.08</v>
      </c>
      <c r="H17" s="1076"/>
      <c r="I17" s="181">
        <v>64</v>
      </c>
      <c r="J17" s="182" t="s">
        <v>1150</v>
      </c>
      <c r="K17" s="183">
        <v>500</v>
      </c>
      <c r="L17" s="184">
        <v>10</v>
      </c>
      <c r="M17" s="185">
        <f t="shared" si="5"/>
        <v>5000</v>
      </c>
      <c r="N17" s="186">
        <f t="shared" si="2"/>
        <v>5</v>
      </c>
      <c r="O17" s="1076"/>
      <c r="P17" s="181">
        <v>122</v>
      </c>
      <c r="Q17" s="182" t="s">
        <v>1151</v>
      </c>
      <c r="R17" s="183">
        <v>19</v>
      </c>
      <c r="S17" s="184">
        <v>10</v>
      </c>
      <c r="T17" s="185">
        <f t="shared" si="3"/>
        <v>190</v>
      </c>
      <c r="U17" s="186">
        <f t="shared" si="4"/>
        <v>0.19</v>
      </c>
      <c r="V17" s="1076"/>
      <c r="W17" s="147"/>
      <c r="X17" s="182" t="s">
        <v>653</v>
      </c>
      <c r="Y17" s="184" t="s">
        <v>640</v>
      </c>
      <c r="Z17" s="183" t="s">
        <v>654</v>
      </c>
      <c r="AA17" s="197"/>
      <c r="AB17" s="182" t="s">
        <v>655</v>
      </c>
      <c r="AC17" s="184" t="s">
        <v>640</v>
      </c>
      <c r="AD17" s="183" t="s">
        <v>656</v>
      </c>
      <c r="AE17" s="197"/>
      <c r="AF17" s="187"/>
      <c r="AG17" s="160"/>
      <c r="AH17" s="160"/>
      <c r="AI17" s="160"/>
      <c r="AJ17" s="160"/>
      <c r="AK17" s="160"/>
      <c r="AL17" s="160"/>
      <c r="AM17" s="160"/>
      <c r="AN17" s="161"/>
      <c r="AO17" s="161"/>
      <c r="AP17" s="161"/>
      <c r="AQ17" s="161"/>
      <c r="AR17" s="161"/>
      <c r="AS17" s="161"/>
      <c r="AT17" s="159"/>
      <c r="AU17" s="147"/>
      <c r="AV17" s="174"/>
      <c r="AW17" s="202"/>
      <c r="AX17" s="202"/>
      <c r="AY17" s="203"/>
      <c r="AZ17" s="204"/>
      <c r="BA17" s="195"/>
      <c r="BB17" s="179"/>
      <c r="BC17" s="179"/>
      <c r="BD17" s="179"/>
      <c r="BE17" s="179"/>
      <c r="BF17" s="179"/>
      <c r="BG17" s="161"/>
      <c r="BH17" s="161"/>
      <c r="BI17" s="161"/>
      <c r="BJ17" s="159"/>
      <c r="BK17" s="147"/>
      <c r="BL17" s="1078" t="s">
        <v>494</v>
      </c>
      <c r="BM17" s="1078"/>
      <c r="BN17" s="151"/>
      <c r="BO17" s="188" t="s">
        <v>495</v>
      </c>
      <c r="BP17" s="151"/>
      <c r="BQ17" s="189" t="s">
        <v>492</v>
      </c>
      <c r="BR17" s="151"/>
      <c r="BS17" s="190" t="s">
        <v>496</v>
      </c>
      <c r="BT17" s="151"/>
      <c r="BU17" s="191" t="s">
        <v>497</v>
      </c>
    </row>
    <row r="18" spans="1:73" ht="31.5">
      <c r="A18" s="1076"/>
      <c r="B18" s="181">
        <v>11</v>
      </c>
      <c r="C18" s="182" t="s">
        <v>1152</v>
      </c>
      <c r="D18" s="183">
        <v>4</v>
      </c>
      <c r="E18" s="184">
        <v>10</v>
      </c>
      <c r="F18" s="185">
        <f t="shared" si="0"/>
        <v>40</v>
      </c>
      <c r="G18" s="186">
        <f t="shared" si="1"/>
        <v>0.04</v>
      </c>
      <c r="H18" s="1076"/>
      <c r="I18" s="181">
        <v>65</v>
      </c>
      <c r="J18" s="182" t="s">
        <v>651</v>
      </c>
      <c r="K18" s="183">
        <v>230</v>
      </c>
      <c r="L18" s="184">
        <v>10</v>
      </c>
      <c r="M18" s="185">
        <f t="shared" si="5"/>
        <v>2300</v>
      </c>
      <c r="N18" s="186">
        <f t="shared" si="2"/>
        <v>2.2999999999999998</v>
      </c>
      <c r="O18" s="1076"/>
      <c r="P18" s="181">
        <v>123</v>
      </c>
      <c r="Q18" s="182" t="s">
        <v>1153</v>
      </c>
      <c r="R18" s="183">
        <v>12</v>
      </c>
      <c r="S18" s="184">
        <v>10</v>
      </c>
      <c r="T18" s="185">
        <f t="shared" si="3"/>
        <v>120</v>
      </c>
      <c r="U18" s="186">
        <f t="shared" si="4"/>
        <v>0.12</v>
      </c>
      <c r="V18" s="1076"/>
      <c r="W18" s="147"/>
      <c r="X18" s="182" t="s">
        <v>657</v>
      </c>
      <c r="Y18" s="184" t="s">
        <v>658</v>
      </c>
      <c r="Z18" s="205" t="s">
        <v>659</v>
      </c>
      <c r="AA18" s="197"/>
      <c r="AB18" s="182" t="s">
        <v>660</v>
      </c>
      <c r="AC18" s="184" t="s">
        <v>661</v>
      </c>
      <c r="AD18" s="205" t="s">
        <v>662</v>
      </c>
      <c r="AE18" s="197"/>
      <c r="AF18" s="187" t="s">
        <v>1154</v>
      </c>
      <c r="AG18" s="160"/>
      <c r="AH18" s="160"/>
      <c r="AI18" s="160"/>
      <c r="AJ18" s="160"/>
      <c r="AK18" s="160"/>
      <c r="AL18" s="160"/>
      <c r="AM18" s="160"/>
      <c r="AN18" s="161"/>
      <c r="AO18" s="161"/>
      <c r="AP18" s="161"/>
      <c r="AQ18" s="161"/>
      <c r="AR18" s="161"/>
      <c r="AS18" s="161"/>
      <c r="AT18" s="159"/>
      <c r="AU18" s="147"/>
      <c r="AV18" s="174" t="s">
        <v>1155</v>
      </c>
      <c r="AW18" s="202"/>
      <c r="AX18" s="202" t="s">
        <v>1156</v>
      </c>
      <c r="AY18" s="203"/>
      <c r="AZ18" s="204"/>
      <c r="BA18" s="195"/>
      <c r="BB18" s="179"/>
      <c r="BC18" s="179"/>
      <c r="BD18" s="179"/>
      <c r="BE18" s="179"/>
      <c r="BF18" s="179"/>
      <c r="BG18" s="161"/>
      <c r="BH18" s="161"/>
      <c r="BI18" s="161"/>
      <c r="BJ18" s="159"/>
      <c r="BK18" s="147"/>
      <c r="BL18" s="1078" t="s">
        <v>498</v>
      </c>
      <c r="BM18" s="1078"/>
      <c r="BN18" s="151"/>
      <c r="BO18" s="188" t="s">
        <v>499</v>
      </c>
      <c r="BP18" s="151"/>
      <c r="BQ18" s="189" t="s">
        <v>500</v>
      </c>
      <c r="BR18" s="151"/>
      <c r="BS18" s="190" t="s">
        <v>501</v>
      </c>
      <c r="BT18" s="151"/>
      <c r="BU18" s="191" t="s">
        <v>502</v>
      </c>
    </row>
    <row r="19" spans="1:73" ht="31.5">
      <c r="A19" s="1076"/>
      <c r="B19" s="181">
        <v>12</v>
      </c>
      <c r="C19" s="182" t="s">
        <v>1157</v>
      </c>
      <c r="D19" s="183">
        <v>15</v>
      </c>
      <c r="E19" s="184">
        <v>10</v>
      </c>
      <c r="F19" s="185">
        <f t="shared" si="0"/>
        <v>150</v>
      </c>
      <c r="G19" s="186">
        <f t="shared" si="1"/>
        <v>0.15</v>
      </c>
      <c r="H19" s="1076"/>
      <c r="I19" s="181">
        <v>66</v>
      </c>
      <c r="J19" s="182" t="s">
        <v>1158</v>
      </c>
      <c r="K19" s="183">
        <v>9.5</v>
      </c>
      <c r="L19" s="184">
        <v>10</v>
      </c>
      <c r="M19" s="185">
        <f t="shared" si="5"/>
        <v>95</v>
      </c>
      <c r="N19" s="186">
        <f t="shared" si="2"/>
        <v>9.5000000000000001E-2</v>
      </c>
      <c r="O19" s="1076"/>
      <c r="P19" s="181">
        <v>124</v>
      </c>
      <c r="Q19" s="182" t="s">
        <v>1159</v>
      </c>
      <c r="R19" s="183">
        <v>13</v>
      </c>
      <c r="S19" s="184">
        <v>10</v>
      </c>
      <c r="T19" s="185">
        <f t="shared" si="3"/>
        <v>130</v>
      </c>
      <c r="U19" s="186">
        <f t="shared" si="4"/>
        <v>0.13</v>
      </c>
      <c r="V19" s="1076"/>
      <c r="W19" s="147"/>
      <c r="X19" s="182" t="s">
        <v>663</v>
      </c>
      <c r="Y19" s="184">
        <v>1</v>
      </c>
      <c r="Z19" s="183" t="s">
        <v>664</v>
      </c>
      <c r="AA19" s="197"/>
      <c r="AB19" s="182" t="s">
        <v>665</v>
      </c>
      <c r="AC19" s="184" t="s">
        <v>666</v>
      </c>
      <c r="AD19" s="183" t="s">
        <v>667</v>
      </c>
      <c r="AE19" s="197"/>
      <c r="AF19" s="187"/>
      <c r="AG19" s="160"/>
      <c r="AH19" s="160"/>
      <c r="AI19" s="160"/>
      <c r="AJ19" s="160"/>
      <c r="AK19" s="160"/>
      <c r="AL19" s="160"/>
      <c r="AM19" s="160"/>
      <c r="AN19" s="161"/>
      <c r="AO19" s="161"/>
      <c r="AP19" s="161"/>
      <c r="AQ19" s="161"/>
      <c r="AR19" s="161"/>
      <c r="AS19" s="161"/>
      <c r="AT19" s="159"/>
      <c r="AU19" s="147"/>
      <c r="AV19" s="174"/>
      <c r="AW19" s="202"/>
      <c r="AX19" s="202"/>
      <c r="AY19" s="203"/>
      <c r="AZ19" s="204"/>
      <c r="BA19" s="195"/>
      <c r="BB19" s="179"/>
      <c r="BC19" s="179"/>
      <c r="BD19" s="179"/>
      <c r="BE19" s="179"/>
      <c r="BF19" s="179"/>
      <c r="BG19" s="161"/>
      <c r="BH19" s="161"/>
      <c r="BI19" s="161"/>
      <c r="BJ19" s="159"/>
      <c r="BK19" s="147"/>
      <c r="BL19" s="1078" t="s">
        <v>503</v>
      </c>
      <c r="BM19" s="1078"/>
      <c r="BN19" s="151"/>
      <c r="BO19" s="188" t="s">
        <v>504</v>
      </c>
      <c r="BP19" s="151"/>
      <c r="BQ19" s="189" t="s">
        <v>496</v>
      </c>
      <c r="BR19" s="151"/>
      <c r="BS19" s="190" t="s">
        <v>505</v>
      </c>
      <c r="BT19" s="151"/>
      <c r="BU19" s="191" t="s">
        <v>506</v>
      </c>
    </row>
    <row r="20" spans="1:73" ht="18.75">
      <c r="A20" s="1076"/>
      <c r="B20" s="181">
        <v>13</v>
      </c>
      <c r="C20" s="182" t="s">
        <v>1160</v>
      </c>
      <c r="D20" s="183">
        <v>4</v>
      </c>
      <c r="E20" s="184">
        <v>10</v>
      </c>
      <c r="F20" s="185">
        <f t="shared" si="0"/>
        <v>40</v>
      </c>
      <c r="G20" s="186">
        <f t="shared" si="1"/>
        <v>0.04</v>
      </c>
      <c r="H20" s="1076"/>
      <c r="I20" s="181">
        <v>67</v>
      </c>
      <c r="J20" s="182" t="s">
        <v>1161</v>
      </c>
      <c r="K20" s="183">
        <v>900</v>
      </c>
      <c r="L20" s="184">
        <v>10</v>
      </c>
      <c r="M20" s="185">
        <f t="shared" si="5"/>
        <v>9000</v>
      </c>
      <c r="N20" s="186">
        <f t="shared" si="2"/>
        <v>9</v>
      </c>
      <c r="O20" s="1076"/>
      <c r="P20" s="181">
        <v>125</v>
      </c>
      <c r="Q20" s="182" t="s">
        <v>1162</v>
      </c>
      <c r="R20" s="183">
        <v>12</v>
      </c>
      <c r="S20" s="184">
        <v>10</v>
      </c>
      <c r="T20" s="185">
        <f>(R20*S20)/1000</f>
        <v>0.12</v>
      </c>
      <c r="U20" s="186">
        <f t="shared" si="4"/>
        <v>1.1999999999999999E-4</v>
      </c>
      <c r="V20" s="1076"/>
      <c r="W20" s="147"/>
      <c r="X20" s="182" t="s">
        <v>668</v>
      </c>
      <c r="Y20" s="184">
        <v>1</v>
      </c>
      <c r="Z20" s="183" t="s">
        <v>669</v>
      </c>
      <c r="AA20" s="197"/>
      <c r="AB20" s="182" t="s">
        <v>670</v>
      </c>
      <c r="AC20" s="184" t="s">
        <v>671</v>
      </c>
      <c r="AD20" s="183" t="s">
        <v>672</v>
      </c>
      <c r="AE20" s="197"/>
      <c r="AF20" s="193" t="s">
        <v>1163</v>
      </c>
      <c r="AG20" s="160"/>
      <c r="AH20" s="160"/>
      <c r="AI20" s="160"/>
      <c r="AJ20" s="160"/>
      <c r="AK20" s="160"/>
      <c r="AL20" s="160"/>
      <c r="AM20" s="160"/>
      <c r="AN20" s="161"/>
      <c r="AO20" s="161"/>
      <c r="AP20" s="161"/>
      <c r="AQ20" s="161"/>
      <c r="AR20" s="161"/>
      <c r="AS20" s="161"/>
      <c r="AT20" s="159"/>
      <c r="AU20" s="147"/>
      <c r="AV20" s="202" t="s">
        <v>1164</v>
      </c>
      <c r="AW20" s="202"/>
      <c r="AX20" s="202"/>
      <c r="AY20" s="203"/>
      <c r="AZ20" s="204"/>
      <c r="BA20" s="195"/>
      <c r="BB20" s="179"/>
      <c r="BC20" s="179"/>
      <c r="BD20" s="179"/>
      <c r="BE20" s="179"/>
      <c r="BF20" s="179"/>
      <c r="BG20" s="161"/>
      <c r="BH20" s="161"/>
      <c r="BI20" s="161"/>
      <c r="BJ20" s="159"/>
      <c r="BK20" s="147"/>
      <c r="BL20" s="1078" t="s">
        <v>507</v>
      </c>
      <c r="BM20" s="1078"/>
      <c r="BN20" s="151"/>
      <c r="BO20" s="188" t="s">
        <v>508</v>
      </c>
      <c r="BP20" s="151"/>
      <c r="BQ20" s="189" t="s">
        <v>509</v>
      </c>
      <c r="BR20" s="151"/>
      <c r="BS20" s="190" t="s">
        <v>510</v>
      </c>
      <c r="BT20" s="151"/>
      <c r="BU20" s="191" t="s">
        <v>511</v>
      </c>
    </row>
    <row r="21" spans="1:73" ht="18.75">
      <c r="A21" s="1076"/>
      <c r="B21" s="181">
        <v>14</v>
      </c>
      <c r="C21" s="182" t="s">
        <v>1165</v>
      </c>
      <c r="D21" s="183">
        <v>15</v>
      </c>
      <c r="E21" s="184">
        <v>10</v>
      </c>
      <c r="F21" s="185">
        <f t="shared" si="0"/>
        <v>150</v>
      </c>
      <c r="G21" s="186">
        <f t="shared" si="1"/>
        <v>0.15</v>
      </c>
      <c r="H21" s="1076"/>
      <c r="I21" s="181">
        <v>68</v>
      </c>
      <c r="J21" s="182" t="s">
        <v>1166</v>
      </c>
      <c r="K21" s="183">
        <v>900</v>
      </c>
      <c r="L21" s="184">
        <v>10</v>
      </c>
      <c r="M21" s="185">
        <f t="shared" si="5"/>
        <v>9000</v>
      </c>
      <c r="N21" s="186">
        <f t="shared" si="2"/>
        <v>9</v>
      </c>
      <c r="O21" s="1076"/>
      <c r="P21" s="181">
        <v>126</v>
      </c>
      <c r="Q21" s="182" t="s">
        <v>1167</v>
      </c>
      <c r="R21" s="183">
        <v>13</v>
      </c>
      <c r="S21" s="184">
        <v>10</v>
      </c>
      <c r="T21" s="185">
        <f>(R21*S21)/1000</f>
        <v>0.13</v>
      </c>
      <c r="U21" s="186">
        <f t="shared" si="4"/>
        <v>1.3000000000000002E-4</v>
      </c>
      <c r="V21" s="1076"/>
      <c r="W21" s="147"/>
      <c r="X21" s="182" t="s">
        <v>673</v>
      </c>
      <c r="Y21" s="184" t="s">
        <v>666</v>
      </c>
      <c r="Z21" s="183" t="s">
        <v>667</v>
      </c>
      <c r="AA21" s="197"/>
      <c r="AB21" s="182"/>
      <c r="AC21" s="184"/>
      <c r="AD21" s="183"/>
      <c r="AE21" s="197"/>
      <c r="AF21" s="193"/>
      <c r="AG21" s="160"/>
      <c r="AH21" s="160"/>
      <c r="AI21" s="160"/>
      <c r="AJ21" s="160"/>
      <c r="AK21" s="160"/>
      <c r="AL21" s="160"/>
      <c r="AM21" s="160"/>
      <c r="AN21" s="161"/>
      <c r="AO21" s="161"/>
      <c r="AP21" s="161"/>
      <c r="AQ21" s="161"/>
      <c r="AR21" s="161"/>
      <c r="AS21" s="161"/>
      <c r="AT21" s="159"/>
      <c r="AU21" s="147"/>
      <c r="AV21" s="203"/>
      <c r="AW21" s="179"/>
      <c r="AX21" s="179"/>
      <c r="AY21" s="179"/>
      <c r="AZ21" s="179"/>
      <c r="BA21" s="204"/>
      <c r="BB21" s="179"/>
      <c r="BC21" s="179"/>
      <c r="BD21" s="179"/>
      <c r="BE21" s="179"/>
      <c r="BF21" s="179"/>
      <c r="BG21" s="161"/>
      <c r="BH21" s="161"/>
      <c r="BI21" s="161"/>
      <c r="BJ21" s="159"/>
      <c r="BK21" s="147"/>
      <c r="BL21" s="1078" t="s">
        <v>512</v>
      </c>
      <c r="BM21" s="1078"/>
      <c r="BN21" s="151"/>
      <c r="BO21" s="188" t="s">
        <v>513</v>
      </c>
      <c r="BP21" s="151"/>
      <c r="BQ21" s="189" t="s">
        <v>501</v>
      </c>
      <c r="BR21" s="151"/>
      <c r="BS21" s="190" t="s">
        <v>514</v>
      </c>
      <c r="BT21" s="151"/>
      <c r="BU21" s="191" t="s">
        <v>515</v>
      </c>
    </row>
    <row r="22" spans="1:73" ht="31.5">
      <c r="A22" s="1076"/>
      <c r="B22" s="181">
        <v>15</v>
      </c>
      <c r="C22" s="182" t="s">
        <v>1168</v>
      </c>
      <c r="D22" s="183">
        <v>200</v>
      </c>
      <c r="E22" s="184">
        <v>10</v>
      </c>
      <c r="F22" s="185">
        <f t="shared" si="0"/>
        <v>2000</v>
      </c>
      <c r="G22" s="186">
        <f t="shared" si="1"/>
        <v>2</v>
      </c>
      <c r="H22" s="1076"/>
      <c r="I22" s="181">
        <v>69</v>
      </c>
      <c r="J22" s="182" t="s">
        <v>1169</v>
      </c>
      <c r="K22" s="183">
        <v>230</v>
      </c>
      <c r="L22" s="184">
        <v>10</v>
      </c>
      <c r="M22" s="185">
        <f t="shared" si="5"/>
        <v>2300</v>
      </c>
      <c r="N22" s="186">
        <f t="shared" si="2"/>
        <v>2.2999999999999998</v>
      </c>
      <c r="O22" s="1076"/>
      <c r="P22" s="181">
        <v>127</v>
      </c>
      <c r="Q22" s="182" t="s">
        <v>1170</v>
      </c>
      <c r="R22" s="183">
        <v>110</v>
      </c>
      <c r="S22" s="184">
        <v>10</v>
      </c>
      <c r="T22" s="185">
        <f>(R22*S22)/1000</f>
        <v>1.1000000000000001</v>
      </c>
      <c r="U22" s="186">
        <f t="shared" si="4"/>
        <v>1.1000000000000001E-3</v>
      </c>
      <c r="V22" s="1076"/>
      <c r="W22" s="147"/>
      <c r="X22" s="182" t="s">
        <v>674</v>
      </c>
      <c r="Y22" s="184">
        <v>1</v>
      </c>
      <c r="Z22" s="183" t="s">
        <v>675</v>
      </c>
      <c r="AA22" s="197"/>
      <c r="AB22" s="182" t="s">
        <v>676</v>
      </c>
      <c r="AC22" s="184">
        <v>1</v>
      </c>
      <c r="AD22" s="183" t="s">
        <v>677</v>
      </c>
      <c r="AE22" s="197"/>
      <c r="AF22" s="193" t="s">
        <v>1171</v>
      </c>
      <c r="AG22" s="160"/>
      <c r="AH22" s="160"/>
      <c r="AI22" s="160"/>
      <c r="AJ22" s="160"/>
      <c r="AK22" s="160"/>
      <c r="AL22" s="160"/>
      <c r="AM22" s="160"/>
      <c r="AN22" s="161"/>
      <c r="AO22" s="161"/>
      <c r="AP22" s="161"/>
      <c r="AQ22" s="161"/>
      <c r="AR22" s="161"/>
      <c r="AS22" s="161"/>
      <c r="AT22" s="159"/>
      <c r="AU22" s="147"/>
      <c r="AV22" s="198" t="s">
        <v>936</v>
      </c>
      <c r="AW22" s="179"/>
      <c r="AX22" s="179"/>
      <c r="AY22" s="179"/>
      <c r="AZ22" s="179"/>
      <c r="BA22" s="204"/>
      <c r="BB22" s="179"/>
      <c r="BC22" s="179"/>
      <c r="BD22" s="179"/>
      <c r="BE22" s="179"/>
      <c r="BF22" s="179"/>
      <c r="BG22" s="161"/>
      <c r="BH22" s="161"/>
      <c r="BI22" s="161"/>
      <c r="BJ22" s="159"/>
      <c r="BK22" s="147"/>
      <c r="BL22" s="1078" t="s">
        <v>1172</v>
      </c>
      <c r="BM22" s="1078"/>
      <c r="BN22" s="151"/>
      <c r="BO22" s="188" t="s">
        <v>516</v>
      </c>
      <c r="BP22" s="151"/>
      <c r="BQ22" s="189" t="s">
        <v>505</v>
      </c>
      <c r="BR22" s="151"/>
      <c r="BS22" s="190" t="s">
        <v>517</v>
      </c>
      <c r="BT22" s="151"/>
      <c r="BU22" s="191" t="s">
        <v>518</v>
      </c>
    </row>
    <row r="23" spans="1:73" ht="31.5">
      <c r="A23" s="1076"/>
      <c r="B23" s="181">
        <v>16</v>
      </c>
      <c r="C23" s="182" t="s">
        <v>1173</v>
      </c>
      <c r="D23" s="183">
        <v>500</v>
      </c>
      <c r="E23" s="184">
        <v>10</v>
      </c>
      <c r="F23" s="185">
        <f t="shared" si="0"/>
        <v>5000</v>
      </c>
      <c r="G23" s="186">
        <f t="shared" si="1"/>
        <v>5</v>
      </c>
      <c r="H23" s="1076"/>
      <c r="I23" s="181">
        <v>70</v>
      </c>
      <c r="J23" s="182" t="s">
        <v>1174</v>
      </c>
      <c r="K23" s="183">
        <v>230</v>
      </c>
      <c r="L23" s="184">
        <v>10</v>
      </c>
      <c r="M23" s="185">
        <f t="shared" si="5"/>
        <v>2300</v>
      </c>
      <c r="N23" s="186">
        <f t="shared" si="2"/>
        <v>2.2999999999999998</v>
      </c>
      <c r="O23" s="1076"/>
      <c r="P23" s="181">
        <v>128</v>
      </c>
      <c r="Q23" s="182" t="s">
        <v>1175</v>
      </c>
      <c r="R23" s="183">
        <v>130</v>
      </c>
      <c r="S23" s="184">
        <v>10</v>
      </c>
      <c r="T23" s="185">
        <f>(R23*S23)/1000</f>
        <v>1.3</v>
      </c>
      <c r="U23" s="186">
        <f t="shared" si="4"/>
        <v>1.2999999999999999E-3</v>
      </c>
      <c r="V23" s="1076"/>
      <c r="W23" s="147"/>
      <c r="X23" s="182" t="s">
        <v>678</v>
      </c>
      <c r="Y23" s="184">
        <v>1</v>
      </c>
      <c r="Z23" s="183" t="s">
        <v>652</v>
      </c>
      <c r="AA23" s="197"/>
      <c r="AB23" s="182" t="s">
        <v>679</v>
      </c>
      <c r="AC23" s="184" t="s">
        <v>680</v>
      </c>
      <c r="AD23" s="183" t="s">
        <v>681</v>
      </c>
      <c r="AE23" s="197"/>
      <c r="AF23" s="206" t="s">
        <v>1176</v>
      </c>
      <c r="AG23" s="160"/>
      <c r="AH23" s="160"/>
      <c r="AI23" s="160"/>
      <c r="AJ23" s="160"/>
      <c r="AK23" s="160"/>
      <c r="AL23" s="160"/>
      <c r="AM23" s="160"/>
      <c r="AN23" s="161"/>
      <c r="AO23" s="161"/>
      <c r="AP23" s="161"/>
      <c r="AQ23" s="161"/>
      <c r="AR23" s="161"/>
      <c r="AS23" s="161"/>
      <c r="AT23" s="159"/>
      <c r="AU23" s="147"/>
      <c r="AV23" s="203"/>
      <c r="AW23" s="179"/>
      <c r="AX23" s="179"/>
      <c r="AY23" s="179"/>
      <c r="AZ23" s="179"/>
      <c r="BA23" s="204"/>
      <c r="BB23" s="179"/>
      <c r="BC23" s="179"/>
      <c r="BD23" s="179"/>
      <c r="BE23" s="179"/>
      <c r="BF23" s="179"/>
      <c r="BG23" s="161"/>
      <c r="BH23" s="161"/>
      <c r="BI23" s="161"/>
      <c r="BJ23" s="159"/>
      <c r="BK23" s="147"/>
      <c r="BL23" s="207"/>
      <c r="BM23" s="207"/>
      <c r="BN23" s="151"/>
      <c r="BO23" s="188" t="s">
        <v>519</v>
      </c>
      <c r="BP23" s="151"/>
      <c r="BQ23" s="189" t="s">
        <v>520</v>
      </c>
      <c r="BR23" s="151"/>
      <c r="BS23" s="190" t="s">
        <v>521</v>
      </c>
      <c r="BT23" s="151"/>
      <c r="BU23" s="191" t="s">
        <v>522</v>
      </c>
    </row>
    <row r="24" spans="1:73" ht="18.75">
      <c r="A24" s="1076"/>
      <c r="B24" s="181">
        <v>17</v>
      </c>
      <c r="C24" s="182" t="s">
        <v>1177</v>
      </c>
      <c r="D24" s="183">
        <v>2750</v>
      </c>
      <c r="E24" s="184">
        <v>10</v>
      </c>
      <c r="F24" s="185">
        <f t="shared" si="0"/>
        <v>27500</v>
      </c>
      <c r="G24" s="199">
        <f t="shared" si="1"/>
        <v>27.5</v>
      </c>
      <c r="H24" s="1076"/>
      <c r="I24" s="181">
        <v>71</v>
      </c>
      <c r="J24" s="182" t="s">
        <v>1178</v>
      </c>
      <c r="K24" s="183">
        <v>1.7</v>
      </c>
      <c r="L24" s="184">
        <v>10</v>
      </c>
      <c r="M24" s="185">
        <f t="shared" si="5"/>
        <v>17</v>
      </c>
      <c r="N24" s="186">
        <f t="shared" si="2"/>
        <v>1.7000000000000001E-2</v>
      </c>
      <c r="O24" s="1076"/>
      <c r="P24" s="181">
        <v>129</v>
      </c>
      <c r="Q24" s="182" t="s">
        <v>1179</v>
      </c>
      <c r="R24" s="183">
        <v>280</v>
      </c>
      <c r="S24" s="184">
        <v>10</v>
      </c>
      <c r="T24" s="185">
        <f t="shared" ref="T24:T58" si="6">(R24*S24)</f>
        <v>2800</v>
      </c>
      <c r="U24" s="186">
        <f t="shared" si="4"/>
        <v>2.8</v>
      </c>
      <c r="V24" s="1076"/>
      <c r="W24" s="147"/>
      <c r="X24" s="182" t="s">
        <v>682</v>
      </c>
      <c r="Y24" s="184">
        <v>1</v>
      </c>
      <c r="Z24" s="183" t="s">
        <v>652</v>
      </c>
      <c r="AA24" s="197"/>
      <c r="AB24" s="182"/>
      <c r="AC24" s="184"/>
      <c r="AD24" s="183"/>
      <c r="AE24" s="197"/>
      <c r="AF24" s="187" t="s">
        <v>1180</v>
      </c>
      <c r="AG24" s="160"/>
      <c r="AH24" s="160"/>
      <c r="AI24" s="160"/>
      <c r="AJ24" s="160"/>
      <c r="AK24" s="160"/>
      <c r="AL24" s="160"/>
      <c r="AM24" s="160"/>
      <c r="AN24" s="161"/>
      <c r="AO24" s="161"/>
      <c r="AP24" s="161"/>
      <c r="AQ24" s="161"/>
      <c r="AR24" s="161"/>
      <c r="AS24" s="161"/>
      <c r="AT24" s="159"/>
      <c r="AU24" s="147"/>
      <c r="AV24" s="198" t="s">
        <v>937</v>
      </c>
      <c r="AW24" s="179"/>
      <c r="AX24" s="179"/>
      <c r="AY24" s="179"/>
      <c r="AZ24" s="179"/>
      <c r="BA24" s="204"/>
      <c r="BB24" s="179"/>
      <c r="BC24" s="179"/>
      <c r="BD24" s="179"/>
      <c r="BE24" s="179"/>
      <c r="BF24" s="179"/>
      <c r="BG24" s="161"/>
      <c r="BH24" s="161"/>
      <c r="BI24" s="161"/>
      <c r="BJ24" s="159"/>
      <c r="BK24" s="147"/>
      <c r="BL24" s="207"/>
      <c r="BM24" s="207"/>
      <c r="BN24" s="151"/>
      <c r="BO24" s="188" t="s">
        <v>523</v>
      </c>
      <c r="BP24" s="151"/>
      <c r="BQ24" s="189" t="s">
        <v>510</v>
      </c>
      <c r="BR24" s="151"/>
      <c r="BS24" s="190" t="s">
        <v>42</v>
      </c>
      <c r="BT24" s="151"/>
      <c r="BU24" s="191" t="s">
        <v>524</v>
      </c>
    </row>
    <row r="25" spans="1:73" ht="18.75">
      <c r="A25" s="1076"/>
      <c r="B25" s="181">
        <v>18</v>
      </c>
      <c r="C25" s="182" t="s">
        <v>1181</v>
      </c>
      <c r="D25" s="183">
        <v>6000</v>
      </c>
      <c r="E25" s="184">
        <v>10</v>
      </c>
      <c r="F25" s="185">
        <f t="shared" si="0"/>
        <v>60000</v>
      </c>
      <c r="G25" s="199">
        <f t="shared" si="1"/>
        <v>60</v>
      </c>
      <c r="H25" s="1076"/>
      <c r="I25" s="181">
        <v>72</v>
      </c>
      <c r="J25" s="182" t="s">
        <v>1182</v>
      </c>
      <c r="K25" s="183">
        <v>2.2000000000000002</v>
      </c>
      <c r="L25" s="184">
        <v>10</v>
      </c>
      <c r="M25" s="185">
        <f t="shared" si="5"/>
        <v>22</v>
      </c>
      <c r="N25" s="186">
        <f t="shared" si="2"/>
        <v>2.1999999999999999E-2</v>
      </c>
      <c r="O25" s="1076"/>
      <c r="P25" s="181">
        <v>130</v>
      </c>
      <c r="Q25" s="182" t="s">
        <v>1183</v>
      </c>
      <c r="R25" s="183">
        <v>350</v>
      </c>
      <c r="S25" s="184">
        <v>10</v>
      </c>
      <c r="T25" s="185">
        <f t="shared" si="6"/>
        <v>3500</v>
      </c>
      <c r="U25" s="186">
        <f t="shared" si="4"/>
        <v>3.5</v>
      </c>
      <c r="V25" s="1076"/>
      <c r="W25" s="147"/>
      <c r="X25" s="182" t="s">
        <v>683</v>
      </c>
      <c r="Y25" s="184">
        <v>1</v>
      </c>
      <c r="Z25" s="183" t="s">
        <v>684</v>
      </c>
      <c r="AA25" s="197"/>
      <c r="AB25" s="182" t="s">
        <v>685</v>
      </c>
      <c r="AC25" s="184">
        <v>1</v>
      </c>
      <c r="AD25" s="183" t="s">
        <v>672</v>
      </c>
      <c r="AE25" s="197"/>
      <c r="AF25" s="208"/>
      <c r="AG25" s="160"/>
      <c r="AH25" s="160"/>
      <c r="AI25" s="160"/>
      <c r="AJ25" s="160"/>
      <c r="AK25" s="160"/>
      <c r="AL25" s="160"/>
      <c r="AM25" s="160"/>
      <c r="AN25" s="161"/>
      <c r="AO25" s="161"/>
      <c r="AP25" s="161"/>
      <c r="AQ25" s="161"/>
      <c r="AR25" s="161"/>
      <c r="AS25" s="161"/>
      <c r="AT25" s="159"/>
      <c r="AU25" s="147"/>
      <c r="AV25" s="203"/>
      <c r="AW25" s="179"/>
      <c r="AX25" s="179"/>
      <c r="AY25" s="179"/>
      <c r="AZ25" s="179"/>
      <c r="BA25" s="204"/>
      <c r="BB25" s="179"/>
      <c r="BC25" s="179"/>
      <c r="BD25" s="179"/>
      <c r="BE25" s="179"/>
      <c r="BF25" s="179"/>
      <c r="BG25" s="159"/>
      <c r="BH25" s="159"/>
      <c r="BI25" s="159"/>
      <c r="BJ25" s="159"/>
      <c r="BK25" s="147"/>
      <c r="BL25" s="207"/>
      <c r="BM25" s="207"/>
      <c r="BN25" s="151"/>
      <c r="BO25" s="188" t="s">
        <v>525</v>
      </c>
      <c r="BP25" s="151"/>
      <c r="BQ25" s="189" t="s">
        <v>526</v>
      </c>
      <c r="BR25" s="151"/>
      <c r="BS25" s="190" t="s">
        <v>527</v>
      </c>
      <c r="BT25" s="151"/>
      <c r="BU25" s="191" t="s">
        <v>528</v>
      </c>
    </row>
    <row r="26" spans="1:73" ht="18.75">
      <c r="A26" s="1076"/>
      <c r="B26" s="181">
        <v>19</v>
      </c>
      <c r="C26" s="182" t="s">
        <v>1184</v>
      </c>
      <c r="D26" s="183">
        <v>8000</v>
      </c>
      <c r="E26" s="184">
        <v>10</v>
      </c>
      <c r="F26" s="185">
        <f t="shared" si="0"/>
        <v>80000</v>
      </c>
      <c r="G26" s="199">
        <f t="shared" si="1"/>
        <v>80</v>
      </c>
      <c r="H26" s="1076"/>
      <c r="I26" s="181">
        <v>73</v>
      </c>
      <c r="J26" s="182" t="s">
        <v>1185</v>
      </c>
      <c r="K26" s="183">
        <v>2</v>
      </c>
      <c r="L26" s="184">
        <v>10</v>
      </c>
      <c r="M26" s="185">
        <f t="shared" si="5"/>
        <v>20</v>
      </c>
      <c r="N26" s="186">
        <f t="shared" si="2"/>
        <v>0.02</v>
      </c>
      <c r="O26" s="1076"/>
      <c r="P26" s="181">
        <v>131</v>
      </c>
      <c r="Q26" s="182" t="s">
        <v>1186</v>
      </c>
      <c r="R26" s="183">
        <v>500</v>
      </c>
      <c r="S26" s="184">
        <v>10</v>
      </c>
      <c r="T26" s="185">
        <f t="shared" si="6"/>
        <v>5000</v>
      </c>
      <c r="U26" s="186">
        <f t="shared" si="4"/>
        <v>5</v>
      </c>
      <c r="V26" s="1076"/>
      <c r="W26" s="147"/>
      <c r="X26" s="182"/>
      <c r="Y26" s="184"/>
      <c r="Z26" s="183"/>
      <c r="AA26" s="197"/>
      <c r="AB26" s="182" t="s">
        <v>686</v>
      </c>
      <c r="AC26" s="184" t="s">
        <v>630</v>
      </c>
      <c r="AD26" s="183" t="s">
        <v>687</v>
      </c>
      <c r="AE26" s="197"/>
      <c r="AF26" s="208"/>
      <c r="AG26" s="160"/>
      <c r="AH26" s="160"/>
      <c r="AI26" s="160"/>
      <c r="AJ26" s="160"/>
      <c r="AK26" s="160"/>
      <c r="AL26" s="160"/>
      <c r="AM26" s="160"/>
      <c r="AN26" s="161"/>
      <c r="AO26" s="161"/>
      <c r="AP26" s="161"/>
      <c r="AQ26" s="161"/>
      <c r="AR26" s="161"/>
      <c r="AS26" s="161"/>
      <c r="AT26" s="159"/>
      <c r="AU26" s="147"/>
      <c r="AV26" s="198" t="s">
        <v>1014</v>
      </c>
      <c r="AW26" s="179"/>
      <c r="AX26" s="179"/>
      <c r="AY26" s="179"/>
      <c r="AZ26" s="179"/>
      <c r="BA26" s="204"/>
      <c r="BB26" s="179"/>
      <c r="BC26" s="179"/>
      <c r="BD26" s="179"/>
      <c r="BE26" s="179"/>
      <c r="BF26" s="179"/>
      <c r="BG26" s="159"/>
      <c r="BH26" s="159"/>
      <c r="BI26" s="159"/>
      <c r="BJ26" s="159"/>
      <c r="BK26" s="147"/>
      <c r="BL26" s="151"/>
      <c r="BM26" s="151"/>
      <c r="BN26" s="151"/>
      <c r="BO26" s="188" t="s">
        <v>529</v>
      </c>
      <c r="BP26" s="151"/>
      <c r="BQ26" s="189" t="s">
        <v>514</v>
      </c>
      <c r="BR26" s="151"/>
      <c r="BS26" s="190" t="s">
        <v>530</v>
      </c>
      <c r="BT26" s="151"/>
      <c r="BU26" s="191" t="s">
        <v>531</v>
      </c>
    </row>
    <row r="27" spans="1:73" ht="31.5">
      <c r="A27" s="1076"/>
      <c r="B27" s="181">
        <v>20</v>
      </c>
      <c r="C27" s="182" t="s">
        <v>1187</v>
      </c>
      <c r="D27" s="183">
        <v>4200</v>
      </c>
      <c r="E27" s="184">
        <v>10</v>
      </c>
      <c r="F27" s="185">
        <f t="shared" si="0"/>
        <v>42000</v>
      </c>
      <c r="G27" s="199">
        <f t="shared" si="1"/>
        <v>42</v>
      </c>
      <c r="H27" s="1076"/>
      <c r="I27" s="181"/>
      <c r="J27" s="196" t="s">
        <v>363</v>
      </c>
      <c r="K27" s="183">
        <v>0</v>
      </c>
      <c r="L27" s="184"/>
      <c r="M27" s="185">
        <f t="shared" si="5"/>
        <v>0</v>
      </c>
      <c r="N27" s="186">
        <f t="shared" si="2"/>
        <v>0</v>
      </c>
      <c r="O27" s="1076"/>
      <c r="P27" s="181">
        <v>132</v>
      </c>
      <c r="Q27" s="182" t="s">
        <v>1188</v>
      </c>
      <c r="R27" s="183">
        <v>600</v>
      </c>
      <c r="S27" s="184">
        <v>10</v>
      </c>
      <c r="T27" s="185">
        <f t="shared" si="6"/>
        <v>6000</v>
      </c>
      <c r="U27" s="186">
        <f t="shared" si="4"/>
        <v>6</v>
      </c>
      <c r="V27" s="1076"/>
      <c r="W27" s="147"/>
      <c r="X27" s="182" t="s">
        <v>688</v>
      </c>
      <c r="Y27" s="184" t="s">
        <v>689</v>
      </c>
      <c r="Z27" s="183" t="s">
        <v>690</v>
      </c>
      <c r="AA27" s="197"/>
      <c r="AB27" s="182" t="s">
        <v>691</v>
      </c>
      <c r="AC27" s="184" t="s">
        <v>628</v>
      </c>
      <c r="AD27" s="183" t="s">
        <v>667</v>
      </c>
      <c r="AE27" s="197"/>
      <c r="AF27" s="187" t="s">
        <v>939</v>
      </c>
      <c r="AG27" s="160"/>
      <c r="AH27" s="160"/>
      <c r="AI27" s="160"/>
      <c r="AJ27" s="160"/>
      <c r="AK27" s="160"/>
      <c r="AL27" s="160"/>
      <c r="AM27" s="160"/>
      <c r="AN27" s="161"/>
      <c r="AO27" s="161"/>
      <c r="AP27" s="161"/>
      <c r="AQ27" s="161"/>
      <c r="AR27" s="161"/>
      <c r="AS27" s="161"/>
      <c r="AT27" s="159"/>
      <c r="AU27" s="147"/>
      <c r="AV27" s="179"/>
      <c r="AW27" s="179"/>
      <c r="AX27" s="179"/>
      <c r="AY27" s="179"/>
      <c r="AZ27" s="179"/>
      <c r="BA27" s="179"/>
      <c r="BB27" s="179"/>
      <c r="BC27" s="179"/>
      <c r="BD27" s="179"/>
      <c r="BE27" s="179"/>
      <c r="BF27" s="179"/>
      <c r="BG27" s="159"/>
      <c r="BH27" s="159"/>
      <c r="BI27" s="159"/>
      <c r="BJ27" s="159"/>
      <c r="BK27" s="147"/>
      <c r="BL27" s="151"/>
      <c r="BM27" s="151"/>
      <c r="BN27" s="151"/>
      <c r="BO27" s="188" t="s">
        <v>532</v>
      </c>
      <c r="BP27" s="151"/>
      <c r="BQ27" s="189" t="s">
        <v>533</v>
      </c>
      <c r="BR27" s="151"/>
      <c r="BS27" s="190" t="s">
        <v>534</v>
      </c>
      <c r="BT27" s="151"/>
      <c r="BU27" s="153"/>
    </row>
    <row r="28" spans="1:73" ht="31.5">
      <c r="A28" s="1076"/>
      <c r="B28" s="181">
        <v>21</v>
      </c>
      <c r="C28" s="182" t="s">
        <v>1189</v>
      </c>
      <c r="D28" s="183">
        <v>8500</v>
      </c>
      <c r="E28" s="184">
        <v>10</v>
      </c>
      <c r="F28" s="185">
        <f t="shared" si="0"/>
        <v>85000</v>
      </c>
      <c r="G28" s="199">
        <f t="shared" si="1"/>
        <v>85</v>
      </c>
      <c r="H28" s="1076"/>
      <c r="I28" s="181">
        <v>74</v>
      </c>
      <c r="J28" s="182" t="s">
        <v>1190</v>
      </c>
      <c r="K28" s="183">
        <v>8</v>
      </c>
      <c r="L28" s="184">
        <v>10</v>
      </c>
      <c r="M28" s="185">
        <f t="shared" si="5"/>
        <v>80</v>
      </c>
      <c r="N28" s="186">
        <f t="shared" si="2"/>
        <v>0.08</v>
      </c>
      <c r="O28" s="1076"/>
      <c r="P28" s="181">
        <v>133</v>
      </c>
      <c r="Q28" s="182" t="s">
        <v>1188</v>
      </c>
      <c r="R28" s="183">
        <v>800</v>
      </c>
      <c r="S28" s="184">
        <v>10</v>
      </c>
      <c r="T28" s="185">
        <f t="shared" si="6"/>
        <v>8000</v>
      </c>
      <c r="U28" s="186">
        <f t="shared" si="4"/>
        <v>8</v>
      </c>
      <c r="V28" s="1076"/>
      <c r="W28" s="147"/>
      <c r="X28" s="182" t="s">
        <v>692</v>
      </c>
      <c r="Y28" s="184" t="s">
        <v>693</v>
      </c>
      <c r="Z28" s="183" t="s">
        <v>694</v>
      </c>
      <c r="AA28" s="197"/>
      <c r="AB28" s="182" t="s">
        <v>695</v>
      </c>
      <c r="AC28" s="184">
        <v>1</v>
      </c>
      <c r="AD28" s="183" t="s">
        <v>629</v>
      </c>
      <c r="AE28" s="197"/>
      <c r="AF28" s="187"/>
      <c r="AG28" s="160"/>
      <c r="AH28" s="160"/>
      <c r="AI28" s="160"/>
      <c r="AJ28" s="160"/>
      <c r="AK28" s="160"/>
      <c r="AL28" s="160"/>
      <c r="AM28" s="160"/>
      <c r="AN28" s="161"/>
      <c r="AO28" s="161"/>
      <c r="AP28" s="161"/>
      <c r="AQ28" s="161"/>
      <c r="AR28" s="161"/>
      <c r="AS28" s="161"/>
      <c r="AT28" s="159"/>
      <c r="AU28" s="209"/>
      <c r="AV28" s="210" t="s">
        <v>1191</v>
      </c>
      <c r="AW28" s="179"/>
      <c r="AX28" s="179"/>
      <c r="AY28" s="179"/>
      <c r="AZ28" s="179"/>
      <c r="BA28" s="179"/>
      <c r="BB28" s="179"/>
      <c r="BC28" s="179"/>
      <c r="BD28" s="179"/>
      <c r="BE28" s="179"/>
      <c r="BF28" s="179"/>
      <c r="BG28" s="159"/>
      <c r="BH28" s="159"/>
      <c r="BI28" s="159"/>
      <c r="BJ28" s="159"/>
      <c r="BK28" s="147"/>
      <c r="BL28" s="151"/>
      <c r="BM28" s="151"/>
      <c r="BN28" s="151"/>
      <c r="BO28" s="188" t="s">
        <v>535</v>
      </c>
      <c r="BP28" s="151"/>
      <c r="BQ28" s="189" t="s">
        <v>517</v>
      </c>
      <c r="BR28" s="151"/>
      <c r="BS28" s="190" t="s">
        <v>536</v>
      </c>
      <c r="BT28" s="151"/>
      <c r="BU28" s="153"/>
    </row>
    <row r="29" spans="1:73" ht="18.75">
      <c r="A29" s="1076"/>
      <c r="B29" s="181">
        <v>22</v>
      </c>
      <c r="C29" s="182" t="s">
        <v>1192</v>
      </c>
      <c r="D29" s="183">
        <v>4000</v>
      </c>
      <c r="E29" s="184">
        <v>10</v>
      </c>
      <c r="F29" s="185">
        <f t="shared" si="0"/>
        <v>40000</v>
      </c>
      <c r="G29" s="199">
        <f t="shared" si="1"/>
        <v>40</v>
      </c>
      <c r="H29" s="1076"/>
      <c r="I29" s="181">
        <v>75</v>
      </c>
      <c r="J29" s="182" t="s">
        <v>1193</v>
      </c>
      <c r="K29" s="183">
        <v>50</v>
      </c>
      <c r="L29" s="184">
        <v>10</v>
      </c>
      <c r="M29" s="185">
        <f t="shared" si="5"/>
        <v>500</v>
      </c>
      <c r="N29" s="186">
        <f t="shared" si="2"/>
        <v>0.5</v>
      </c>
      <c r="O29" s="1076"/>
      <c r="P29" s="181">
        <v>134</v>
      </c>
      <c r="Q29" s="182" t="s">
        <v>1194</v>
      </c>
      <c r="R29" s="183">
        <v>5</v>
      </c>
      <c r="S29" s="184">
        <v>10</v>
      </c>
      <c r="T29" s="185">
        <f t="shared" si="6"/>
        <v>50</v>
      </c>
      <c r="U29" s="186">
        <f t="shared" si="4"/>
        <v>0.05</v>
      </c>
      <c r="V29" s="1076"/>
      <c r="W29" s="147"/>
      <c r="X29" s="182" t="s">
        <v>696</v>
      </c>
      <c r="Y29" s="184" t="s">
        <v>697</v>
      </c>
      <c r="Z29" s="183" t="s">
        <v>698</v>
      </c>
      <c r="AA29" s="197"/>
      <c r="AB29" s="182" t="s">
        <v>699</v>
      </c>
      <c r="AC29" s="184" t="s">
        <v>628</v>
      </c>
      <c r="AD29" s="183" t="s">
        <v>700</v>
      </c>
      <c r="AE29" s="197"/>
      <c r="AF29" s="187" t="s">
        <v>1195</v>
      </c>
      <c r="AG29" s="160"/>
      <c r="AH29" s="160"/>
      <c r="AI29" s="160"/>
      <c r="AJ29" s="160"/>
      <c r="AK29" s="160"/>
      <c r="AL29" s="160"/>
      <c r="AM29" s="160"/>
      <c r="AN29" s="161"/>
      <c r="AO29" s="161"/>
      <c r="AP29" s="161"/>
      <c r="AQ29" s="161"/>
      <c r="AR29" s="161"/>
      <c r="AS29" s="161"/>
      <c r="AT29" s="159"/>
      <c r="AU29" s="147"/>
      <c r="AV29" s="179"/>
      <c r="AW29" s="179"/>
      <c r="AX29" s="179"/>
      <c r="AY29" s="179"/>
      <c r="AZ29" s="179"/>
      <c r="BA29" s="179"/>
      <c r="BB29" s="179"/>
      <c r="BC29" s="179"/>
      <c r="BD29" s="179"/>
      <c r="BE29" s="179"/>
      <c r="BF29" s="179"/>
      <c r="BG29" s="159"/>
      <c r="BH29" s="159"/>
      <c r="BI29" s="159"/>
      <c r="BJ29" s="159"/>
      <c r="BK29" s="147"/>
      <c r="BL29" s="151"/>
      <c r="BM29" s="151"/>
      <c r="BN29" s="151"/>
      <c r="BO29" s="211"/>
      <c r="BP29" s="151"/>
      <c r="BQ29" s="189" t="s">
        <v>521</v>
      </c>
      <c r="BR29" s="151"/>
      <c r="BS29" s="190" t="s">
        <v>537</v>
      </c>
      <c r="BT29" s="151"/>
      <c r="BU29" s="153"/>
    </row>
    <row r="30" spans="1:73" ht="20.25">
      <c r="A30" s="1076"/>
      <c r="B30" s="181">
        <v>23</v>
      </c>
      <c r="C30" s="182" t="s">
        <v>1196</v>
      </c>
      <c r="D30" s="183">
        <v>1000</v>
      </c>
      <c r="E30" s="184">
        <v>10</v>
      </c>
      <c r="F30" s="185">
        <f t="shared" si="0"/>
        <v>10000</v>
      </c>
      <c r="G30" s="199">
        <f t="shared" si="1"/>
        <v>10</v>
      </c>
      <c r="H30" s="1076"/>
      <c r="I30" s="181"/>
      <c r="J30" s="166" t="s">
        <v>1197</v>
      </c>
      <c r="K30" s="183">
        <v>0</v>
      </c>
      <c r="L30" s="184"/>
      <c r="M30" s="185">
        <f t="shared" si="5"/>
        <v>0</v>
      </c>
      <c r="N30" s="186">
        <f t="shared" si="2"/>
        <v>0</v>
      </c>
      <c r="O30" s="1076"/>
      <c r="P30" s="181">
        <v>135</v>
      </c>
      <c r="Q30" s="182" t="s">
        <v>1198</v>
      </c>
      <c r="R30" s="183">
        <v>5</v>
      </c>
      <c r="S30" s="184">
        <v>10</v>
      </c>
      <c r="T30" s="185">
        <f t="shared" si="6"/>
        <v>50</v>
      </c>
      <c r="U30" s="186">
        <f t="shared" si="4"/>
        <v>0.05</v>
      </c>
      <c r="V30" s="1076"/>
      <c r="W30" s="147"/>
      <c r="X30" s="182" t="s">
        <v>701</v>
      </c>
      <c r="Y30" s="184" t="s">
        <v>643</v>
      </c>
      <c r="Z30" s="183" t="s">
        <v>702</v>
      </c>
      <c r="AA30" s="197"/>
      <c r="AB30" s="182"/>
      <c r="AC30" s="184"/>
      <c r="AD30" s="183"/>
      <c r="AE30" s="197"/>
      <c r="AF30" s="187"/>
      <c r="AG30" s="160"/>
      <c r="AH30" s="160"/>
      <c r="AI30" s="160"/>
      <c r="AJ30" s="160"/>
      <c r="AK30" s="160"/>
      <c r="AL30" s="160"/>
      <c r="AM30" s="160"/>
      <c r="AN30" s="161"/>
      <c r="AO30" s="161"/>
      <c r="AP30" s="161"/>
      <c r="AQ30" s="161"/>
      <c r="AR30" s="161"/>
      <c r="AS30" s="161"/>
      <c r="AT30" s="159"/>
      <c r="AU30" s="147"/>
      <c r="AV30" s="179"/>
      <c r="AW30" s="179"/>
      <c r="AX30" s="179"/>
      <c r="AY30" s="179"/>
      <c r="AZ30" s="179"/>
      <c r="BA30" s="179"/>
      <c r="BB30" s="179"/>
      <c r="BC30" s="179"/>
      <c r="BD30" s="179"/>
      <c r="BE30" s="179"/>
      <c r="BF30" s="179"/>
      <c r="BG30" s="159"/>
      <c r="BH30" s="159"/>
      <c r="BI30" s="159"/>
      <c r="BJ30" s="159"/>
      <c r="BK30" s="147"/>
      <c r="BL30" s="151"/>
      <c r="BM30" s="151"/>
      <c r="BN30" s="151"/>
      <c r="BO30" s="211"/>
      <c r="BP30" s="151"/>
      <c r="BQ30" s="189" t="s">
        <v>42</v>
      </c>
      <c r="BR30" s="151"/>
      <c r="BS30" s="190" t="s">
        <v>538</v>
      </c>
      <c r="BT30" s="151"/>
      <c r="BU30" s="153"/>
    </row>
    <row r="31" spans="1:73" ht="18.75">
      <c r="A31" s="1076"/>
      <c r="B31" s="181">
        <v>24</v>
      </c>
      <c r="C31" s="182" t="s">
        <v>1199</v>
      </c>
      <c r="D31" s="183">
        <v>8500</v>
      </c>
      <c r="E31" s="184">
        <v>10</v>
      </c>
      <c r="F31" s="185">
        <f t="shared" si="0"/>
        <v>85000</v>
      </c>
      <c r="G31" s="199">
        <f t="shared" si="1"/>
        <v>85</v>
      </c>
      <c r="H31" s="1076"/>
      <c r="I31" s="181">
        <v>76</v>
      </c>
      <c r="J31" s="182" t="s">
        <v>1200</v>
      </c>
      <c r="K31" s="183">
        <v>30</v>
      </c>
      <c r="L31" s="184">
        <v>10</v>
      </c>
      <c r="M31" s="185">
        <f t="shared" si="5"/>
        <v>300</v>
      </c>
      <c r="N31" s="186">
        <f t="shared" si="2"/>
        <v>0.3</v>
      </c>
      <c r="O31" s="1076"/>
      <c r="P31" s="181">
        <v>136</v>
      </c>
      <c r="Q31" s="182" t="s">
        <v>1201</v>
      </c>
      <c r="R31" s="183">
        <v>15</v>
      </c>
      <c r="S31" s="184">
        <v>10</v>
      </c>
      <c r="T31" s="185">
        <f t="shared" si="6"/>
        <v>150</v>
      </c>
      <c r="U31" s="186">
        <f t="shared" si="4"/>
        <v>0.15</v>
      </c>
      <c r="V31" s="1076"/>
      <c r="W31" s="147"/>
      <c r="X31" s="182" t="s">
        <v>703</v>
      </c>
      <c r="Y31" s="184" t="s">
        <v>643</v>
      </c>
      <c r="Z31" s="183" t="s">
        <v>704</v>
      </c>
      <c r="AA31" s="197"/>
      <c r="AB31" s="182" t="s">
        <v>705</v>
      </c>
      <c r="AC31" s="184" t="s">
        <v>706</v>
      </c>
      <c r="AD31" s="183" t="s">
        <v>656</v>
      </c>
      <c r="AE31" s="197"/>
      <c r="AF31" s="187" t="s">
        <v>1202</v>
      </c>
      <c r="AG31" s="160"/>
      <c r="AH31" s="160"/>
      <c r="AI31" s="160"/>
      <c r="AJ31" s="160"/>
      <c r="AK31" s="160"/>
      <c r="AL31" s="160"/>
      <c r="AM31" s="160"/>
      <c r="AN31" s="161"/>
      <c r="AO31" s="161"/>
      <c r="AP31" s="161"/>
      <c r="AQ31" s="161"/>
      <c r="AR31" s="161"/>
      <c r="AS31" s="161"/>
      <c r="AT31" s="159"/>
      <c r="AU31" s="147"/>
      <c r="AV31" s="179"/>
      <c r="AW31" s="179"/>
      <c r="AX31" s="179"/>
      <c r="AY31" s="179"/>
      <c r="AZ31" s="179"/>
      <c r="BA31" s="179"/>
      <c r="BB31" s="179"/>
      <c r="BC31" s="179"/>
      <c r="BD31" s="179"/>
      <c r="BE31" s="179"/>
      <c r="BF31" s="179"/>
      <c r="BG31" s="159"/>
      <c r="BH31" s="159"/>
      <c r="BI31" s="159"/>
      <c r="BJ31" s="159"/>
      <c r="BK31" s="147"/>
      <c r="BL31" s="151"/>
      <c r="BM31" s="151"/>
      <c r="BN31" s="151"/>
      <c r="BO31" s="211"/>
      <c r="BP31" s="151"/>
      <c r="BQ31" s="189" t="s">
        <v>527</v>
      </c>
      <c r="BR31" s="151"/>
      <c r="BS31" s="190" t="s">
        <v>539</v>
      </c>
      <c r="BT31" s="151"/>
      <c r="BU31" s="153"/>
    </row>
    <row r="32" spans="1:73" ht="18.75">
      <c r="A32" s="1076"/>
      <c r="B32" s="181">
        <v>25</v>
      </c>
      <c r="C32" s="182" t="s">
        <v>1203</v>
      </c>
      <c r="D32" s="183">
        <v>1250</v>
      </c>
      <c r="E32" s="184">
        <v>10</v>
      </c>
      <c r="F32" s="185">
        <f t="shared" si="0"/>
        <v>12500</v>
      </c>
      <c r="G32" s="199">
        <f t="shared" si="1"/>
        <v>12.5</v>
      </c>
      <c r="H32" s="1076"/>
      <c r="I32" s="181">
        <v>77</v>
      </c>
      <c r="J32" s="182" t="s">
        <v>1204</v>
      </c>
      <c r="K32" s="183">
        <v>60</v>
      </c>
      <c r="L32" s="184">
        <v>10</v>
      </c>
      <c r="M32" s="185">
        <f t="shared" si="5"/>
        <v>600</v>
      </c>
      <c r="N32" s="186">
        <f t="shared" si="2"/>
        <v>0.6</v>
      </c>
      <c r="O32" s="1076"/>
      <c r="P32" s="181">
        <v>137</v>
      </c>
      <c r="Q32" s="182" t="s">
        <v>1205</v>
      </c>
      <c r="R32" s="183">
        <v>200</v>
      </c>
      <c r="S32" s="184">
        <v>10</v>
      </c>
      <c r="T32" s="185">
        <f t="shared" si="6"/>
        <v>2000</v>
      </c>
      <c r="U32" s="186">
        <f t="shared" si="4"/>
        <v>2</v>
      </c>
      <c r="V32" s="1076"/>
      <c r="W32" s="147"/>
      <c r="X32" s="182" t="s">
        <v>707</v>
      </c>
      <c r="Y32" s="184" t="s">
        <v>708</v>
      </c>
      <c r="Z32" s="183" t="s">
        <v>709</v>
      </c>
      <c r="AA32" s="197"/>
      <c r="AB32" s="182" t="s">
        <v>705</v>
      </c>
      <c r="AC32" s="184" t="s">
        <v>710</v>
      </c>
      <c r="AD32" s="183" t="s">
        <v>711</v>
      </c>
      <c r="AE32" s="197"/>
      <c r="AF32" s="187"/>
      <c r="AG32" s="160"/>
      <c r="AH32" s="160"/>
      <c r="AI32" s="160"/>
      <c r="AJ32" s="160"/>
      <c r="AK32" s="160"/>
      <c r="AL32" s="160"/>
      <c r="AM32" s="160"/>
      <c r="AN32" s="161"/>
      <c r="AO32" s="161"/>
      <c r="AP32" s="161"/>
      <c r="AQ32" s="161"/>
      <c r="AR32" s="161"/>
      <c r="AS32" s="161"/>
      <c r="AT32" s="159"/>
      <c r="AU32" s="147"/>
      <c r="AV32" s="179"/>
      <c r="AW32" s="179"/>
      <c r="AX32" s="179"/>
      <c r="AY32" s="179"/>
      <c r="AZ32" s="179"/>
      <c r="BA32" s="179"/>
      <c r="BB32" s="179"/>
      <c r="BC32" s="179"/>
      <c r="BD32" s="179"/>
      <c r="BE32" s="179"/>
      <c r="BF32" s="179"/>
      <c r="BG32" s="159"/>
      <c r="BH32" s="159"/>
      <c r="BI32" s="159"/>
      <c r="BJ32" s="159"/>
      <c r="BK32" s="147"/>
      <c r="BL32" s="151"/>
      <c r="BM32" s="151"/>
      <c r="BN32" s="151"/>
      <c r="BO32" s="211"/>
      <c r="BP32" s="151"/>
      <c r="BQ32" s="189" t="s">
        <v>530</v>
      </c>
      <c r="BR32" s="151"/>
      <c r="BS32" s="190" t="s">
        <v>540</v>
      </c>
      <c r="BT32" s="151"/>
      <c r="BU32" s="153"/>
    </row>
    <row r="33" spans="1:73" ht="20.25">
      <c r="A33" s="1076"/>
      <c r="B33" s="181"/>
      <c r="C33" s="166" t="s">
        <v>5</v>
      </c>
      <c r="D33" s="183"/>
      <c r="E33" s="184"/>
      <c r="F33" s="185">
        <f t="shared" si="0"/>
        <v>0</v>
      </c>
      <c r="G33" s="199">
        <f t="shared" si="1"/>
        <v>0</v>
      </c>
      <c r="H33" s="1076"/>
      <c r="I33" s="181">
        <v>78</v>
      </c>
      <c r="J33" s="182" t="s">
        <v>1206</v>
      </c>
      <c r="K33" s="183">
        <v>50</v>
      </c>
      <c r="L33" s="184">
        <v>10</v>
      </c>
      <c r="M33" s="185">
        <f t="shared" si="5"/>
        <v>500</v>
      </c>
      <c r="N33" s="186">
        <f t="shared" si="2"/>
        <v>0.5</v>
      </c>
      <c r="O33" s="1076"/>
      <c r="P33" s="181">
        <v>138</v>
      </c>
      <c r="Q33" s="182" t="s">
        <v>1207</v>
      </c>
      <c r="R33" s="183">
        <v>150</v>
      </c>
      <c r="S33" s="184">
        <v>10</v>
      </c>
      <c r="T33" s="185">
        <f t="shared" si="6"/>
        <v>1500</v>
      </c>
      <c r="U33" s="186">
        <f t="shared" si="4"/>
        <v>1.5</v>
      </c>
      <c r="V33" s="1076"/>
      <c r="W33" s="147"/>
      <c r="X33" s="182" t="s">
        <v>712</v>
      </c>
      <c r="Y33" s="184" t="s">
        <v>666</v>
      </c>
      <c r="Z33" s="183" t="s">
        <v>713</v>
      </c>
      <c r="AA33" s="197"/>
      <c r="AB33" s="182" t="s">
        <v>714</v>
      </c>
      <c r="AC33" s="184" t="s">
        <v>706</v>
      </c>
      <c r="AD33" s="183" t="s">
        <v>704</v>
      </c>
      <c r="AE33" s="197"/>
      <c r="AF33" s="187" t="s">
        <v>1208</v>
      </c>
      <c r="AG33" s="160"/>
      <c r="AH33" s="160"/>
      <c r="AI33" s="160"/>
      <c r="AJ33" s="160"/>
      <c r="AK33" s="160"/>
      <c r="AL33" s="160"/>
      <c r="AM33" s="160"/>
      <c r="AN33" s="161"/>
      <c r="AO33" s="161"/>
      <c r="AP33" s="161"/>
      <c r="AQ33" s="161"/>
      <c r="AR33" s="161"/>
      <c r="AS33" s="161"/>
      <c r="AT33" s="159"/>
      <c r="AU33" s="147"/>
      <c r="AV33" s="179"/>
      <c r="AW33" s="179"/>
      <c r="AX33" s="179"/>
      <c r="AY33" s="179"/>
      <c r="AZ33" s="179"/>
      <c r="BA33" s="179"/>
      <c r="BB33" s="179"/>
      <c r="BC33" s="179"/>
      <c r="BD33" s="179"/>
      <c r="BE33" s="179"/>
      <c r="BF33" s="179"/>
      <c r="BG33" s="159"/>
      <c r="BH33" s="159"/>
      <c r="BI33" s="159"/>
      <c r="BJ33" s="159"/>
      <c r="BK33" s="147"/>
      <c r="BL33" s="151"/>
      <c r="BM33" s="151"/>
      <c r="BN33" s="151"/>
      <c r="BO33" s="211"/>
      <c r="BP33" s="151"/>
      <c r="BQ33" s="189" t="s">
        <v>541</v>
      </c>
      <c r="BR33" s="151"/>
      <c r="BS33" s="190" t="s">
        <v>542</v>
      </c>
      <c r="BT33" s="151"/>
      <c r="BU33" s="153"/>
    </row>
    <row r="34" spans="1:73" ht="31.5">
      <c r="A34" s="1076"/>
      <c r="B34" s="181">
        <v>26</v>
      </c>
      <c r="C34" s="182" t="s">
        <v>1209</v>
      </c>
      <c r="D34" s="183">
        <v>8</v>
      </c>
      <c r="E34" s="184">
        <v>10</v>
      </c>
      <c r="F34" s="185">
        <f t="shared" si="0"/>
        <v>80</v>
      </c>
      <c r="G34" s="186">
        <f t="shared" si="1"/>
        <v>0.08</v>
      </c>
      <c r="H34" s="1076"/>
      <c r="I34" s="181">
        <v>79</v>
      </c>
      <c r="J34" s="182" t="s">
        <v>1210</v>
      </c>
      <c r="K34" s="183">
        <v>40</v>
      </c>
      <c r="L34" s="184">
        <v>10</v>
      </c>
      <c r="M34" s="185">
        <f t="shared" si="5"/>
        <v>400</v>
      </c>
      <c r="N34" s="186">
        <f t="shared" si="2"/>
        <v>0.4</v>
      </c>
      <c r="O34" s="1076"/>
      <c r="P34" s="181"/>
      <c r="Q34" s="166" t="s">
        <v>258</v>
      </c>
      <c r="R34" s="183">
        <v>0</v>
      </c>
      <c r="S34" s="184"/>
      <c r="T34" s="185">
        <f t="shared" si="6"/>
        <v>0</v>
      </c>
      <c r="U34" s="186">
        <f t="shared" si="4"/>
        <v>0</v>
      </c>
      <c r="V34" s="1076"/>
      <c r="W34" s="147"/>
      <c r="X34" s="182" t="s">
        <v>715</v>
      </c>
      <c r="Y34" s="184" t="s">
        <v>628</v>
      </c>
      <c r="Z34" s="183" t="s">
        <v>652</v>
      </c>
      <c r="AA34" s="197"/>
      <c r="AB34" s="182" t="s">
        <v>714</v>
      </c>
      <c r="AC34" s="184" t="s">
        <v>710</v>
      </c>
      <c r="AD34" s="183" t="s">
        <v>716</v>
      </c>
      <c r="AE34" s="197"/>
      <c r="AF34" s="187"/>
      <c r="AG34" s="160"/>
      <c r="AH34" s="160"/>
      <c r="AI34" s="160"/>
      <c r="AJ34" s="160"/>
      <c r="AK34" s="160"/>
      <c r="AL34" s="160"/>
      <c r="AM34" s="160"/>
      <c r="AN34" s="161"/>
      <c r="AO34" s="161"/>
      <c r="AP34" s="161"/>
      <c r="AQ34" s="161"/>
      <c r="AR34" s="161"/>
      <c r="AS34" s="161"/>
      <c r="AT34" s="159"/>
      <c r="AU34" s="147"/>
      <c r="AV34" s="179"/>
      <c r="AW34" s="179"/>
      <c r="AX34" s="179"/>
      <c r="AY34" s="179"/>
      <c r="AZ34" s="179"/>
      <c r="BA34" s="179"/>
      <c r="BB34" s="179"/>
      <c r="BC34" s="179"/>
      <c r="BD34" s="179"/>
      <c r="BE34" s="179"/>
      <c r="BF34" s="179"/>
      <c r="BG34" s="159"/>
      <c r="BH34" s="159"/>
      <c r="BI34" s="159"/>
      <c r="BJ34" s="159"/>
      <c r="BK34" s="147"/>
      <c r="BL34" s="151"/>
      <c r="BM34" s="151"/>
      <c r="BN34" s="151"/>
      <c r="BO34" s="211"/>
      <c r="BP34" s="151"/>
      <c r="BQ34" s="189" t="s">
        <v>534</v>
      </c>
      <c r="BR34" s="151"/>
      <c r="BS34" s="190" t="s">
        <v>543</v>
      </c>
      <c r="BT34" s="151"/>
      <c r="BU34" s="153"/>
    </row>
    <row r="35" spans="1:73" ht="32.25">
      <c r="A35" s="1076"/>
      <c r="B35" s="181">
        <v>27</v>
      </c>
      <c r="C35" s="182" t="s">
        <v>1211</v>
      </c>
      <c r="D35" s="183">
        <v>120</v>
      </c>
      <c r="E35" s="184">
        <v>10</v>
      </c>
      <c r="F35" s="185">
        <f t="shared" si="0"/>
        <v>1200</v>
      </c>
      <c r="G35" s="186">
        <f t="shared" si="1"/>
        <v>1.2</v>
      </c>
      <c r="H35" s="1076"/>
      <c r="I35" s="181">
        <v>80</v>
      </c>
      <c r="J35" s="182" t="s">
        <v>1212</v>
      </c>
      <c r="K35" s="183">
        <v>50</v>
      </c>
      <c r="L35" s="184">
        <v>12</v>
      </c>
      <c r="M35" s="185">
        <f t="shared" si="5"/>
        <v>600</v>
      </c>
      <c r="N35" s="186">
        <f t="shared" si="2"/>
        <v>0.6</v>
      </c>
      <c r="O35" s="1076"/>
      <c r="P35" s="181">
        <v>139</v>
      </c>
      <c r="Q35" s="182" t="s">
        <v>1213</v>
      </c>
      <c r="R35" s="183">
        <v>100</v>
      </c>
      <c r="S35" s="184">
        <v>10</v>
      </c>
      <c r="T35" s="185">
        <f t="shared" si="6"/>
        <v>1000</v>
      </c>
      <c r="U35" s="186">
        <f t="shared" si="4"/>
        <v>1</v>
      </c>
      <c r="V35" s="1076"/>
      <c r="W35" s="147"/>
      <c r="X35" s="182" t="s">
        <v>717</v>
      </c>
      <c r="Y35" s="184" t="s">
        <v>708</v>
      </c>
      <c r="Z35" s="183" t="s">
        <v>718</v>
      </c>
      <c r="AA35" s="197"/>
      <c r="AB35" s="182" t="s">
        <v>719</v>
      </c>
      <c r="AC35" s="184">
        <v>1</v>
      </c>
      <c r="AD35" s="183" t="s">
        <v>720</v>
      </c>
      <c r="AE35" s="197"/>
      <c r="AF35" s="187" t="s">
        <v>1214</v>
      </c>
      <c r="AG35" s="160"/>
      <c r="AH35" s="160"/>
      <c r="AI35" s="160"/>
      <c r="AJ35" s="160"/>
      <c r="AK35" s="160"/>
      <c r="AL35" s="160"/>
      <c r="AM35" s="160"/>
      <c r="AN35" s="161"/>
      <c r="AO35" s="161"/>
      <c r="AP35" s="161"/>
      <c r="AQ35" s="161"/>
      <c r="AR35" s="161"/>
      <c r="AS35" s="161"/>
      <c r="AT35" s="159"/>
      <c r="AU35" s="141" t="s">
        <v>1101</v>
      </c>
      <c r="AV35" s="147"/>
      <c r="AW35" s="147"/>
      <c r="AX35" s="147"/>
      <c r="AY35" s="147"/>
      <c r="AZ35" s="147"/>
      <c r="BA35" s="147"/>
      <c r="BB35" s="147"/>
      <c r="BC35" s="147"/>
      <c r="BD35" s="147"/>
      <c r="BE35" s="147"/>
      <c r="BF35" s="147"/>
      <c r="BG35" s="147"/>
      <c r="BH35" s="147"/>
      <c r="BI35" s="147"/>
      <c r="BJ35" s="147"/>
      <c r="BK35" s="147"/>
      <c r="BL35" s="151"/>
      <c r="BM35" s="151"/>
      <c r="BN35" s="151"/>
      <c r="BO35" s="211"/>
      <c r="BP35" s="151"/>
      <c r="BQ35" s="189" t="s">
        <v>536</v>
      </c>
      <c r="BR35" s="151"/>
      <c r="BS35" s="190" t="s">
        <v>544</v>
      </c>
      <c r="BT35" s="151"/>
      <c r="BU35" s="153"/>
    </row>
    <row r="36" spans="1:73" ht="31.5">
      <c r="A36" s="1076"/>
      <c r="B36" s="181">
        <v>28</v>
      </c>
      <c r="C36" s="182" t="s">
        <v>1215</v>
      </c>
      <c r="D36" s="183">
        <v>1500</v>
      </c>
      <c r="E36" s="184">
        <v>10</v>
      </c>
      <c r="F36" s="185">
        <f t="shared" si="0"/>
        <v>15000</v>
      </c>
      <c r="G36" s="199">
        <f t="shared" si="1"/>
        <v>15</v>
      </c>
      <c r="H36" s="1076"/>
      <c r="I36" s="181">
        <v>81</v>
      </c>
      <c r="J36" s="182" t="s">
        <v>1216</v>
      </c>
      <c r="K36" s="183">
        <v>30</v>
      </c>
      <c r="L36" s="184">
        <v>10</v>
      </c>
      <c r="M36" s="185">
        <f t="shared" si="5"/>
        <v>300</v>
      </c>
      <c r="N36" s="186">
        <f t="shared" si="2"/>
        <v>0.3</v>
      </c>
      <c r="O36" s="1076"/>
      <c r="P36" s="181">
        <v>140</v>
      </c>
      <c r="Q36" s="182" t="s">
        <v>1217</v>
      </c>
      <c r="R36" s="183">
        <v>80</v>
      </c>
      <c r="S36" s="184">
        <v>10</v>
      </c>
      <c r="T36" s="185">
        <f t="shared" si="6"/>
        <v>800</v>
      </c>
      <c r="U36" s="186">
        <f t="shared" si="4"/>
        <v>0.8</v>
      </c>
      <c r="V36" s="1076"/>
      <c r="W36" s="147"/>
      <c r="X36" s="182" t="s">
        <v>721</v>
      </c>
      <c r="Y36" s="184" t="s">
        <v>671</v>
      </c>
      <c r="Z36" s="183" t="s">
        <v>722</v>
      </c>
      <c r="AA36" s="197"/>
      <c r="AB36" s="182" t="s">
        <v>723</v>
      </c>
      <c r="AC36" s="184" t="s">
        <v>724</v>
      </c>
      <c r="AD36" s="183" t="s">
        <v>725</v>
      </c>
      <c r="AE36" s="197"/>
      <c r="AF36" s="187"/>
      <c r="AG36" s="160"/>
      <c r="AH36" s="160"/>
      <c r="AI36" s="160"/>
      <c r="AJ36" s="160"/>
      <c r="AK36" s="160"/>
      <c r="AL36" s="160"/>
      <c r="AM36" s="160"/>
      <c r="AN36" s="161"/>
      <c r="AO36" s="161"/>
      <c r="AP36" s="161"/>
      <c r="AQ36" s="161"/>
      <c r="AR36" s="161"/>
      <c r="AS36" s="161"/>
      <c r="AT36" s="159"/>
      <c r="AU36" s="147"/>
      <c r="AV36" s="147"/>
      <c r="AW36" s="147"/>
      <c r="AX36" s="147"/>
      <c r="AY36" s="147"/>
      <c r="AZ36" s="147"/>
      <c r="BA36" s="147"/>
      <c r="BB36" s="147"/>
      <c r="BC36" s="147"/>
      <c r="BD36" s="147"/>
      <c r="BE36" s="147"/>
      <c r="BF36" s="147"/>
      <c r="BG36" s="147"/>
      <c r="BH36" s="147"/>
      <c r="BI36" s="147"/>
      <c r="BJ36" s="147"/>
      <c r="BK36" s="147"/>
      <c r="BL36" s="151"/>
      <c r="BM36" s="151"/>
      <c r="BN36" s="151"/>
      <c r="BO36" s="211"/>
      <c r="BP36" s="151"/>
      <c r="BQ36" s="189" t="s">
        <v>537</v>
      </c>
      <c r="BR36" s="151"/>
      <c r="BS36" s="190" t="s">
        <v>545</v>
      </c>
      <c r="BT36" s="151"/>
      <c r="BU36" s="153"/>
    </row>
    <row r="37" spans="1:73" ht="18.75">
      <c r="A37" s="1076"/>
      <c r="B37" s="181">
        <v>29</v>
      </c>
      <c r="C37" s="182" t="s">
        <v>1218</v>
      </c>
      <c r="D37" s="183">
        <v>120</v>
      </c>
      <c r="E37" s="184">
        <v>10</v>
      </c>
      <c r="F37" s="185">
        <f t="shared" si="0"/>
        <v>1200</v>
      </c>
      <c r="G37" s="186">
        <f t="shared" si="1"/>
        <v>1.2</v>
      </c>
      <c r="H37" s="1076"/>
      <c r="I37" s="181">
        <v>82</v>
      </c>
      <c r="J37" s="182" t="s">
        <v>1219</v>
      </c>
      <c r="K37" s="183">
        <v>50</v>
      </c>
      <c r="L37" s="184">
        <v>10</v>
      </c>
      <c r="M37" s="185">
        <f t="shared" si="5"/>
        <v>500</v>
      </c>
      <c r="N37" s="186">
        <f t="shared" si="2"/>
        <v>0.5</v>
      </c>
      <c r="O37" s="1076"/>
      <c r="P37" s="181">
        <v>141</v>
      </c>
      <c r="Q37" s="182" t="s">
        <v>1220</v>
      </c>
      <c r="R37" s="183">
        <v>260</v>
      </c>
      <c r="S37" s="184">
        <v>10</v>
      </c>
      <c r="T37" s="185">
        <f t="shared" si="6"/>
        <v>2600</v>
      </c>
      <c r="U37" s="186">
        <f t="shared" si="4"/>
        <v>2.6</v>
      </c>
      <c r="V37" s="1076"/>
      <c r="W37" s="147"/>
      <c r="X37" s="182" t="s">
        <v>726</v>
      </c>
      <c r="Y37" s="184">
        <v>1</v>
      </c>
      <c r="Z37" s="183" t="s">
        <v>667</v>
      </c>
      <c r="AA37" s="197"/>
      <c r="AB37" s="182" t="s">
        <v>727</v>
      </c>
      <c r="AC37" s="184" t="s">
        <v>724</v>
      </c>
      <c r="AD37" s="183" t="s">
        <v>722</v>
      </c>
      <c r="AE37" s="197"/>
      <c r="AF37" s="187" t="s">
        <v>1221</v>
      </c>
      <c r="AG37" s="160"/>
      <c r="AH37" s="160"/>
      <c r="AI37" s="160"/>
      <c r="AJ37" s="160"/>
      <c r="AK37" s="160"/>
      <c r="AL37" s="160"/>
      <c r="AM37" s="160"/>
      <c r="AN37" s="161"/>
      <c r="AO37" s="161"/>
      <c r="AP37" s="161"/>
      <c r="AQ37" s="161"/>
      <c r="AR37" s="161"/>
      <c r="AS37" s="161"/>
      <c r="AT37" s="159"/>
      <c r="AU37" s="147"/>
      <c r="AV37" s="147"/>
      <c r="AW37" s="147"/>
      <c r="AX37" s="147"/>
      <c r="AY37" s="147"/>
      <c r="AZ37" s="147"/>
      <c r="BA37" s="147"/>
      <c r="BB37" s="147"/>
      <c r="BC37" s="147"/>
      <c r="BD37" s="147"/>
      <c r="BE37" s="147"/>
      <c r="BF37" s="147"/>
      <c r="BG37" s="147"/>
      <c r="BH37" s="147"/>
      <c r="BI37" s="147"/>
      <c r="BJ37" s="147"/>
      <c r="BK37" s="147"/>
      <c r="BL37" s="151"/>
      <c r="BM37" s="151"/>
      <c r="BN37" s="151"/>
      <c r="BO37" s="211"/>
      <c r="BP37" s="151"/>
      <c r="BQ37" s="189" t="s">
        <v>546</v>
      </c>
      <c r="BR37" s="151"/>
      <c r="BS37" s="190" t="s">
        <v>547</v>
      </c>
      <c r="BT37" s="151"/>
      <c r="BU37" s="153"/>
    </row>
    <row r="38" spans="1:73" ht="31.5">
      <c r="A38" s="1076"/>
      <c r="B38" s="181">
        <v>30</v>
      </c>
      <c r="C38" s="182" t="s">
        <v>1222</v>
      </c>
      <c r="D38" s="183">
        <v>35</v>
      </c>
      <c r="E38" s="184">
        <v>10</v>
      </c>
      <c r="F38" s="185">
        <f t="shared" si="0"/>
        <v>350</v>
      </c>
      <c r="G38" s="186">
        <f t="shared" si="1"/>
        <v>0.35</v>
      </c>
      <c r="H38" s="1076"/>
      <c r="I38" s="181">
        <v>83</v>
      </c>
      <c r="J38" s="182" t="s">
        <v>1223</v>
      </c>
      <c r="K38" s="183">
        <v>20</v>
      </c>
      <c r="L38" s="184">
        <v>10</v>
      </c>
      <c r="M38" s="185">
        <f t="shared" si="5"/>
        <v>200</v>
      </c>
      <c r="N38" s="186">
        <f t="shared" si="2"/>
        <v>0.2</v>
      </c>
      <c r="O38" s="1076"/>
      <c r="P38" s="181">
        <v>142</v>
      </c>
      <c r="Q38" s="182" t="s">
        <v>1224</v>
      </c>
      <c r="R38" s="183">
        <v>160</v>
      </c>
      <c r="S38" s="184">
        <v>10</v>
      </c>
      <c r="T38" s="185">
        <f t="shared" si="6"/>
        <v>1600</v>
      </c>
      <c r="U38" s="186">
        <f t="shared" si="4"/>
        <v>1.6</v>
      </c>
      <c r="V38" s="1076"/>
      <c r="W38" s="147"/>
      <c r="X38" s="182" t="s">
        <v>728</v>
      </c>
      <c r="Y38" s="184">
        <v>1</v>
      </c>
      <c r="Z38" s="183" t="s">
        <v>635</v>
      </c>
      <c r="AA38" s="197"/>
      <c r="AB38" s="182" t="s">
        <v>729</v>
      </c>
      <c r="AC38" s="184" t="s">
        <v>643</v>
      </c>
      <c r="AD38" s="183" t="s">
        <v>702</v>
      </c>
      <c r="AE38" s="197"/>
      <c r="AF38" s="187"/>
      <c r="AG38" s="160"/>
      <c r="AH38" s="160"/>
      <c r="AI38" s="160"/>
      <c r="AJ38" s="160"/>
      <c r="AK38" s="160"/>
      <c r="AL38" s="160"/>
      <c r="AM38" s="160"/>
      <c r="AN38" s="161"/>
      <c r="AO38" s="161"/>
      <c r="AP38" s="161"/>
      <c r="AQ38" s="161"/>
      <c r="AR38" s="161"/>
      <c r="AS38" s="161"/>
      <c r="AT38" s="159"/>
      <c r="AU38" s="147"/>
      <c r="AV38" s="147"/>
      <c r="AW38" s="147"/>
      <c r="AX38" s="147"/>
      <c r="AY38" s="147"/>
      <c r="AZ38" s="147"/>
      <c r="BA38" s="147"/>
      <c r="BB38" s="147"/>
      <c r="BC38" s="147"/>
      <c r="BD38" s="147"/>
      <c r="BE38" s="147"/>
      <c r="BF38" s="147"/>
      <c r="BG38" s="147"/>
      <c r="BH38" s="147"/>
      <c r="BI38" s="147"/>
      <c r="BJ38" s="147"/>
      <c r="BK38" s="147"/>
      <c r="BL38" s="151"/>
      <c r="BM38" s="151"/>
      <c r="BN38" s="151"/>
      <c r="BO38" s="211"/>
      <c r="BP38" s="151"/>
      <c r="BQ38" s="189" t="s">
        <v>548</v>
      </c>
      <c r="BR38" s="151"/>
      <c r="BS38" s="190" t="s">
        <v>549</v>
      </c>
      <c r="BT38" s="151"/>
      <c r="BU38" s="153"/>
    </row>
    <row r="39" spans="1:73" ht="21">
      <c r="A39" s="1076"/>
      <c r="B39" s="181">
        <v>31</v>
      </c>
      <c r="C39" s="182" t="s">
        <v>477</v>
      </c>
      <c r="D39" s="183">
        <v>1000</v>
      </c>
      <c r="E39" s="184">
        <v>10</v>
      </c>
      <c r="F39" s="185">
        <f t="shared" si="0"/>
        <v>10000</v>
      </c>
      <c r="G39" s="199">
        <f t="shared" si="1"/>
        <v>10</v>
      </c>
      <c r="H39" s="1076"/>
      <c r="I39" s="181">
        <v>84</v>
      </c>
      <c r="J39" s="182" t="s">
        <v>1225</v>
      </c>
      <c r="K39" s="183">
        <v>70</v>
      </c>
      <c r="L39" s="184">
        <v>10</v>
      </c>
      <c r="M39" s="185">
        <f t="shared" si="5"/>
        <v>700</v>
      </c>
      <c r="N39" s="186">
        <f t="shared" si="2"/>
        <v>0.7</v>
      </c>
      <c r="O39" s="1076"/>
      <c r="P39" s="181">
        <v>143</v>
      </c>
      <c r="Q39" s="182" t="s">
        <v>1226</v>
      </c>
      <c r="R39" s="183">
        <v>430</v>
      </c>
      <c r="S39" s="184">
        <v>10</v>
      </c>
      <c r="T39" s="185">
        <f t="shared" si="6"/>
        <v>4300</v>
      </c>
      <c r="U39" s="186">
        <f t="shared" si="4"/>
        <v>4.3</v>
      </c>
      <c r="V39" s="1076"/>
      <c r="W39" s="147"/>
      <c r="X39" s="182" t="s">
        <v>730</v>
      </c>
      <c r="Y39" s="184" t="s">
        <v>640</v>
      </c>
      <c r="Z39" s="183" t="s">
        <v>702</v>
      </c>
      <c r="AA39" s="197"/>
      <c r="AB39" s="182" t="s">
        <v>731</v>
      </c>
      <c r="AC39" s="184" t="s">
        <v>630</v>
      </c>
      <c r="AD39" s="183" t="s">
        <v>732</v>
      </c>
      <c r="AE39" s="197"/>
      <c r="AF39" s="187" t="s">
        <v>1227</v>
      </c>
      <c r="AG39" s="160"/>
      <c r="AH39" s="160"/>
      <c r="AI39" s="160"/>
      <c r="AJ39" s="160"/>
      <c r="AK39" s="160"/>
      <c r="AL39" s="160"/>
      <c r="AM39" s="160"/>
      <c r="AN39" s="161"/>
      <c r="AO39" s="161"/>
      <c r="AP39" s="161"/>
      <c r="AQ39" s="161"/>
      <c r="AR39" s="161"/>
      <c r="AS39" s="161"/>
      <c r="AT39" s="159"/>
      <c r="AU39" s="147"/>
      <c r="AV39" s="147"/>
      <c r="AW39" s="147"/>
      <c r="AX39" s="147"/>
      <c r="AY39" s="147"/>
      <c r="AZ39" s="147"/>
      <c r="BA39" s="147"/>
      <c r="BB39" s="147"/>
      <c r="BC39" s="147"/>
      <c r="BD39" s="147"/>
      <c r="BE39" s="147"/>
      <c r="BF39" s="147"/>
      <c r="BG39" s="147"/>
      <c r="BH39" s="147"/>
      <c r="BI39" s="147"/>
      <c r="BJ39" s="147"/>
      <c r="BK39" s="147"/>
      <c r="BL39" s="151"/>
      <c r="BM39" s="151"/>
      <c r="BN39" s="151"/>
      <c r="BO39" s="211"/>
      <c r="BP39" s="151"/>
      <c r="BQ39" s="189" t="s">
        <v>538</v>
      </c>
      <c r="BR39" s="151"/>
      <c r="BS39" s="190" t="s">
        <v>550</v>
      </c>
      <c r="BT39" s="151"/>
      <c r="BU39" s="153"/>
    </row>
    <row r="40" spans="1:73" ht="18.75">
      <c r="A40" s="1076"/>
      <c r="B40" s="181">
        <v>32</v>
      </c>
      <c r="C40" s="182" t="s">
        <v>1228</v>
      </c>
      <c r="D40" s="183">
        <v>65</v>
      </c>
      <c r="E40" s="184">
        <v>10</v>
      </c>
      <c r="F40" s="185">
        <f t="shared" si="0"/>
        <v>650</v>
      </c>
      <c r="G40" s="186">
        <f t="shared" si="1"/>
        <v>0.65</v>
      </c>
      <c r="H40" s="1076"/>
      <c r="I40" s="181">
        <v>85</v>
      </c>
      <c r="J40" s="182" t="s">
        <v>1229</v>
      </c>
      <c r="K40" s="183">
        <v>4</v>
      </c>
      <c r="L40" s="184">
        <v>10</v>
      </c>
      <c r="M40" s="185">
        <f t="shared" si="5"/>
        <v>40</v>
      </c>
      <c r="N40" s="186">
        <f t="shared" si="2"/>
        <v>0.04</v>
      </c>
      <c r="O40" s="1076"/>
      <c r="P40" s="181">
        <v>144</v>
      </c>
      <c r="Q40" s="182" t="s">
        <v>1230</v>
      </c>
      <c r="R40" s="183">
        <v>52</v>
      </c>
      <c r="S40" s="184">
        <v>10</v>
      </c>
      <c r="T40" s="185">
        <f t="shared" si="6"/>
        <v>520</v>
      </c>
      <c r="U40" s="186">
        <f t="shared" si="4"/>
        <v>0.52</v>
      </c>
      <c r="V40" s="1076"/>
      <c r="W40" s="147"/>
      <c r="X40" s="182" t="s">
        <v>733</v>
      </c>
      <c r="Y40" s="184">
        <v>1</v>
      </c>
      <c r="Z40" s="183" t="s">
        <v>652</v>
      </c>
      <c r="AA40" s="197"/>
      <c r="AB40" s="182" t="s">
        <v>734</v>
      </c>
      <c r="AC40" s="184" t="s">
        <v>630</v>
      </c>
      <c r="AD40" s="183" t="s">
        <v>633</v>
      </c>
      <c r="AE40" s="197"/>
      <c r="AF40" s="187"/>
      <c r="AG40" s="160"/>
      <c r="AH40" s="160"/>
      <c r="AI40" s="160"/>
      <c r="AJ40" s="160"/>
      <c r="AK40" s="160"/>
      <c r="AL40" s="160"/>
      <c r="AM40" s="160"/>
      <c r="AN40" s="161"/>
      <c r="AO40" s="161"/>
      <c r="AP40" s="161"/>
      <c r="AQ40" s="161"/>
      <c r="AR40" s="161"/>
      <c r="AS40" s="161"/>
      <c r="AT40" s="159"/>
      <c r="AU40" s="147"/>
      <c r="AV40" s="147"/>
      <c r="AW40" s="147"/>
      <c r="AX40" s="147"/>
      <c r="AY40" s="147"/>
      <c r="AZ40" s="147"/>
      <c r="BA40" s="147"/>
      <c r="BB40" s="147"/>
      <c r="BC40" s="147"/>
      <c r="BD40" s="147"/>
      <c r="BE40" s="147"/>
      <c r="BF40" s="147"/>
      <c r="BG40" s="147"/>
      <c r="BH40" s="147"/>
      <c r="BI40" s="147"/>
      <c r="BJ40" s="147"/>
      <c r="BK40" s="147"/>
      <c r="BL40" s="151"/>
      <c r="BM40" s="151"/>
      <c r="BN40" s="151"/>
      <c r="BO40" s="211"/>
      <c r="BP40" s="151"/>
      <c r="BQ40" s="189" t="s">
        <v>539</v>
      </c>
      <c r="BR40" s="151"/>
      <c r="BS40" s="190" t="s">
        <v>551</v>
      </c>
      <c r="BT40" s="151"/>
      <c r="BU40" s="153"/>
    </row>
    <row r="41" spans="1:73" ht="18.75">
      <c r="A41" s="1076"/>
      <c r="B41" s="181">
        <v>33</v>
      </c>
      <c r="C41" s="182" t="s">
        <v>501</v>
      </c>
      <c r="D41" s="183">
        <v>1500</v>
      </c>
      <c r="E41" s="184">
        <v>10</v>
      </c>
      <c r="F41" s="185">
        <f t="shared" si="0"/>
        <v>15000</v>
      </c>
      <c r="G41" s="199">
        <f t="shared" si="1"/>
        <v>15</v>
      </c>
      <c r="H41" s="1076"/>
      <c r="I41" s="181">
        <v>86</v>
      </c>
      <c r="J41" s="182" t="s">
        <v>699</v>
      </c>
      <c r="K41" s="183">
        <v>240</v>
      </c>
      <c r="L41" s="184">
        <v>10</v>
      </c>
      <c r="M41" s="185">
        <f t="shared" si="5"/>
        <v>2400</v>
      </c>
      <c r="N41" s="186">
        <f t="shared" si="2"/>
        <v>2.4</v>
      </c>
      <c r="O41" s="1076"/>
      <c r="P41" s="181">
        <v>145</v>
      </c>
      <c r="Q41" s="182" t="s">
        <v>1231</v>
      </c>
      <c r="R41" s="183">
        <v>118</v>
      </c>
      <c r="S41" s="184">
        <v>10</v>
      </c>
      <c r="T41" s="185">
        <f t="shared" si="6"/>
        <v>1180</v>
      </c>
      <c r="U41" s="186">
        <f t="shared" si="4"/>
        <v>1.18</v>
      </c>
      <c r="V41" s="1076"/>
      <c r="W41" s="147"/>
      <c r="X41" s="182" t="s">
        <v>735</v>
      </c>
      <c r="Y41" s="184" t="s">
        <v>736</v>
      </c>
      <c r="Z41" s="183" t="s">
        <v>702</v>
      </c>
      <c r="AA41" s="197"/>
      <c r="AB41" s="182" t="s">
        <v>737</v>
      </c>
      <c r="AC41" s="184" t="s">
        <v>628</v>
      </c>
      <c r="AD41" s="212" t="s">
        <v>709</v>
      </c>
      <c r="AE41" s="197"/>
      <c r="AF41" s="187" t="s">
        <v>1232</v>
      </c>
      <c r="AG41" s="160"/>
      <c r="AH41" s="160"/>
      <c r="AI41" s="160"/>
      <c r="AJ41" s="160"/>
      <c r="AK41" s="160"/>
      <c r="AL41" s="160"/>
      <c r="AM41" s="160"/>
      <c r="AN41" s="161"/>
      <c r="AO41" s="161"/>
      <c r="AP41" s="161"/>
      <c r="AQ41" s="161"/>
      <c r="AR41" s="161"/>
      <c r="AS41" s="161"/>
      <c r="AT41" s="159"/>
      <c r="AU41" s="147"/>
      <c r="AV41" s="147"/>
      <c r="AW41" s="147"/>
      <c r="AX41" s="147"/>
      <c r="AY41" s="147"/>
      <c r="AZ41" s="147"/>
      <c r="BA41" s="147"/>
      <c r="BB41" s="147"/>
      <c r="BC41" s="147"/>
      <c r="BD41" s="147"/>
      <c r="BE41" s="147"/>
      <c r="BF41" s="147"/>
      <c r="BG41" s="147"/>
      <c r="BH41" s="147"/>
      <c r="BI41" s="147"/>
      <c r="BJ41" s="147"/>
      <c r="BK41" s="147"/>
      <c r="BL41" s="151"/>
      <c r="BM41" s="151"/>
      <c r="BN41" s="151"/>
      <c r="BO41" s="211"/>
      <c r="BP41" s="151"/>
      <c r="BQ41" s="189" t="s">
        <v>552</v>
      </c>
      <c r="BR41" s="151"/>
      <c r="BS41" s="190" t="s">
        <v>553</v>
      </c>
      <c r="BT41" s="151"/>
      <c r="BU41" s="153"/>
    </row>
    <row r="42" spans="1:73" ht="18.75">
      <c r="A42" s="1076"/>
      <c r="B42" s="181">
        <v>34</v>
      </c>
      <c r="C42" s="182" t="s">
        <v>1233</v>
      </c>
      <c r="D42" s="183">
        <v>2000</v>
      </c>
      <c r="E42" s="184">
        <v>10</v>
      </c>
      <c r="F42" s="185">
        <f t="shared" si="0"/>
        <v>20000</v>
      </c>
      <c r="G42" s="199">
        <f t="shared" si="1"/>
        <v>20</v>
      </c>
      <c r="H42" s="1076"/>
      <c r="I42" s="181">
        <v>87</v>
      </c>
      <c r="J42" s="182" t="s">
        <v>1234</v>
      </c>
      <c r="K42" s="183">
        <v>140</v>
      </c>
      <c r="L42" s="184">
        <v>10</v>
      </c>
      <c r="M42" s="185">
        <f t="shared" si="5"/>
        <v>1400</v>
      </c>
      <c r="N42" s="186">
        <f t="shared" si="2"/>
        <v>1.4</v>
      </c>
      <c r="O42" s="1076"/>
      <c r="P42" s="181">
        <v>146</v>
      </c>
      <c r="Q42" s="182" t="s">
        <v>1235</v>
      </c>
      <c r="R42" s="183">
        <v>110</v>
      </c>
      <c r="S42" s="184">
        <v>10</v>
      </c>
      <c r="T42" s="185">
        <f t="shared" si="6"/>
        <v>1100</v>
      </c>
      <c r="U42" s="186">
        <f t="shared" si="4"/>
        <v>1.1000000000000001</v>
      </c>
      <c r="V42" s="1076"/>
      <c r="W42" s="147"/>
      <c r="X42" s="182" t="s">
        <v>738</v>
      </c>
      <c r="Y42" s="184" t="s">
        <v>739</v>
      </c>
      <c r="Z42" s="183" t="s">
        <v>646</v>
      </c>
      <c r="AA42" s="197"/>
      <c r="AB42" s="182" t="s">
        <v>740</v>
      </c>
      <c r="AC42" s="184" t="s">
        <v>640</v>
      </c>
      <c r="AD42" s="183" t="s">
        <v>669</v>
      </c>
      <c r="AE42" s="197"/>
      <c r="AF42" s="187"/>
      <c r="AG42" s="160"/>
      <c r="AH42" s="160"/>
      <c r="AI42" s="160"/>
      <c r="AJ42" s="160"/>
      <c r="AK42" s="160"/>
      <c r="AL42" s="160"/>
      <c r="AM42" s="160"/>
      <c r="AN42" s="161"/>
      <c r="AO42" s="161"/>
      <c r="AP42" s="161"/>
      <c r="AQ42" s="161"/>
      <c r="AR42" s="161"/>
      <c r="AS42" s="161"/>
      <c r="AT42" s="159"/>
      <c r="AU42" s="147"/>
      <c r="AV42" s="147"/>
      <c r="AW42" s="147"/>
      <c r="AX42" s="147"/>
      <c r="AY42" s="147"/>
      <c r="AZ42" s="147"/>
      <c r="BA42" s="147"/>
      <c r="BB42" s="147"/>
      <c r="BC42" s="147"/>
      <c r="BD42" s="147"/>
      <c r="BE42" s="147"/>
      <c r="BF42" s="147"/>
      <c r="BG42" s="147"/>
      <c r="BH42" s="147"/>
      <c r="BI42" s="147"/>
      <c r="BJ42" s="147"/>
      <c r="BK42" s="147"/>
      <c r="BL42" s="151"/>
      <c r="BM42" s="151"/>
      <c r="BN42" s="151"/>
      <c r="BO42" s="211"/>
      <c r="BP42" s="151"/>
      <c r="BQ42" s="189" t="s">
        <v>554</v>
      </c>
      <c r="BR42" s="151"/>
      <c r="BS42" s="190" t="s">
        <v>555</v>
      </c>
      <c r="BT42" s="151"/>
      <c r="BU42" s="153"/>
    </row>
    <row r="43" spans="1:73" ht="20.25">
      <c r="A43" s="1076"/>
      <c r="B43" s="181">
        <v>35</v>
      </c>
      <c r="C43" s="182" t="s">
        <v>1236</v>
      </c>
      <c r="D43" s="183">
        <v>80</v>
      </c>
      <c r="E43" s="184">
        <v>10</v>
      </c>
      <c r="F43" s="185">
        <f t="shared" si="0"/>
        <v>800</v>
      </c>
      <c r="G43" s="186">
        <f t="shared" si="1"/>
        <v>0.8</v>
      </c>
      <c r="H43" s="1076"/>
      <c r="I43" s="181"/>
      <c r="J43" s="196" t="s">
        <v>16</v>
      </c>
      <c r="K43" s="183">
        <v>0</v>
      </c>
      <c r="L43" s="184"/>
      <c r="M43" s="185">
        <f t="shared" si="5"/>
        <v>0</v>
      </c>
      <c r="N43" s="186">
        <f t="shared" si="2"/>
        <v>0</v>
      </c>
      <c r="O43" s="1076"/>
      <c r="P43" s="181">
        <v>147</v>
      </c>
      <c r="Q43" s="182" t="s">
        <v>1237</v>
      </c>
      <c r="R43" s="183">
        <v>50</v>
      </c>
      <c r="S43" s="184">
        <v>10</v>
      </c>
      <c r="T43" s="185">
        <f t="shared" si="6"/>
        <v>500</v>
      </c>
      <c r="U43" s="186">
        <f t="shared" si="4"/>
        <v>0.5</v>
      </c>
      <c r="V43" s="1076"/>
      <c r="W43" s="147"/>
      <c r="X43" s="182" t="s">
        <v>741</v>
      </c>
      <c r="Y43" s="184" t="s">
        <v>640</v>
      </c>
      <c r="Z43" s="183" t="s">
        <v>722</v>
      </c>
      <c r="AA43" s="197"/>
      <c r="AB43" s="182" t="s">
        <v>742</v>
      </c>
      <c r="AC43" s="184" t="s">
        <v>628</v>
      </c>
      <c r="AD43" s="183" t="s">
        <v>743</v>
      </c>
      <c r="AE43" s="197"/>
      <c r="AF43" s="187" t="s">
        <v>1238</v>
      </c>
      <c r="AG43" s="160"/>
      <c r="AH43" s="160"/>
      <c r="AI43" s="160"/>
      <c r="AJ43" s="160"/>
      <c r="AK43" s="160"/>
      <c r="AL43" s="160"/>
      <c r="AM43" s="160"/>
      <c r="AN43" s="161"/>
      <c r="AO43" s="161"/>
      <c r="AP43" s="161"/>
      <c r="AQ43" s="161"/>
      <c r="AR43" s="161"/>
      <c r="AS43" s="161"/>
      <c r="AT43" s="159"/>
      <c r="AU43" s="147"/>
      <c r="AV43" s="147"/>
      <c r="AW43" s="147"/>
      <c r="AX43" s="147"/>
      <c r="AY43" s="147"/>
      <c r="AZ43" s="147"/>
      <c r="BA43" s="147"/>
      <c r="BB43" s="147"/>
      <c r="BC43" s="147"/>
      <c r="BD43" s="147"/>
      <c r="BE43" s="147"/>
      <c r="BF43" s="147"/>
      <c r="BG43" s="147"/>
      <c r="BH43" s="147"/>
      <c r="BI43" s="147"/>
      <c r="BJ43" s="147"/>
      <c r="BK43" s="147"/>
      <c r="BL43" s="151"/>
      <c r="BM43" s="151"/>
      <c r="BN43" s="151"/>
      <c r="BO43" s="213"/>
      <c r="BP43" s="151"/>
      <c r="BQ43" s="189" t="s">
        <v>556</v>
      </c>
      <c r="BR43" s="151"/>
      <c r="BS43" s="190" t="s">
        <v>557</v>
      </c>
      <c r="BT43" s="151"/>
      <c r="BU43" s="153"/>
    </row>
    <row r="44" spans="1:73" ht="31.5">
      <c r="A44" s="1076"/>
      <c r="B44" s="181">
        <v>36</v>
      </c>
      <c r="C44" s="182" t="s">
        <v>750</v>
      </c>
      <c r="D44" s="183">
        <v>70</v>
      </c>
      <c r="E44" s="184">
        <v>10</v>
      </c>
      <c r="F44" s="185">
        <f t="shared" si="0"/>
        <v>700</v>
      </c>
      <c r="G44" s="186">
        <f t="shared" si="1"/>
        <v>0.7</v>
      </c>
      <c r="H44" s="1076"/>
      <c r="I44" s="181">
        <v>88</v>
      </c>
      <c r="J44" s="182" t="s">
        <v>734</v>
      </c>
      <c r="K44" s="183">
        <v>400</v>
      </c>
      <c r="L44" s="184">
        <v>10</v>
      </c>
      <c r="M44" s="185">
        <f t="shared" si="5"/>
        <v>4000</v>
      </c>
      <c r="N44" s="186">
        <f t="shared" si="2"/>
        <v>4</v>
      </c>
      <c r="O44" s="1076"/>
      <c r="P44" s="181">
        <v>148</v>
      </c>
      <c r="Q44" s="182" t="s">
        <v>1239</v>
      </c>
      <c r="R44" s="183">
        <v>50</v>
      </c>
      <c r="S44" s="184">
        <v>10</v>
      </c>
      <c r="T44" s="185">
        <f t="shared" si="6"/>
        <v>500</v>
      </c>
      <c r="U44" s="186">
        <f t="shared" si="4"/>
        <v>0.5</v>
      </c>
      <c r="V44" s="1076"/>
      <c r="W44" s="147"/>
      <c r="X44" s="182" t="s">
        <v>744</v>
      </c>
      <c r="Y44" s="184" t="s">
        <v>640</v>
      </c>
      <c r="Z44" s="183" t="s">
        <v>702</v>
      </c>
      <c r="AA44" s="197"/>
      <c r="AB44" s="182" t="s">
        <v>745</v>
      </c>
      <c r="AC44" s="184" t="s">
        <v>640</v>
      </c>
      <c r="AD44" s="183" t="s">
        <v>746</v>
      </c>
      <c r="AE44" s="197"/>
      <c r="AF44" s="187"/>
      <c r="AG44" s="160"/>
      <c r="AH44" s="160"/>
      <c r="AI44" s="160"/>
      <c r="AJ44" s="160"/>
      <c r="AK44" s="160"/>
      <c r="AL44" s="160"/>
      <c r="AM44" s="160"/>
      <c r="AN44" s="161"/>
      <c r="AO44" s="161"/>
      <c r="AP44" s="161"/>
      <c r="AQ44" s="161"/>
      <c r="AR44" s="161"/>
      <c r="AS44" s="161"/>
      <c r="AT44" s="159"/>
      <c r="AU44" s="147"/>
      <c r="AV44" s="147"/>
      <c r="AW44" s="147"/>
      <c r="AX44" s="147"/>
      <c r="AY44" s="147"/>
      <c r="AZ44" s="147"/>
      <c r="BA44" s="147"/>
      <c r="BB44" s="147"/>
      <c r="BC44" s="147"/>
      <c r="BD44" s="147"/>
      <c r="BE44" s="147"/>
      <c r="BF44" s="147"/>
      <c r="BG44" s="147"/>
      <c r="BH44" s="147"/>
      <c r="BI44" s="147"/>
      <c r="BJ44" s="147"/>
      <c r="BK44" s="147"/>
      <c r="BL44" s="151"/>
      <c r="BM44" s="151"/>
      <c r="BN44" s="151"/>
      <c r="BO44" s="213"/>
      <c r="BP44" s="151"/>
      <c r="BQ44" s="189" t="s">
        <v>558</v>
      </c>
      <c r="BR44" s="151"/>
      <c r="BS44" s="190" t="s">
        <v>559</v>
      </c>
      <c r="BT44" s="151"/>
      <c r="BU44" s="153"/>
    </row>
    <row r="45" spans="1:73" ht="31.5">
      <c r="A45" s="1076"/>
      <c r="B45" s="181">
        <v>37</v>
      </c>
      <c r="C45" s="182" t="s">
        <v>1240</v>
      </c>
      <c r="D45" s="183">
        <v>2000</v>
      </c>
      <c r="E45" s="184">
        <v>10</v>
      </c>
      <c r="F45" s="185">
        <f t="shared" si="0"/>
        <v>20000</v>
      </c>
      <c r="G45" s="199">
        <f t="shared" si="1"/>
        <v>20</v>
      </c>
      <c r="H45" s="1076"/>
      <c r="I45" s="181">
        <v>89</v>
      </c>
      <c r="J45" s="182" t="s">
        <v>1241</v>
      </c>
      <c r="K45" s="183">
        <v>120</v>
      </c>
      <c r="L45" s="184">
        <v>10</v>
      </c>
      <c r="M45" s="185">
        <f t="shared" si="5"/>
        <v>1200</v>
      </c>
      <c r="N45" s="186">
        <f t="shared" si="2"/>
        <v>1.2</v>
      </c>
      <c r="O45" s="1076"/>
      <c r="P45" s="181">
        <v>149</v>
      </c>
      <c r="Q45" s="182" t="s">
        <v>1242</v>
      </c>
      <c r="R45" s="183">
        <v>250</v>
      </c>
      <c r="S45" s="184">
        <v>10</v>
      </c>
      <c r="T45" s="185">
        <f t="shared" si="6"/>
        <v>2500</v>
      </c>
      <c r="U45" s="186">
        <f t="shared" si="4"/>
        <v>2.5</v>
      </c>
      <c r="V45" s="1076"/>
      <c r="W45" s="147"/>
      <c r="X45" s="182" t="s">
        <v>747</v>
      </c>
      <c r="Y45" s="184" t="s">
        <v>630</v>
      </c>
      <c r="Z45" s="183" t="s">
        <v>748</v>
      </c>
      <c r="AA45" s="197"/>
      <c r="AB45" s="182" t="s">
        <v>749</v>
      </c>
      <c r="AC45" s="184" t="s">
        <v>640</v>
      </c>
      <c r="AD45" s="183" t="s">
        <v>654</v>
      </c>
      <c r="AE45" s="197"/>
      <c r="AF45" s="187" t="s">
        <v>1243</v>
      </c>
      <c r="AG45" s="160"/>
      <c r="AH45" s="160"/>
      <c r="AI45" s="160"/>
      <c r="AJ45" s="160"/>
      <c r="AK45" s="160"/>
      <c r="AL45" s="160"/>
      <c r="AM45" s="160"/>
      <c r="AN45" s="161"/>
      <c r="AO45" s="161"/>
      <c r="AP45" s="161"/>
      <c r="AQ45" s="161"/>
      <c r="AR45" s="161"/>
      <c r="AS45" s="161"/>
      <c r="AT45" s="159"/>
      <c r="AU45" s="147"/>
      <c r="AV45" s="147"/>
      <c r="AW45" s="147"/>
      <c r="AX45" s="147"/>
      <c r="AY45" s="147"/>
      <c r="AZ45" s="147"/>
      <c r="BA45" s="147"/>
      <c r="BB45" s="147"/>
      <c r="BC45" s="147"/>
      <c r="BD45" s="147"/>
      <c r="BE45" s="147"/>
      <c r="BF45" s="147"/>
      <c r="BG45" s="147"/>
      <c r="BH45" s="147"/>
      <c r="BI45" s="147"/>
      <c r="BJ45" s="147"/>
      <c r="BK45" s="147"/>
      <c r="BL45" s="207"/>
      <c r="BM45" s="207"/>
      <c r="BN45" s="151"/>
      <c r="BO45" s="213"/>
      <c r="BP45" s="151"/>
      <c r="BQ45" s="189" t="s">
        <v>560</v>
      </c>
      <c r="BR45" s="151"/>
      <c r="BS45" s="190" t="s">
        <v>561</v>
      </c>
      <c r="BT45" s="151"/>
      <c r="BU45" s="153"/>
    </row>
    <row r="46" spans="1:73" ht="31.5">
      <c r="A46" s="1076"/>
      <c r="B46" s="181">
        <v>38</v>
      </c>
      <c r="C46" s="182" t="s">
        <v>34</v>
      </c>
      <c r="D46" s="183">
        <v>200</v>
      </c>
      <c r="E46" s="184">
        <v>10</v>
      </c>
      <c r="F46" s="185">
        <f t="shared" si="0"/>
        <v>2000</v>
      </c>
      <c r="G46" s="186">
        <f t="shared" si="1"/>
        <v>2</v>
      </c>
      <c r="H46" s="1076"/>
      <c r="I46" s="181">
        <v>90</v>
      </c>
      <c r="J46" s="182" t="s">
        <v>1244</v>
      </c>
      <c r="K46" s="183">
        <v>1</v>
      </c>
      <c r="L46" s="184">
        <v>10</v>
      </c>
      <c r="M46" s="185">
        <f t="shared" si="5"/>
        <v>10</v>
      </c>
      <c r="N46" s="186">
        <f t="shared" si="2"/>
        <v>0.01</v>
      </c>
      <c r="O46" s="1076"/>
      <c r="P46" s="181">
        <v>150</v>
      </c>
      <c r="Q46" s="182" t="s">
        <v>1245</v>
      </c>
      <c r="R46" s="183">
        <v>3500</v>
      </c>
      <c r="S46" s="184">
        <v>10</v>
      </c>
      <c r="T46" s="185">
        <f t="shared" si="6"/>
        <v>35000</v>
      </c>
      <c r="U46" s="199">
        <f t="shared" si="4"/>
        <v>35</v>
      </c>
      <c r="V46" s="1076"/>
      <c r="W46" s="147"/>
      <c r="X46" s="182" t="s">
        <v>750</v>
      </c>
      <c r="Y46" s="184">
        <v>1</v>
      </c>
      <c r="Z46" s="183" t="s">
        <v>704</v>
      </c>
      <c r="AA46" s="197"/>
      <c r="AB46" s="182" t="s">
        <v>751</v>
      </c>
      <c r="AC46" s="184" t="s">
        <v>671</v>
      </c>
      <c r="AD46" s="183" t="s">
        <v>752</v>
      </c>
      <c r="AE46" s="197"/>
      <c r="AF46" s="187"/>
      <c r="AG46" s="160"/>
      <c r="AH46" s="160"/>
      <c r="AI46" s="160"/>
      <c r="AJ46" s="160"/>
      <c r="AK46" s="160"/>
      <c r="AL46" s="160"/>
      <c r="AM46" s="160"/>
      <c r="AN46" s="161"/>
      <c r="AO46" s="161"/>
      <c r="AP46" s="161"/>
      <c r="AQ46" s="161"/>
      <c r="AR46" s="161"/>
      <c r="AS46" s="161"/>
      <c r="AT46" s="159"/>
      <c r="AU46" s="147"/>
      <c r="AV46" s="147"/>
      <c r="AW46" s="147"/>
      <c r="AX46" s="147"/>
      <c r="AY46" s="147"/>
      <c r="AZ46" s="147"/>
      <c r="BA46" s="147"/>
      <c r="BB46" s="147"/>
      <c r="BC46" s="147"/>
      <c r="BD46" s="147"/>
      <c r="BE46" s="147"/>
      <c r="BF46" s="147"/>
      <c r="BG46" s="147"/>
      <c r="BH46" s="147"/>
      <c r="BI46" s="147"/>
      <c r="BJ46" s="147"/>
      <c r="BK46" s="147"/>
      <c r="BL46" s="151"/>
      <c r="BM46" s="151"/>
      <c r="BN46" s="151"/>
      <c r="BO46" s="213"/>
      <c r="BP46" s="151"/>
      <c r="BQ46" s="189" t="s">
        <v>562</v>
      </c>
      <c r="BR46" s="151"/>
      <c r="BS46" s="190" t="s">
        <v>563</v>
      </c>
      <c r="BT46" s="151"/>
      <c r="BU46" s="153"/>
    </row>
    <row r="47" spans="1:73" ht="32.25">
      <c r="A47" s="1076"/>
      <c r="B47" s="181">
        <v>39</v>
      </c>
      <c r="C47" s="182" t="s">
        <v>1246</v>
      </c>
      <c r="D47" s="183">
        <v>120</v>
      </c>
      <c r="E47" s="184">
        <v>10</v>
      </c>
      <c r="F47" s="185">
        <f t="shared" si="0"/>
        <v>1200</v>
      </c>
      <c r="G47" s="186">
        <f t="shared" si="1"/>
        <v>1.2</v>
      </c>
      <c r="H47" s="1076"/>
      <c r="I47" s="181">
        <v>91</v>
      </c>
      <c r="J47" s="182" t="s">
        <v>1247</v>
      </c>
      <c r="K47" s="183">
        <v>200</v>
      </c>
      <c r="L47" s="184">
        <v>10</v>
      </c>
      <c r="M47" s="185">
        <f t="shared" si="5"/>
        <v>2000</v>
      </c>
      <c r="N47" s="186">
        <f t="shared" si="2"/>
        <v>2</v>
      </c>
      <c r="O47" s="1076"/>
      <c r="P47" s="181"/>
      <c r="Q47" s="196" t="s">
        <v>286</v>
      </c>
      <c r="R47" s="183">
        <v>0</v>
      </c>
      <c r="S47" s="184"/>
      <c r="T47" s="185">
        <f t="shared" si="6"/>
        <v>0</v>
      </c>
      <c r="U47" s="186">
        <f t="shared" si="4"/>
        <v>0</v>
      </c>
      <c r="V47" s="1076"/>
      <c r="W47" s="147"/>
      <c r="X47" s="182" t="s">
        <v>753</v>
      </c>
      <c r="Y47" s="184" t="s">
        <v>640</v>
      </c>
      <c r="Z47" s="183" t="s">
        <v>722</v>
      </c>
      <c r="AA47" s="197"/>
      <c r="AB47" s="182" t="s">
        <v>754</v>
      </c>
      <c r="AC47" s="184" t="s">
        <v>671</v>
      </c>
      <c r="AD47" s="183" t="s">
        <v>748</v>
      </c>
      <c r="AE47" s="197"/>
      <c r="AF47" s="187" t="s">
        <v>1248</v>
      </c>
      <c r="AG47" s="160"/>
      <c r="AH47" s="160"/>
      <c r="AI47" s="160"/>
      <c r="AJ47" s="160"/>
      <c r="AK47" s="160"/>
      <c r="AL47" s="160"/>
      <c r="AM47" s="160"/>
      <c r="AN47" s="161"/>
      <c r="AO47" s="161"/>
      <c r="AP47" s="161"/>
      <c r="AQ47" s="161"/>
      <c r="AR47" s="161"/>
      <c r="AS47" s="161"/>
      <c r="AT47" s="159"/>
      <c r="AU47" s="141" t="s">
        <v>1101</v>
      </c>
      <c r="AV47" s="147"/>
      <c r="AW47" s="147"/>
      <c r="AX47" s="147"/>
      <c r="AY47" s="147"/>
      <c r="AZ47" s="147"/>
      <c r="BA47" s="147"/>
      <c r="BB47" s="147"/>
      <c r="BC47" s="147"/>
      <c r="BD47" s="147"/>
      <c r="BE47" s="147"/>
      <c r="BF47" s="147"/>
      <c r="BG47" s="147"/>
      <c r="BH47" s="147"/>
      <c r="BI47" s="147"/>
      <c r="BJ47" s="147"/>
      <c r="BK47" s="147"/>
      <c r="BL47" s="151"/>
      <c r="BM47" s="151"/>
      <c r="BN47" s="151"/>
      <c r="BO47" s="213"/>
      <c r="BP47" s="151"/>
      <c r="BQ47" s="189" t="s">
        <v>564</v>
      </c>
      <c r="BR47" s="151"/>
      <c r="BS47" s="190" t="s">
        <v>565</v>
      </c>
      <c r="BT47" s="151"/>
      <c r="BU47" s="153"/>
    </row>
    <row r="48" spans="1:73" ht="18.75">
      <c r="A48" s="1076"/>
      <c r="B48" s="181">
        <v>40</v>
      </c>
      <c r="C48" s="182" t="s">
        <v>1249</v>
      </c>
      <c r="D48" s="183">
        <v>350</v>
      </c>
      <c r="E48" s="184">
        <v>10</v>
      </c>
      <c r="F48" s="185">
        <f t="shared" si="0"/>
        <v>3500</v>
      </c>
      <c r="G48" s="186">
        <f t="shared" si="1"/>
        <v>3.5</v>
      </c>
      <c r="H48" s="1076"/>
      <c r="I48" s="181">
        <v>92</v>
      </c>
      <c r="J48" s="182" t="s">
        <v>1250</v>
      </c>
      <c r="K48" s="183">
        <v>40</v>
      </c>
      <c r="L48" s="184">
        <v>10</v>
      </c>
      <c r="M48" s="185">
        <f t="shared" si="5"/>
        <v>400</v>
      </c>
      <c r="N48" s="186">
        <f t="shared" si="2"/>
        <v>0.4</v>
      </c>
      <c r="O48" s="1076"/>
      <c r="P48" s="181">
        <v>151</v>
      </c>
      <c r="Q48" s="182" t="s">
        <v>1251</v>
      </c>
      <c r="R48" s="183">
        <v>2200</v>
      </c>
      <c r="S48" s="184">
        <v>10</v>
      </c>
      <c r="T48" s="185">
        <f t="shared" si="6"/>
        <v>22000</v>
      </c>
      <c r="U48" s="199">
        <f t="shared" si="4"/>
        <v>22</v>
      </c>
      <c r="V48" s="1076"/>
      <c r="W48" s="147"/>
      <c r="X48" s="182" t="s">
        <v>755</v>
      </c>
      <c r="Y48" s="184" t="s">
        <v>708</v>
      </c>
      <c r="Z48" s="183" t="s">
        <v>718</v>
      </c>
      <c r="AA48" s="197"/>
      <c r="AB48" s="182" t="s">
        <v>756</v>
      </c>
      <c r="AC48" s="184">
        <v>1</v>
      </c>
      <c r="AD48" s="183" t="s">
        <v>709</v>
      </c>
      <c r="AE48" s="197"/>
      <c r="AF48" s="187"/>
      <c r="AG48" s="160"/>
      <c r="AH48" s="160"/>
      <c r="AI48" s="160"/>
      <c r="AJ48" s="160"/>
      <c r="AK48" s="160"/>
      <c r="AL48" s="160"/>
      <c r="AM48" s="160"/>
      <c r="AN48" s="161"/>
      <c r="AO48" s="161"/>
      <c r="AP48" s="161"/>
      <c r="AQ48" s="161"/>
      <c r="AR48" s="161"/>
      <c r="AS48" s="161"/>
      <c r="AT48" s="159"/>
      <c r="AU48" s="147"/>
      <c r="AV48" s="147"/>
      <c r="AW48" s="147"/>
      <c r="AX48" s="147"/>
      <c r="AY48" s="147"/>
      <c r="AZ48" s="147"/>
      <c r="BA48" s="147"/>
      <c r="BB48" s="147"/>
      <c r="BC48" s="147"/>
      <c r="BD48" s="147"/>
      <c r="BE48" s="147"/>
      <c r="BF48" s="147"/>
      <c r="BG48" s="147"/>
      <c r="BH48" s="147"/>
      <c r="BI48" s="147"/>
      <c r="BJ48" s="147"/>
      <c r="BK48" s="147"/>
      <c r="BL48" s="151"/>
      <c r="BM48" s="151"/>
      <c r="BN48" s="151"/>
      <c r="BO48" s="153"/>
      <c r="BP48" s="151"/>
      <c r="BQ48" s="153"/>
      <c r="BR48" s="151"/>
      <c r="BS48" s="190" t="s">
        <v>552</v>
      </c>
      <c r="BT48" s="151"/>
      <c r="BU48" s="153"/>
    </row>
    <row r="49" spans="1:73" ht="31.5">
      <c r="A49" s="1076"/>
      <c r="B49" s="181">
        <v>41</v>
      </c>
      <c r="C49" s="182" t="s">
        <v>1252</v>
      </c>
      <c r="D49" s="183">
        <v>200</v>
      </c>
      <c r="E49" s="184">
        <v>10</v>
      </c>
      <c r="F49" s="185">
        <f t="shared" si="0"/>
        <v>2000</v>
      </c>
      <c r="G49" s="186">
        <f t="shared" si="1"/>
        <v>2</v>
      </c>
      <c r="H49" s="1076"/>
      <c r="I49" s="181">
        <v>93</v>
      </c>
      <c r="J49" s="182" t="s">
        <v>1253</v>
      </c>
      <c r="K49" s="183">
        <v>150</v>
      </c>
      <c r="L49" s="184">
        <v>10</v>
      </c>
      <c r="M49" s="185">
        <f t="shared" si="5"/>
        <v>1500</v>
      </c>
      <c r="N49" s="186">
        <f t="shared" si="2"/>
        <v>1.5</v>
      </c>
      <c r="O49" s="1076"/>
      <c r="P49" s="181">
        <v>152</v>
      </c>
      <c r="Q49" s="182" t="s">
        <v>1254</v>
      </c>
      <c r="R49" s="183">
        <v>2000</v>
      </c>
      <c r="S49" s="184">
        <v>10</v>
      </c>
      <c r="T49" s="185">
        <f t="shared" si="6"/>
        <v>20000</v>
      </c>
      <c r="U49" s="199">
        <f t="shared" si="4"/>
        <v>20</v>
      </c>
      <c r="V49" s="1076"/>
      <c r="W49" s="147"/>
      <c r="X49" s="182" t="s">
        <v>757</v>
      </c>
      <c r="Y49" s="184" t="s">
        <v>640</v>
      </c>
      <c r="Z49" s="183" t="s">
        <v>702</v>
      </c>
      <c r="AA49" s="197"/>
      <c r="AB49" s="182" t="s">
        <v>758</v>
      </c>
      <c r="AC49" s="184" t="s">
        <v>640</v>
      </c>
      <c r="AD49" s="183" t="s">
        <v>654</v>
      </c>
      <c r="AE49" s="197"/>
      <c r="AF49" s="187" t="s">
        <v>1255</v>
      </c>
      <c r="AG49" s="160"/>
      <c r="AH49" s="160"/>
      <c r="AI49" s="160"/>
      <c r="AJ49" s="160"/>
      <c r="AK49" s="160"/>
      <c r="AL49" s="160"/>
      <c r="AM49" s="160"/>
      <c r="AN49" s="161"/>
      <c r="AO49" s="161"/>
      <c r="AP49" s="161"/>
      <c r="AQ49" s="161"/>
      <c r="AR49" s="161"/>
      <c r="AS49" s="161"/>
      <c r="AT49" s="159"/>
      <c r="AU49" s="147"/>
      <c r="AV49" s="147"/>
      <c r="AW49" s="147"/>
      <c r="AX49" s="147"/>
      <c r="AY49" s="147"/>
      <c r="AZ49" s="147"/>
      <c r="BA49" s="147"/>
      <c r="BB49" s="147"/>
      <c r="BC49" s="147"/>
      <c r="BD49" s="147"/>
      <c r="BE49" s="147"/>
      <c r="BF49" s="147"/>
      <c r="BG49" s="147"/>
      <c r="BH49" s="147"/>
      <c r="BI49" s="147"/>
      <c r="BJ49" s="147"/>
      <c r="BK49" s="147"/>
      <c r="BL49" s="151"/>
      <c r="BM49" s="151"/>
      <c r="BN49" s="151"/>
      <c r="BO49" s="153"/>
      <c r="BP49" s="151"/>
      <c r="BQ49" s="153"/>
      <c r="BR49" s="151"/>
      <c r="BS49" s="190" t="s">
        <v>566</v>
      </c>
      <c r="BT49" s="151"/>
      <c r="BU49" s="153"/>
    </row>
    <row r="50" spans="1:73" ht="18.75">
      <c r="A50" s="1076"/>
      <c r="B50" s="181">
        <v>42</v>
      </c>
      <c r="C50" s="182" t="s">
        <v>1256</v>
      </c>
      <c r="D50" s="183">
        <v>5</v>
      </c>
      <c r="E50" s="184">
        <v>10</v>
      </c>
      <c r="F50" s="185">
        <f t="shared" si="0"/>
        <v>50</v>
      </c>
      <c r="G50" s="186">
        <f t="shared" si="1"/>
        <v>0.05</v>
      </c>
      <c r="H50" s="1076"/>
      <c r="I50" s="181">
        <v>94</v>
      </c>
      <c r="J50" s="182" t="s">
        <v>1257</v>
      </c>
      <c r="K50" s="183">
        <v>150</v>
      </c>
      <c r="L50" s="184">
        <v>10</v>
      </c>
      <c r="M50" s="185">
        <f t="shared" si="5"/>
        <v>1500</v>
      </c>
      <c r="N50" s="186">
        <f t="shared" si="2"/>
        <v>1.5</v>
      </c>
      <c r="O50" s="1076"/>
      <c r="P50" s="181">
        <v>153</v>
      </c>
      <c r="Q50" s="182" t="s">
        <v>1258</v>
      </c>
      <c r="R50" s="183">
        <v>300</v>
      </c>
      <c r="S50" s="184">
        <v>10</v>
      </c>
      <c r="T50" s="185">
        <f t="shared" si="6"/>
        <v>3000</v>
      </c>
      <c r="U50" s="186">
        <f t="shared" si="4"/>
        <v>3</v>
      </c>
      <c r="V50" s="1076"/>
      <c r="W50" s="147"/>
      <c r="X50" s="182" t="s">
        <v>759</v>
      </c>
      <c r="Y50" s="184" t="s">
        <v>643</v>
      </c>
      <c r="Z50" s="183" t="s">
        <v>675</v>
      </c>
      <c r="AA50" s="197"/>
      <c r="AB50" s="182" t="s">
        <v>760</v>
      </c>
      <c r="AC50" s="184">
        <v>1</v>
      </c>
      <c r="AD50" s="183" t="s">
        <v>716</v>
      </c>
      <c r="AE50" s="197"/>
      <c r="AF50" s="187"/>
      <c r="AG50" s="160"/>
      <c r="AH50" s="160"/>
      <c r="AI50" s="160"/>
      <c r="AJ50" s="160"/>
      <c r="AK50" s="160"/>
      <c r="AL50" s="160"/>
      <c r="AM50" s="160"/>
      <c r="AN50" s="161"/>
      <c r="AO50" s="161"/>
      <c r="AP50" s="161"/>
      <c r="AQ50" s="161"/>
      <c r="AR50" s="161"/>
      <c r="AS50" s="161"/>
      <c r="AT50" s="159"/>
      <c r="AU50" s="147"/>
      <c r="AV50" s="147"/>
      <c r="AW50" s="147"/>
      <c r="AX50" s="147"/>
      <c r="AY50" s="147"/>
      <c r="AZ50" s="147"/>
      <c r="BA50" s="147"/>
      <c r="BB50" s="147"/>
      <c r="BC50" s="147"/>
      <c r="BD50" s="147"/>
      <c r="BE50" s="147"/>
      <c r="BF50" s="147"/>
      <c r="BG50" s="147"/>
      <c r="BH50" s="147"/>
      <c r="BI50" s="147"/>
      <c r="BJ50" s="147"/>
      <c r="BK50" s="147"/>
      <c r="BL50" s="151"/>
      <c r="BM50" s="151"/>
      <c r="BN50" s="151"/>
      <c r="BO50" s="153"/>
      <c r="BP50" s="151"/>
      <c r="BQ50" s="153"/>
      <c r="BR50" s="151"/>
      <c r="BS50" s="190" t="s">
        <v>554</v>
      </c>
      <c r="BT50" s="151"/>
      <c r="BU50" s="153"/>
    </row>
    <row r="51" spans="1:73" ht="18.75">
      <c r="A51" s="1076"/>
      <c r="B51" s="181">
        <v>43</v>
      </c>
      <c r="C51" s="182" t="s">
        <v>1259</v>
      </c>
      <c r="D51" s="183">
        <v>10</v>
      </c>
      <c r="E51" s="184">
        <v>10</v>
      </c>
      <c r="F51" s="185">
        <f t="shared" si="0"/>
        <v>100</v>
      </c>
      <c r="G51" s="186">
        <f t="shared" si="1"/>
        <v>0.1</v>
      </c>
      <c r="H51" s="1076"/>
      <c r="I51" s="181">
        <v>95</v>
      </c>
      <c r="J51" s="182" t="s">
        <v>1260</v>
      </c>
      <c r="K51" s="183">
        <v>200</v>
      </c>
      <c r="L51" s="184">
        <v>10</v>
      </c>
      <c r="M51" s="185">
        <f t="shared" si="5"/>
        <v>2000</v>
      </c>
      <c r="N51" s="186">
        <f t="shared" si="2"/>
        <v>2</v>
      </c>
      <c r="O51" s="1076"/>
      <c r="P51" s="181">
        <v>154</v>
      </c>
      <c r="Q51" s="182" t="s">
        <v>1261</v>
      </c>
      <c r="R51" s="183">
        <v>900</v>
      </c>
      <c r="S51" s="184">
        <v>10</v>
      </c>
      <c r="T51" s="185">
        <f t="shared" si="6"/>
        <v>9000</v>
      </c>
      <c r="U51" s="186">
        <f t="shared" si="4"/>
        <v>9</v>
      </c>
      <c r="V51" s="1076"/>
      <c r="W51" s="147"/>
      <c r="X51" s="182" t="s">
        <v>761</v>
      </c>
      <c r="Y51" s="184" t="s">
        <v>671</v>
      </c>
      <c r="Z51" s="183" t="s">
        <v>702</v>
      </c>
      <c r="AA51" s="197"/>
      <c r="AB51" s="182" t="s">
        <v>762</v>
      </c>
      <c r="AC51" s="184" t="s">
        <v>666</v>
      </c>
      <c r="AD51" s="183" t="s">
        <v>763</v>
      </c>
      <c r="AE51" s="197"/>
      <c r="AF51" s="187" t="s">
        <v>1262</v>
      </c>
      <c r="AG51" s="160"/>
      <c r="AH51" s="160"/>
      <c r="AI51" s="160"/>
      <c r="AJ51" s="160"/>
      <c r="AK51" s="160"/>
      <c r="AL51" s="160"/>
      <c r="AM51" s="160"/>
      <c r="AN51" s="161"/>
      <c r="AO51" s="161"/>
      <c r="AP51" s="161"/>
      <c r="AQ51" s="161"/>
      <c r="AR51" s="161"/>
      <c r="AS51" s="161"/>
      <c r="AT51" s="159"/>
      <c r="AU51" s="147"/>
      <c r="AV51" s="147"/>
      <c r="AW51" s="147"/>
      <c r="AX51" s="147"/>
      <c r="AY51" s="147"/>
      <c r="AZ51" s="147"/>
      <c r="BA51" s="147"/>
      <c r="BB51" s="147"/>
      <c r="BC51" s="147"/>
      <c r="BD51" s="147"/>
      <c r="BE51" s="147"/>
      <c r="BF51" s="147"/>
      <c r="BG51" s="147"/>
      <c r="BH51" s="147"/>
      <c r="BI51" s="147"/>
      <c r="BJ51" s="147"/>
      <c r="BK51" s="147"/>
      <c r="BL51" s="151"/>
      <c r="BM51" s="151"/>
      <c r="BN51" s="151"/>
      <c r="BO51" s="153"/>
      <c r="BP51" s="151"/>
      <c r="BQ51" s="153"/>
      <c r="BR51" s="151"/>
      <c r="BS51" s="190" t="s">
        <v>556</v>
      </c>
      <c r="BT51" s="151"/>
      <c r="BU51" s="153"/>
    </row>
    <row r="52" spans="1:73" ht="20.25">
      <c r="A52" s="1076"/>
      <c r="B52" s="181"/>
      <c r="C52" s="196" t="s">
        <v>6</v>
      </c>
      <c r="D52" s="183">
        <v>0</v>
      </c>
      <c r="E52" s="184"/>
      <c r="F52" s="185">
        <f t="shared" si="0"/>
        <v>0</v>
      </c>
      <c r="G52" s="186">
        <f t="shared" si="1"/>
        <v>0</v>
      </c>
      <c r="H52" s="1076"/>
      <c r="I52" s="181">
        <v>96</v>
      </c>
      <c r="J52" s="182" t="s">
        <v>776</v>
      </c>
      <c r="K52" s="183">
        <v>140</v>
      </c>
      <c r="L52" s="184">
        <v>10</v>
      </c>
      <c r="M52" s="185">
        <f t="shared" si="5"/>
        <v>1400</v>
      </c>
      <c r="N52" s="186">
        <f t="shared" si="2"/>
        <v>1.4</v>
      </c>
      <c r="O52" s="1076"/>
      <c r="P52" s="181">
        <v>155</v>
      </c>
      <c r="Q52" s="182" t="s">
        <v>1263</v>
      </c>
      <c r="R52" s="183">
        <v>3500</v>
      </c>
      <c r="S52" s="184">
        <v>10</v>
      </c>
      <c r="T52" s="185">
        <f t="shared" si="6"/>
        <v>35000</v>
      </c>
      <c r="U52" s="199">
        <f t="shared" si="4"/>
        <v>35</v>
      </c>
      <c r="V52" s="1076"/>
      <c r="W52" s="147"/>
      <c r="X52" s="182" t="s">
        <v>764</v>
      </c>
      <c r="Y52" s="184">
        <v>1</v>
      </c>
      <c r="Z52" s="183" t="s">
        <v>765</v>
      </c>
      <c r="AA52" s="197"/>
      <c r="AB52" s="182" t="s">
        <v>766</v>
      </c>
      <c r="AC52" s="184" t="s">
        <v>628</v>
      </c>
      <c r="AD52" s="183" t="s">
        <v>631</v>
      </c>
      <c r="AE52" s="197"/>
      <c r="AF52" s="187"/>
      <c r="AG52" s="160"/>
      <c r="AH52" s="160"/>
      <c r="AI52" s="160"/>
      <c r="AJ52" s="160"/>
      <c r="AK52" s="160"/>
      <c r="AL52" s="160"/>
      <c r="AM52" s="160"/>
      <c r="AN52" s="161"/>
      <c r="AO52" s="161"/>
      <c r="AP52" s="161"/>
      <c r="AQ52" s="161"/>
      <c r="AR52" s="161"/>
      <c r="AS52" s="161"/>
      <c r="AT52" s="159"/>
      <c r="AU52" s="147"/>
      <c r="AV52" s="147"/>
      <c r="AW52" s="147"/>
      <c r="AX52" s="147"/>
      <c r="AY52" s="147"/>
      <c r="AZ52" s="147"/>
      <c r="BA52" s="147"/>
      <c r="BB52" s="147"/>
      <c r="BC52" s="147"/>
      <c r="BD52" s="147"/>
      <c r="BE52" s="147"/>
      <c r="BF52" s="147"/>
      <c r="BG52" s="147"/>
      <c r="BH52" s="147"/>
      <c r="BI52" s="147"/>
      <c r="BJ52" s="147"/>
      <c r="BK52" s="147"/>
      <c r="BL52" s="151"/>
      <c r="BM52" s="151"/>
      <c r="BN52" s="151"/>
      <c r="BO52" s="153"/>
      <c r="BP52" s="151"/>
      <c r="BQ52" s="153"/>
      <c r="BR52" s="151"/>
      <c r="BS52" s="190" t="s">
        <v>567</v>
      </c>
      <c r="BT52" s="151"/>
      <c r="BU52" s="153"/>
    </row>
    <row r="53" spans="1:73" ht="31.5">
      <c r="A53" s="1076"/>
      <c r="B53" s="181">
        <v>44</v>
      </c>
      <c r="C53" s="182" t="s">
        <v>1264</v>
      </c>
      <c r="D53" s="183">
        <v>600</v>
      </c>
      <c r="E53" s="184">
        <v>10</v>
      </c>
      <c r="F53" s="185">
        <f t="shared" si="0"/>
        <v>6000</v>
      </c>
      <c r="G53" s="186">
        <f t="shared" si="1"/>
        <v>6</v>
      </c>
      <c r="H53" s="1076"/>
      <c r="I53" s="181">
        <v>97</v>
      </c>
      <c r="J53" s="182" t="s">
        <v>1265</v>
      </c>
      <c r="K53" s="183">
        <v>100</v>
      </c>
      <c r="L53" s="184">
        <v>10</v>
      </c>
      <c r="M53" s="185">
        <f t="shared" si="5"/>
        <v>1000</v>
      </c>
      <c r="N53" s="186">
        <f t="shared" si="2"/>
        <v>1</v>
      </c>
      <c r="O53" s="1076"/>
      <c r="P53" s="181">
        <v>156</v>
      </c>
      <c r="Q53" s="182" t="s">
        <v>1266</v>
      </c>
      <c r="R53" s="183">
        <v>1200</v>
      </c>
      <c r="S53" s="184">
        <v>10</v>
      </c>
      <c r="T53" s="185">
        <f t="shared" si="6"/>
        <v>12000</v>
      </c>
      <c r="U53" s="199">
        <f t="shared" si="4"/>
        <v>12</v>
      </c>
      <c r="V53" s="1076"/>
      <c r="W53" s="147"/>
      <c r="X53" s="182" t="s">
        <v>767</v>
      </c>
      <c r="Y53" s="184">
        <v>1</v>
      </c>
      <c r="Z53" s="183" t="s">
        <v>768</v>
      </c>
      <c r="AA53" s="197"/>
      <c r="AB53" s="182" t="s">
        <v>769</v>
      </c>
      <c r="AC53" s="184" t="s">
        <v>640</v>
      </c>
      <c r="AD53" s="183" t="s">
        <v>716</v>
      </c>
      <c r="AE53" s="197"/>
      <c r="AF53" s="160"/>
      <c r="AG53" s="187" t="s">
        <v>940</v>
      </c>
      <c r="AH53" s="160"/>
      <c r="AI53" s="160"/>
      <c r="AJ53" s="160"/>
      <c r="AK53" s="160"/>
      <c r="AL53" s="160"/>
      <c r="AM53" s="160"/>
      <c r="AN53" s="161"/>
      <c r="AO53" s="161"/>
      <c r="AP53" s="161"/>
      <c r="AQ53" s="161"/>
      <c r="AR53" s="161"/>
      <c r="AS53" s="161"/>
      <c r="AT53" s="159"/>
      <c r="AU53" s="147"/>
      <c r="AV53" s="147"/>
      <c r="AW53" s="147"/>
      <c r="AX53" s="147"/>
      <c r="AY53" s="147"/>
      <c r="AZ53" s="147"/>
      <c r="BA53" s="147"/>
      <c r="BB53" s="147"/>
      <c r="BC53" s="147"/>
      <c r="BD53" s="147"/>
      <c r="BE53" s="147"/>
      <c r="BF53" s="147"/>
      <c r="BG53" s="147"/>
      <c r="BH53" s="147"/>
      <c r="BI53" s="147"/>
      <c r="BJ53" s="147"/>
      <c r="BK53" s="147"/>
      <c r="BL53" s="151"/>
      <c r="BM53" s="151"/>
      <c r="BN53" s="151"/>
      <c r="BO53" s="153"/>
      <c r="BP53" s="151"/>
      <c r="BQ53" s="153"/>
      <c r="BR53" s="151"/>
      <c r="BS53" s="190" t="s">
        <v>558</v>
      </c>
      <c r="BT53" s="151"/>
      <c r="BU53" s="153"/>
    </row>
    <row r="54" spans="1:73" ht="31.5">
      <c r="A54" s="1076"/>
      <c r="B54" s="181"/>
      <c r="C54" s="166" t="s">
        <v>7</v>
      </c>
      <c r="D54" s="183">
        <v>0</v>
      </c>
      <c r="E54" s="184"/>
      <c r="F54" s="185">
        <f t="shared" si="0"/>
        <v>0</v>
      </c>
      <c r="G54" s="186">
        <f t="shared" si="1"/>
        <v>0</v>
      </c>
      <c r="H54" s="1076"/>
      <c r="I54" s="181">
        <v>98</v>
      </c>
      <c r="J54" s="182" t="s">
        <v>1267</v>
      </c>
      <c r="K54" s="183">
        <v>150</v>
      </c>
      <c r="L54" s="184">
        <v>10</v>
      </c>
      <c r="M54" s="185">
        <f t="shared" si="5"/>
        <v>1500</v>
      </c>
      <c r="N54" s="186">
        <f t="shared" si="2"/>
        <v>1.5</v>
      </c>
      <c r="O54" s="1076"/>
      <c r="P54" s="181">
        <v>157</v>
      </c>
      <c r="Q54" s="182" t="s">
        <v>1268</v>
      </c>
      <c r="R54" s="183">
        <v>3100</v>
      </c>
      <c r="S54" s="184">
        <v>10</v>
      </c>
      <c r="T54" s="185">
        <f t="shared" si="6"/>
        <v>31000</v>
      </c>
      <c r="U54" s="199">
        <f t="shared" si="4"/>
        <v>31</v>
      </c>
      <c r="V54" s="1076"/>
      <c r="W54" s="147"/>
      <c r="X54" s="182" t="s">
        <v>770</v>
      </c>
      <c r="Y54" s="184" t="s">
        <v>771</v>
      </c>
      <c r="Z54" s="183" t="s">
        <v>772</v>
      </c>
      <c r="AA54" s="197"/>
      <c r="AB54" s="182" t="s">
        <v>773</v>
      </c>
      <c r="AC54" s="184" t="s">
        <v>666</v>
      </c>
      <c r="AD54" s="183" t="s">
        <v>774</v>
      </c>
      <c r="AE54" s="197"/>
      <c r="AF54" s="160"/>
      <c r="AG54" s="187" t="s">
        <v>941</v>
      </c>
      <c r="AH54" s="160"/>
      <c r="AI54" s="160"/>
      <c r="AJ54" s="214"/>
      <c r="AK54" s="214"/>
      <c r="AL54" s="214"/>
      <c r="AM54" s="160"/>
      <c r="AN54" s="161"/>
      <c r="AO54" s="161"/>
      <c r="AP54" s="161"/>
      <c r="AQ54" s="161"/>
      <c r="AR54" s="161"/>
      <c r="AS54" s="161"/>
      <c r="AT54" s="159"/>
      <c r="AU54" s="147"/>
      <c r="AV54" s="147"/>
      <c r="AW54" s="147"/>
      <c r="AX54" s="147"/>
      <c r="AY54" s="147"/>
      <c r="AZ54" s="147"/>
      <c r="BA54" s="147"/>
      <c r="BB54" s="147"/>
      <c r="BC54" s="147"/>
      <c r="BD54" s="147"/>
      <c r="BE54" s="147"/>
      <c r="BF54" s="147"/>
      <c r="BG54" s="147"/>
      <c r="BH54" s="147"/>
      <c r="BI54" s="147"/>
      <c r="BJ54" s="147"/>
      <c r="BK54" s="147"/>
      <c r="BL54" s="151"/>
      <c r="BM54" s="151"/>
      <c r="BN54" s="151"/>
      <c r="BO54" s="153"/>
      <c r="BP54" s="151"/>
      <c r="BQ54" s="153"/>
      <c r="BR54" s="151"/>
      <c r="BS54" s="190" t="s">
        <v>560</v>
      </c>
      <c r="BT54" s="151"/>
      <c r="BU54" s="153"/>
    </row>
    <row r="55" spans="1:73" ht="31.5">
      <c r="A55" s="1076"/>
      <c r="B55" s="181">
        <v>45</v>
      </c>
      <c r="C55" s="182" t="s">
        <v>1269</v>
      </c>
      <c r="D55" s="183">
        <v>200</v>
      </c>
      <c r="E55" s="184">
        <v>10</v>
      </c>
      <c r="F55" s="185">
        <f t="shared" si="0"/>
        <v>2000</v>
      </c>
      <c r="G55" s="186">
        <f t="shared" si="1"/>
        <v>2</v>
      </c>
      <c r="H55" s="1076"/>
      <c r="I55" s="181">
        <v>99</v>
      </c>
      <c r="J55" s="182" t="s">
        <v>1270</v>
      </c>
      <c r="K55" s="183">
        <v>100</v>
      </c>
      <c r="L55" s="184">
        <v>10</v>
      </c>
      <c r="M55" s="185">
        <f t="shared" si="5"/>
        <v>1000</v>
      </c>
      <c r="N55" s="186">
        <f t="shared" si="2"/>
        <v>1</v>
      </c>
      <c r="O55" s="1076"/>
      <c r="P55" s="181">
        <v>158</v>
      </c>
      <c r="Q55" s="182" t="s">
        <v>1271</v>
      </c>
      <c r="R55" s="183">
        <v>2650</v>
      </c>
      <c r="S55" s="184">
        <v>10</v>
      </c>
      <c r="T55" s="185">
        <f t="shared" si="6"/>
        <v>26500</v>
      </c>
      <c r="U55" s="199">
        <f t="shared" si="4"/>
        <v>26.5</v>
      </c>
      <c r="V55" s="1076"/>
      <c r="W55" s="147"/>
      <c r="X55" s="182" t="s">
        <v>775</v>
      </c>
      <c r="Y55" s="184" t="s">
        <v>640</v>
      </c>
      <c r="Z55" s="183" t="s">
        <v>704</v>
      </c>
      <c r="AA55" s="197"/>
      <c r="AB55" s="182" t="s">
        <v>776</v>
      </c>
      <c r="AC55" s="184" t="s">
        <v>628</v>
      </c>
      <c r="AD55" s="183" t="s">
        <v>700</v>
      </c>
      <c r="AE55" s="197"/>
      <c r="AF55" s="160"/>
      <c r="AG55" s="187"/>
      <c r="AH55" s="160"/>
      <c r="AI55" s="160"/>
      <c r="AJ55" s="214"/>
      <c r="AK55" s="214"/>
      <c r="AL55" s="214"/>
      <c r="AM55" s="160"/>
      <c r="AN55" s="161"/>
      <c r="AO55" s="161"/>
      <c r="AP55" s="161"/>
      <c r="AQ55" s="161"/>
      <c r="AR55" s="161"/>
      <c r="AS55" s="161"/>
      <c r="AT55" s="159"/>
      <c r="AU55" s="147"/>
      <c r="AV55" s="147"/>
      <c r="AW55" s="147"/>
      <c r="AX55" s="147"/>
      <c r="AY55" s="147"/>
      <c r="AZ55" s="147"/>
      <c r="BA55" s="147"/>
      <c r="BB55" s="147"/>
      <c r="BC55" s="147"/>
      <c r="BD55" s="147"/>
      <c r="BE55" s="147"/>
      <c r="BF55" s="147"/>
      <c r="BG55" s="147"/>
      <c r="BH55" s="147"/>
      <c r="BI55" s="147"/>
      <c r="BJ55" s="147"/>
      <c r="BK55" s="147"/>
      <c r="BL55" s="151"/>
      <c r="BM55" s="151"/>
      <c r="BN55" s="151"/>
      <c r="BO55" s="153"/>
      <c r="BP55" s="151"/>
      <c r="BQ55" s="153"/>
      <c r="BR55" s="151"/>
      <c r="BS55" s="190" t="s">
        <v>562</v>
      </c>
      <c r="BT55" s="151"/>
      <c r="BU55" s="153"/>
    </row>
    <row r="56" spans="1:73" ht="32.25">
      <c r="A56" s="1076"/>
      <c r="B56" s="181">
        <v>46</v>
      </c>
      <c r="C56" s="182" t="s">
        <v>1272</v>
      </c>
      <c r="D56" s="183">
        <v>25</v>
      </c>
      <c r="E56" s="184">
        <v>10</v>
      </c>
      <c r="F56" s="185">
        <f t="shared" si="0"/>
        <v>250</v>
      </c>
      <c r="G56" s="186">
        <f t="shared" si="1"/>
        <v>0.25</v>
      </c>
      <c r="H56" s="1076"/>
      <c r="I56" s="181">
        <v>100</v>
      </c>
      <c r="J56" s="182" t="s">
        <v>1273</v>
      </c>
      <c r="K56" s="183">
        <v>200</v>
      </c>
      <c r="L56" s="184">
        <v>10</v>
      </c>
      <c r="M56" s="185">
        <f t="shared" si="5"/>
        <v>2000</v>
      </c>
      <c r="N56" s="186">
        <f t="shared" si="2"/>
        <v>2</v>
      </c>
      <c r="O56" s="1076"/>
      <c r="P56" s="181">
        <v>159</v>
      </c>
      <c r="Q56" s="182" t="s">
        <v>1274</v>
      </c>
      <c r="R56" s="183">
        <v>750</v>
      </c>
      <c r="S56" s="184">
        <v>10</v>
      </c>
      <c r="T56" s="185">
        <f t="shared" si="6"/>
        <v>7500</v>
      </c>
      <c r="U56" s="186">
        <f t="shared" si="4"/>
        <v>7.5</v>
      </c>
      <c r="V56" s="1076"/>
      <c r="W56" s="147"/>
      <c r="X56" s="182" t="s">
        <v>777</v>
      </c>
      <c r="Y56" s="184" t="s">
        <v>724</v>
      </c>
      <c r="Z56" s="183" t="s">
        <v>722</v>
      </c>
      <c r="AA56" s="197"/>
      <c r="AB56" s="182" t="s">
        <v>778</v>
      </c>
      <c r="AC56" s="184">
        <v>1</v>
      </c>
      <c r="AD56" s="183" t="s">
        <v>672</v>
      </c>
      <c r="AE56" s="141" t="s">
        <v>1101</v>
      </c>
      <c r="AF56" s="160"/>
      <c r="AG56" s="187" t="s">
        <v>942</v>
      </c>
      <c r="AH56" s="160"/>
      <c r="AI56" s="160"/>
      <c r="AJ56" s="214"/>
      <c r="AK56" s="214"/>
      <c r="AL56" s="214"/>
      <c r="AM56" s="160"/>
      <c r="AN56" s="161"/>
      <c r="AO56" s="161"/>
      <c r="AP56" s="161"/>
      <c r="AQ56" s="161"/>
      <c r="AR56" s="161"/>
      <c r="AS56" s="161"/>
      <c r="AT56" s="159"/>
      <c r="AU56" s="141" t="s">
        <v>1101</v>
      </c>
      <c r="AV56" s="147"/>
      <c r="AW56" s="147"/>
      <c r="AX56" s="147"/>
      <c r="AY56" s="147"/>
      <c r="AZ56" s="147"/>
      <c r="BA56" s="147"/>
      <c r="BB56" s="147"/>
      <c r="BC56" s="147"/>
      <c r="BD56" s="141" t="s">
        <v>1101</v>
      </c>
      <c r="BE56" s="147"/>
      <c r="BF56" s="147"/>
      <c r="BG56" s="147"/>
      <c r="BH56" s="147"/>
      <c r="BI56" s="147"/>
      <c r="BJ56" s="147"/>
      <c r="BK56" s="141" t="s">
        <v>1101</v>
      </c>
      <c r="BL56" s="151"/>
      <c r="BM56" s="151"/>
      <c r="BN56" s="151"/>
      <c r="BO56" s="153"/>
      <c r="BP56" s="151"/>
      <c r="BQ56" s="141" t="s">
        <v>1101</v>
      </c>
      <c r="BR56" s="151"/>
      <c r="BS56" s="190" t="s">
        <v>564</v>
      </c>
      <c r="BT56" s="151"/>
      <c r="BU56" s="153"/>
    </row>
    <row r="57" spans="1:73" ht="18.75">
      <c r="A57" s="1076"/>
      <c r="B57" s="181">
        <v>47</v>
      </c>
      <c r="C57" s="182" t="s">
        <v>1275</v>
      </c>
      <c r="D57" s="183">
        <v>18</v>
      </c>
      <c r="E57" s="184">
        <v>10</v>
      </c>
      <c r="F57" s="185">
        <f t="shared" si="0"/>
        <v>180</v>
      </c>
      <c r="G57" s="186">
        <f t="shared" si="1"/>
        <v>0.18</v>
      </c>
      <c r="H57" s="1076"/>
      <c r="I57" s="181">
        <v>101</v>
      </c>
      <c r="J57" s="182" t="s">
        <v>1276</v>
      </c>
      <c r="K57" s="183">
        <v>120</v>
      </c>
      <c r="L57" s="184">
        <v>10</v>
      </c>
      <c r="M57" s="185">
        <f t="shared" si="5"/>
        <v>1200</v>
      </c>
      <c r="N57" s="186">
        <f t="shared" si="2"/>
        <v>1.2</v>
      </c>
      <c r="O57" s="1076"/>
      <c r="P57" s="181">
        <v>160</v>
      </c>
      <c r="Q57" s="182" t="s">
        <v>1277</v>
      </c>
      <c r="R57" s="183">
        <v>350</v>
      </c>
      <c r="S57" s="184">
        <v>10</v>
      </c>
      <c r="T57" s="185">
        <f t="shared" si="6"/>
        <v>3500</v>
      </c>
      <c r="U57" s="186">
        <f t="shared" si="4"/>
        <v>3.5</v>
      </c>
      <c r="V57" s="1076"/>
      <c r="W57" s="147"/>
      <c r="X57" s="182" t="s">
        <v>779</v>
      </c>
      <c r="Y57" s="184" t="s">
        <v>640</v>
      </c>
      <c r="Z57" s="183" t="s">
        <v>780</v>
      </c>
      <c r="AA57" s="197"/>
      <c r="AB57" s="182" t="s">
        <v>781</v>
      </c>
      <c r="AC57" s="184" t="s">
        <v>640</v>
      </c>
      <c r="AD57" s="183" t="s">
        <v>702</v>
      </c>
      <c r="AE57" s="197"/>
      <c r="AF57" s="160"/>
      <c r="AG57" s="187"/>
      <c r="AH57" s="160"/>
      <c r="AI57" s="160"/>
      <c r="AJ57" s="214"/>
      <c r="AK57" s="214"/>
      <c r="AL57" s="214"/>
      <c r="AM57" s="160"/>
      <c r="AN57" s="161"/>
      <c r="AO57" s="161"/>
      <c r="AP57" s="161"/>
      <c r="AQ57" s="161"/>
      <c r="AR57" s="161"/>
      <c r="AS57" s="161"/>
      <c r="AT57" s="159"/>
      <c r="AU57" s="147"/>
      <c r="AV57" s="147"/>
      <c r="AW57" s="147"/>
      <c r="AX57" s="147"/>
      <c r="AY57" s="147"/>
      <c r="AZ57" s="147"/>
      <c r="BA57" s="147"/>
      <c r="BB57" s="147"/>
      <c r="BC57" s="147"/>
      <c r="BD57" s="147"/>
      <c r="BE57" s="147"/>
      <c r="BF57" s="147"/>
      <c r="BG57" s="147"/>
      <c r="BH57" s="147"/>
      <c r="BI57" s="147"/>
      <c r="BJ57" s="147"/>
      <c r="BK57" s="147"/>
      <c r="BL57" s="147"/>
      <c r="BM57" s="147"/>
      <c r="BN57" s="147"/>
      <c r="BO57" s="147"/>
      <c r="BP57" s="147"/>
      <c r="BQ57" s="147"/>
      <c r="BR57" s="147"/>
      <c r="BS57" s="147"/>
      <c r="BT57" s="147"/>
      <c r="BU57" s="147"/>
    </row>
    <row r="58" spans="1:73" ht="18.75">
      <c r="A58" s="1076"/>
      <c r="B58" s="181">
        <v>48</v>
      </c>
      <c r="C58" s="182" t="s">
        <v>1278</v>
      </c>
      <c r="D58" s="183">
        <v>10</v>
      </c>
      <c r="E58" s="184">
        <v>10</v>
      </c>
      <c r="F58" s="185">
        <f t="shared" si="0"/>
        <v>100</v>
      </c>
      <c r="G58" s="186">
        <f t="shared" si="1"/>
        <v>0.1</v>
      </c>
      <c r="H58" s="1076"/>
      <c r="I58" s="181">
        <v>102</v>
      </c>
      <c r="J58" s="182" t="s">
        <v>1279</v>
      </c>
      <c r="K58" s="183">
        <v>80</v>
      </c>
      <c r="L58" s="184">
        <v>10</v>
      </c>
      <c r="M58" s="185">
        <f t="shared" si="5"/>
        <v>800</v>
      </c>
      <c r="N58" s="186">
        <f t="shared" si="2"/>
        <v>0.8</v>
      </c>
      <c r="O58" s="1076"/>
      <c r="P58" s="181">
        <v>161</v>
      </c>
      <c r="Q58" s="182" t="s">
        <v>1280</v>
      </c>
      <c r="R58" s="183">
        <v>6200</v>
      </c>
      <c r="S58" s="184">
        <v>10</v>
      </c>
      <c r="T58" s="185">
        <f t="shared" si="6"/>
        <v>62000</v>
      </c>
      <c r="U58" s="199">
        <f t="shared" si="4"/>
        <v>62</v>
      </c>
      <c r="V58" s="1076"/>
      <c r="W58" s="147"/>
      <c r="X58" s="182" t="s">
        <v>782</v>
      </c>
      <c r="Y58" s="184" t="s">
        <v>640</v>
      </c>
      <c r="Z58" s="183" t="s">
        <v>681</v>
      </c>
      <c r="AA58" s="197"/>
      <c r="AB58" s="182" t="s">
        <v>783</v>
      </c>
      <c r="AC58" s="184" t="s">
        <v>784</v>
      </c>
      <c r="AD58" s="205" t="s">
        <v>785</v>
      </c>
      <c r="AE58" s="197"/>
      <c r="AF58" s="160"/>
      <c r="AG58" s="187" t="s">
        <v>943</v>
      </c>
      <c r="AH58" s="160"/>
      <c r="AI58" s="160"/>
      <c r="AJ58" s="214"/>
      <c r="AK58" s="214"/>
      <c r="AL58" s="214"/>
      <c r="AM58" s="160"/>
      <c r="AN58" s="161"/>
      <c r="AO58" s="161"/>
      <c r="AP58" s="161"/>
      <c r="AQ58" s="161"/>
      <c r="AR58" s="161"/>
      <c r="AS58" s="161"/>
      <c r="AT58" s="159"/>
      <c r="AU58" s="147"/>
      <c r="AV58" s="147"/>
      <c r="AW58" s="147"/>
      <c r="AX58" s="147"/>
      <c r="AY58" s="147"/>
      <c r="AZ58" s="147"/>
      <c r="BA58" s="147"/>
      <c r="BB58" s="147"/>
      <c r="BC58" s="147"/>
      <c r="BD58" s="147"/>
      <c r="BE58" s="147"/>
      <c r="BF58" s="147"/>
      <c r="BG58" s="147"/>
      <c r="BH58" s="147"/>
      <c r="BI58" s="147"/>
      <c r="BJ58" s="147"/>
      <c r="BK58" s="147"/>
      <c r="BL58" s="147"/>
      <c r="BM58" s="147"/>
      <c r="BN58" s="147"/>
      <c r="BO58" s="147"/>
      <c r="BP58" s="147"/>
      <c r="BQ58" s="147"/>
      <c r="BR58" s="147"/>
      <c r="BS58" s="147"/>
      <c r="BT58" s="147"/>
      <c r="BU58" s="147"/>
    </row>
    <row r="59" spans="1:73" ht="18.75">
      <c r="A59" s="1076"/>
      <c r="B59" s="181">
        <v>49</v>
      </c>
      <c r="C59" s="182" t="s">
        <v>1281</v>
      </c>
      <c r="D59" s="183">
        <v>35</v>
      </c>
      <c r="E59" s="184">
        <v>10</v>
      </c>
      <c r="F59" s="185">
        <f t="shared" si="0"/>
        <v>350</v>
      </c>
      <c r="G59" s="186">
        <f t="shared" si="1"/>
        <v>0.35</v>
      </c>
      <c r="H59" s="1076"/>
      <c r="I59" s="181">
        <v>103</v>
      </c>
      <c r="J59" s="182" t="s">
        <v>1282</v>
      </c>
      <c r="K59" s="183">
        <v>225</v>
      </c>
      <c r="L59" s="184">
        <v>10</v>
      </c>
      <c r="M59" s="185">
        <f t="shared" si="5"/>
        <v>2250</v>
      </c>
      <c r="N59" s="186">
        <f t="shared" si="2"/>
        <v>2.25</v>
      </c>
      <c r="O59" s="1076"/>
      <c r="P59" s="181"/>
      <c r="Q59" s="182"/>
      <c r="R59" s="183"/>
      <c r="S59" s="184"/>
      <c r="T59" s="185"/>
      <c r="U59" s="199"/>
      <c r="V59" s="1076"/>
      <c r="W59" s="147"/>
      <c r="X59" s="182" t="s">
        <v>786</v>
      </c>
      <c r="Y59" s="184" t="s">
        <v>787</v>
      </c>
      <c r="Z59" s="183" t="s">
        <v>672</v>
      </c>
      <c r="AA59" s="197"/>
      <c r="AB59" s="182" t="s">
        <v>788</v>
      </c>
      <c r="AC59" s="184" t="s">
        <v>637</v>
      </c>
      <c r="AD59" s="183" t="s">
        <v>631</v>
      </c>
      <c r="AE59" s="197"/>
      <c r="AF59" s="160"/>
      <c r="AG59" s="187"/>
      <c r="AH59" s="160"/>
      <c r="AI59" s="160"/>
      <c r="AJ59" s="214"/>
      <c r="AK59" s="214"/>
      <c r="AL59" s="214"/>
      <c r="AM59" s="160"/>
      <c r="AN59" s="161"/>
      <c r="AO59" s="161"/>
      <c r="AP59" s="161"/>
      <c r="AQ59" s="161"/>
      <c r="AR59" s="161"/>
      <c r="AS59" s="161"/>
      <c r="AT59" s="159"/>
      <c r="AU59" s="147"/>
      <c r="AV59" s="147"/>
      <c r="AW59" s="147"/>
      <c r="AX59" s="147"/>
      <c r="AY59" s="147"/>
      <c r="AZ59" s="147"/>
      <c r="BA59" s="147"/>
      <c r="BB59" s="147"/>
      <c r="BC59" s="147"/>
      <c r="BD59" s="147"/>
      <c r="BE59" s="147"/>
      <c r="BF59" s="147"/>
      <c r="BG59" s="147"/>
      <c r="BH59" s="147"/>
      <c r="BI59" s="147"/>
      <c r="BJ59" s="147"/>
      <c r="BK59" s="147"/>
      <c r="BL59" s="147"/>
      <c r="BM59" s="147"/>
      <c r="BN59" s="147"/>
      <c r="BO59" s="147"/>
      <c r="BP59" s="147"/>
      <c r="BQ59" s="147"/>
      <c r="BR59" s="147"/>
      <c r="BS59" s="147"/>
      <c r="BT59" s="147"/>
      <c r="BU59" s="147"/>
    </row>
    <row r="60" spans="1:73" ht="20.25">
      <c r="A60" s="1076"/>
      <c r="B60" s="181"/>
      <c r="C60" s="196" t="s">
        <v>8</v>
      </c>
      <c r="D60" s="183">
        <v>0</v>
      </c>
      <c r="E60" s="184"/>
      <c r="F60" s="185">
        <f t="shared" si="0"/>
        <v>0</v>
      </c>
      <c r="G60" s="186">
        <f t="shared" si="1"/>
        <v>0</v>
      </c>
      <c r="H60" s="1076"/>
      <c r="I60" s="181">
        <v>104</v>
      </c>
      <c r="J60" s="182" t="s">
        <v>1283</v>
      </c>
      <c r="K60" s="183">
        <v>225</v>
      </c>
      <c r="L60" s="184">
        <v>10</v>
      </c>
      <c r="M60" s="185">
        <f t="shared" si="5"/>
        <v>2250</v>
      </c>
      <c r="N60" s="186">
        <f t="shared" si="2"/>
        <v>2.25</v>
      </c>
      <c r="O60" s="1076"/>
      <c r="P60" s="181"/>
      <c r="Q60" s="182"/>
      <c r="R60" s="183"/>
      <c r="S60" s="184"/>
      <c r="T60" s="185"/>
      <c r="U60" s="199"/>
      <c r="V60" s="1076"/>
      <c r="W60" s="147"/>
      <c r="X60" s="182" t="s">
        <v>789</v>
      </c>
      <c r="Y60" s="184" t="s">
        <v>666</v>
      </c>
      <c r="Z60" s="183" t="s">
        <v>629</v>
      </c>
      <c r="AA60" s="197"/>
      <c r="AB60" s="182" t="s">
        <v>790</v>
      </c>
      <c r="AC60" s="184" t="s">
        <v>791</v>
      </c>
      <c r="AD60" s="183" t="s">
        <v>792</v>
      </c>
      <c r="AE60" s="197"/>
      <c r="AF60" s="160"/>
      <c r="AG60" s="187" t="s">
        <v>944</v>
      </c>
      <c r="AH60" s="160"/>
      <c r="AI60" s="160"/>
      <c r="AJ60" s="214"/>
      <c r="AK60" s="214"/>
      <c r="AL60" s="214"/>
      <c r="AM60" s="160"/>
      <c r="AN60" s="161"/>
      <c r="AO60" s="161"/>
      <c r="AP60" s="161"/>
      <c r="AQ60" s="161"/>
      <c r="AR60" s="161"/>
      <c r="AS60" s="161"/>
      <c r="AT60" s="159"/>
      <c r="AU60" s="147"/>
      <c r="AV60" s="147"/>
      <c r="AW60" s="147"/>
      <c r="AX60" s="147"/>
      <c r="AY60" s="147"/>
      <c r="AZ60" s="147"/>
      <c r="BA60" s="147"/>
      <c r="BB60" s="147"/>
      <c r="BC60" s="147"/>
      <c r="BD60" s="147"/>
      <c r="BE60" s="147"/>
      <c r="BF60" s="147"/>
      <c r="BG60" s="147"/>
      <c r="BH60" s="147"/>
      <c r="BI60" s="147"/>
      <c r="BJ60" s="147"/>
      <c r="BK60" s="147"/>
      <c r="BL60" s="147"/>
      <c r="BM60" s="147"/>
      <c r="BN60" s="147"/>
      <c r="BO60" s="147"/>
      <c r="BP60" s="147"/>
      <c r="BQ60" s="147"/>
      <c r="BR60" s="147"/>
      <c r="BS60" s="147"/>
      <c r="BT60" s="147"/>
      <c r="BU60" s="147"/>
    </row>
    <row r="61" spans="1:73" ht="18.75">
      <c r="A61" s="1076"/>
      <c r="B61" s="181">
        <v>50</v>
      </c>
      <c r="C61" s="182" t="s">
        <v>1284</v>
      </c>
      <c r="D61" s="183">
        <v>3</v>
      </c>
      <c r="E61" s="184">
        <v>10</v>
      </c>
      <c r="F61" s="185">
        <f t="shared" si="0"/>
        <v>30</v>
      </c>
      <c r="G61" s="186">
        <f t="shared" si="1"/>
        <v>0.03</v>
      </c>
      <c r="H61" s="1076"/>
      <c r="I61" s="181">
        <v>105</v>
      </c>
      <c r="J61" s="182" t="s">
        <v>1285</v>
      </c>
      <c r="K61" s="183">
        <v>750</v>
      </c>
      <c r="L61" s="184">
        <v>10</v>
      </c>
      <c r="M61" s="185">
        <f t="shared" si="5"/>
        <v>7500</v>
      </c>
      <c r="N61" s="186">
        <f t="shared" si="2"/>
        <v>7.5</v>
      </c>
      <c r="O61" s="1076"/>
      <c r="P61" s="181"/>
      <c r="Q61" s="182"/>
      <c r="R61" s="183"/>
      <c r="S61" s="184"/>
      <c r="T61" s="185"/>
      <c r="U61" s="199"/>
      <c r="V61" s="1076"/>
      <c r="W61" s="147"/>
      <c r="X61" s="182" t="s">
        <v>793</v>
      </c>
      <c r="Y61" s="184" t="s">
        <v>640</v>
      </c>
      <c r="Z61" s="183" t="s">
        <v>641</v>
      </c>
      <c r="AA61" s="197"/>
      <c r="AB61" s="182" t="s">
        <v>794</v>
      </c>
      <c r="AC61" s="184">
        <v>1</v>
      </c>
      <c r="AD61" s="183" t="s">
        <v>654</v>
      </c>
      <c r="AE61" s="197"/>
      <c r="AF61" s="160"/>
      <c r="AG61" s="187"/>
      <c r="AH61" s="160"/>
      <c r="AI61" s="160"/>
      <c r="AJ61" s="214"/>
      <c r="AK61" s="214"/>
      <c r="AL61" s="214"/>
      <c r="AM61" s="160"/>
      <c r="AN61" s="161"/>
      <c r="AO61" s="161"/>
      <c r="AP61" s="161"/>
      <c r="AQ61" s="161"/>
      <c r="AR61" s="161"/>
      <c r="AS61" s="161"/>
      <c r="AT61" s="159"/>
      <c r="AU61" s="147"/>
      <c r="AV61" s="147"/>
      <c r="AW61" s="147"/>
      <c r="AX61" s="147"/>
      <c r="AY61" s="147"/>
      <c r="AZ61" s="147"/>
      <c r="BA61" s="147"/>
      <c r="BB61" s="147"/>
      <c r="BC61" s="147"/>
      <c r="BD61" s="147"/>
      <c r="BE61" s="147"/>
      <c r="BF61" s="147"/>
      <c r="BG61" s="147"/>
      <c r="BH61" s="147"/>
      <c r="BI61" s="147"/>
      <c r="BJ61" s="147"/>
      <c r="BK61" s="147"/>
      <c r="BL61" s="147"/>
      <c r="BM61" s="147"/>
      <c r="BN61" s="147"/>
      <c r="BO61" s="147"/>
      <c r="BP61" s="147"/>
      <c r="BQ61" s="147"/>
      <c r="BR61" s="147"/>
      <c r="BS61" s="147"/>
      <c r="BT61" s="147"/>
      <c r="BU61" s="147"/>
    </row>
    <row r="62" spans="1:73" ht="18.75">
      <c r="A62" s="1076"/>
      <c r="B62" s="181">
        <v>51</v>
      </c>
      <c r="C62" s="182" t="s">
        <v>1286</v>
      </c>
      <c r="D62" s="183">
        <v>8</v>
      </c>
      <c r="E62" s="184">
        <v>10</v>
      </c>
      <c r="F62" s="185">
        <f t="shared" si="0"/>
        <v>80</v>
      </c>
      <c r="G62" s="186">
        <f t="shared" si="1"/>
        <v>0.08</v>
      </c>
      <c r="H62" s="1076"/>
      <c r="I62" s="181">
        <v>106</v>
      </c>
      <c r="J62" s="182" t="s">
        <v>1287</v>
      </c>
      <c r="K62" s="183">
        <v>8.6</v>
      </c>
      <c r="L62" s="184">
        <v>10</v>
      </c>
      <c r="M62" s="185">
        <f t="shared" si="5"/>
        <v>86</v>
      </c>
      <c r="N62" s="186">
        <f t="shared" si="2"/>
        <v>8.5999999999999993E-2</v>
      </c>
      <c r="O62" s="1076"/>
      <c r="P62" s="181"/>
      <c r="Q62" s="182"/>
      <c r="R62" s="183"/>
      <c r="S62" s="184"/>
      <c r="T62" s="185"/>
      <c r="U62" s="199"/>
      <c r="V62" s="1076"/>
      <c r="W62" s="147"/>
      <c r="X62" s="182" t="s">
        <v>795</v>
      </c>
      <c r="Y62" s="184" t="s">
        <v>630</v>
      </c>
      <c r="Z62" s="183" t="s">
        <v>672</v>
      </c>
      <c r="AA62" s="197"/>
      <c r="AB62" s="182" t="s">
        <v>796</v>
      </c>
      <c r="AC62" s="184" t="s">
        <v>628</v>
      </c>
      <c r="AD62" s="183" t="s">
        <v>797</v>
      </c>
      <c r="AE62" s="197"/>
      <c r="AF62" s="160"/>
      <c r="AG62" s="187" t="s">
        <v>1288</v>
      </c>
      <c r="AH62" s="160"/>
      <c r="AI62" s="160"/>
      <c r="AJ62" s="214"/>
      <c r="AK62" s="214"/>
      <c r="AL62" s="214"/>
      <c r="AM62" s="160"/>
      <c r="AN62" s="161"/>
      <c r="AO62" s="161"/>
      <c r="AP62" s="161"/>
      <c r="AQ62" s="161"/>
      <c r="AR62" s="161"/>
      <c r="AS62" s="161"/>
      <c r="AT62" s="159"/>
      <c r="AU62" s="147"/>
      <c r="AV62" s="147"/>
      <c r="AW62" s="147"/>
      <c r="AX62" s="147"/>
      <c r="AY62" s="147"/>
      <c r="AZ62" s="147"/>
      <c r="BA62" s="147"/>
      <c r="BB62" s="147"/>
      <c r="BC62" s="147"/>
      <c r="BD62" s="147"/>
      <c r="BE62" s="147"/>
      <c r="BF62" s="147"/>
      <c r="BG62" s="147"/>
      <c r="BH62" s="147"/>
      <c r="BI62" s="147"/>
      <c r="BJ62" s="147"/>
      <c r="BK62" s="147"/>
      <c r="BL62" s="147"/>
      <c r="BM62" s="147"/>
      <c r="BN62" s="147"/>
      <c r="BO62" s="147"/>
      <c r="BP62" s="147"/>
      <c r="BQ62" s="147"/>
      <c r="BR62" s="147"/>
      <c r="BS62" s="147"/>
      <c r="BT62" s="147"/>
      <c r="BU62" s="147"/>
    </row>
    <row r="63" spans="1:73" ht="18.75">
      <c r="A63" s="1076"/>
      <c r="B63" s="181">
        <v>52</v>
      </c>
      <c r="C63" s="182" t="s">
        <v>1289</v>
      </c>
      <c r="D63" s="183">
        <v>100</v>
      </c>
      <c r="E63" s="184">
        <v>10</v>
      </c>
      <c r="F63" s="185">
        <f t="shared" si="0"/>
        <v>1000</v>
      </c>
      <c r="G63" s="186">
        <f t="shared" si="1"/>
        <v>1</v>
      </c>
      <c r="H63" s="1076"/>
      <c r="I63" s="181">
        <v>107</v>
      </c>
      <c r="J63" s="182" t="s">
        <v>1290</v>
      </c>
      <c r="K63" s="183">
        <v>11.5</v>
      </c>
      <c r="L63" s="184">
        <v>10</v>
      </c>
      <c r="M63" s="185">
        <f t="shared" si="5"/>
        <v>115</v>
      </c>
      <c r="N63" s="186">
        <f t="shared" si="2"/>
        <v>0.115</v>
      </c>
      <c r="O63" s="1076"/>
      <c r="P63" s="181"/>
      <c r="Q63" s="182"/>
      <c r="R63" s="183"/>
      <c r="S63" s="184"/>
      <c r="T63" s="185"/>
      <c r="U63" s="199"/>
      <c r="V63" s="1076"/>
      <c r="W63" s="147"/>
      <c r="X63" s="182" t="s">
        <v>798</v>
      </c>
      <c r="Y63" s="184">
        <v>1</v>
      </c>
      <c r="Z63" s="183" t="s">
        <v>763</v>
      </c>
      <c r="AA63" s="197"/>
      <c r="AB63" s="182" t="s">
        <v>799</v>
      </c>
      <c r="AC63" s="184">
        <v>1</v>
      </c>
      <c r="AD63" s="183" t="s">
        <v>800</v>
      </c>
      <c r="AE63" s="197"/>
      <c r="AF63" s="160"/>
      <c r="AG63" s="187"/>
      <c r="AH63" s="160"/>
      <c r="AI63" s="160"/>
      <c r="AJ63" s="214"/>
      <c r="AK63" s="214"/>
      <c r="AL63" s="214"/>
      <c r="AM63" s="160"/>
      <c r="AN63" s="161"/>
      <c r="AO63" s="161"/>
      <c r="AP63" s="161"/>
      <c r="AQ63" s="161"/>
      <c r="AR63" s="161"/>
      <c r="AS63" s="161"/>
      <c r="AT63" s="159"/>
      <c r="AU63" s="147"/>
      <c r="AV63" s="147"/>
      <c r="AW63" s="147"/>
      <c r="AX63" s="147"/>
      <c r="AY63" s="147"/>
      <c r="AZ63" s="147"/>
      <c r="BA63" s="147"/>
      <c r="BB63" s="147"/>
      <c r="BC63" s="147"/>
      <c r="BD63" s="147"/>
      <c r="BE63" s="147"/>
      <c r="BF63" s="147"/>
      <c r="BG63" s="147"/>
      <c r="BH63" s="147"/>
      <c r="BI63" s="147"/>
      <c r="BJ63" s="147"/>
      <c r="BK63" s="147"/>
      <c r="BL63" s="147"/>
      <c r="BM63" s="147"/>
      <c r="BN63" s="147"/>
      <c r="BO63" s="147"/>
      <c r="BP63" s="147"/>
      <c r="BQ63" s="147"/>
      <c r="BR63" s="147"/>
      <c r="BS63" s="147"/>
      <c r="BT63" s="147"/>
      <c r="BU63" s="147"/>
    </row>
    <row r="64" spans="1:73" ht="18.75">
      <c r="A64" s="1076"/>
      <c r="B64" s="181">
        <v>53</v>
      </c>
      <c r="C64" s="182" t="s">
        <v>1291</v>
      </c>
      <c r="D64" s="183">
        <v>100</v>
      </c>
      <c r="E64" s="184">
        <v>10</v>
      </c>
      <c r="F64" s="185">
        <f t="shared" si="0"/>
        <v>1000</v>
      </c>
      <c r="G64" s="186">
        <f t="shared" si="1"/>
        <v>1</v>
      </c>
      <c r="H64" s="1076"/>
      <c r="I64" s="181">
        <v>108</v>
      </c>
      <c r="J64" s="182" t="s">
        <v>1292</v>
      </c>
      <c r="K64" s="183">
        <v>3.75</v>
      </c>
      <c r="L64" s="184">
        <v>10</v>
      </c>
      <c r="M64" s="185">
        <f t="shared" si="5"/>
        <v>37.5</v>
      </c>
      <c r="N64" s="186">
        <f t="shared" si="2"/>
        <v>3.7499999999999999E-2</v>
      </c>
      <c r="O64" s="1076"/>
      <c r="P64" s="181"/>
      <c r="Q64" s="182"/>
      <c r="R64" s="183"/>
      <c r="S64" s="184"/>
      <c r="T64" s="185"/>
      <c r="U64" s="199"/>
      <c r="V64" s="1076"/>
      <c r="W64" s="147"/>
      <c r="X64" s="182" t="s">
        <v>801</v>
      </c>
      <c r="Y64" s="184" t="s">
        <v>628</v>
      </c>
      <c r="Z64" s="183" t="s">
        <v>656</v>
      </c>
      <c r="AA64" s="197"/>
      <c r="AB64" s="182" t="s">
        <v>802</v>
      </c>
      <c r="AC64" s="184" t="s">
        <v>708</v>
      </c>
      <c r="AD64" s="183" t="s">
        <v>803</v>
      </c>
      <c r="AE64" s="197"/>
      <c r="AF64" s="160"/>
      <c r="AG64" s="187" t="s">
        <v>945</v>
      </c>
      <c r="AH64" s="160"/>
      <c r="AI64" s="160"/>
      <c r="AJ64" s="214"/>
      <c r="AK64" s="214"/>
      <c r="AL64" s="214"/>
      <c r="AM64" s="160"/>
      <c r="AN64" s="161"/>
      <c r="AO64" s="161"/>
      <c r="AP64" s="161"/>
      <c r="AQ64" s="161"/>
      <c r="AR64" s="161"/>
      <c r="AS64" s="161"/>
      <c r="AT64" s="159"/>
      <c r="AU64" s="147"/>
      <c r="AV64" s="147"/>
      <c r="AW64" s="147"/>
      <c r="AX64" s="147"/>
      <c r="AY64" s="147"/>
      <c r="AZ64" s="147"/>
      <c r="BA64" s="147"/>
      <c r="BB64" s="147"/>
      <c r="BC64" s="147"/>
      <c r="BD64" s="147"/>
      <c r="BE64" s="147"/>
      <c r="BF64" s="147"/>
      <c r="BG64" s="147"/>
      <c r="BH64" s="147"/>
      <c r="BI64" s="147"/>
      <c r="BJ64" s="147"/>
      <c r="BK64" s="147"/>
      <c r="BL64" s="147"/>
      <c r="BM64" s="147"/>
      <c r="BN64" s="147"/>
      <c r="BO64" s="147"/>
      <c r="BP64" s="147"/>
      <c r="BQ64" s="147"/>
      <c r="BR64" s="147"/>
      <c r="BS64" s="147"/>
      <c r="BT64" s="147"/>
      <c r="BU64" s="147"/>
    </row>
    <row r="65" spans="1:73" ht="18.75">
      <c r="A65" s="1076"/>
      <c r="B65" s="181">
        <v>54</v>
      </c>
      <c r="C65" s="182" t="s">
        <v>1293</v>
      </c>
      <c r="D65" s="183">
        <v>135</v>
      </c>
      <c r="E65" s="184">
        <v>10</v>
      </c>
      <c r="F65" s="185">
        <f t="shared" si="0"/>
        <v>1350</v>
      </c>
      <c r="G65" s="186">
        <f t="shared" si="1"/>
        <v>1.35</v>
      </c>
      <c r="H65" s="1076"/>
      <c r="I65" s="181">
        <v>109</v>
      </c>
      <c r="J65" s="182" t="s">
        <v>1294</v>
      </c>
      <c r="K65" s="183">
        <v>170</v>
      </c>
      <c r="L65" s="184">
        <v>10</v>
      </c>
      <c r="M65" s="185">
        <f t="shared" si="5"/>
        <v>1700</v>
      </c>
      <c r="N65" s="186">
        <f t="shared" si="2"/>
        <v>1.7</v>
      </c>
      <c r="O65" s="1076"/>
      <c r="P65" s="181"/>
      <c r="Q65" s="182"/>
      <c r="R65" s="183"/>
      <c r="S65" s="184"/>
      <c r="T65" s="185"/>
      <c r="U65" s="199"/>
      <c r="V65" s="1076"/>
      <c r="W65" s="147"/>
      <c r="X65" s="197"/>
      <c r="Y65" s="184"/>
      <c r="Z65" s="197"/>
      <c r="AA65" s="197"/>
      <c r="AB65" s="182" t="s">
        <v>804</v>
      </c>
      <c r="AC65" s="184" t="s">
        <v>805</v>
      </c>
      <c r="AD65" s="183" t="s">
        <v>806</v>
      </c>
      <c r="AE65" s="197"/>
      <c r="AF65" s="160"/>
      <c r="AG65" s="187"/>
      <c r="AH65" s="160"/>
      <c r="AI65" s="160"/>
      <c r="AJ65" s="214"/>
      <c r="AK65" s="214"/>
      <c r="AL65" s="214"/>
      <c r="AM65" s="160"/>
      <c r="AN65" s="161"/>
      <c r="AO65" s="161"/>
      <c r="AP65" s="161"/>
      <c r="AQ65" s="161"/>
      <c r="AR65" s="161"/>
      <c r="AS65" s="161"/>
      <c r="AT65" s="159"/>
      <c r="AU65" s="147"/>
      <c r="AV65" s="147"/>
      <c r="AW65" s="147"/>
      <c r="AX65" s="147"/>
      <c r="AY65" s="147"/>
      <c r="AZ65" s="147"/>
      <c r="BA65" s="147"/>
      <c r="BB65" s="147"/>
      <c r="BC65" s="147"/>
      <c r="BD65" s="147"/>
      <c r="BE65" s="147"/>
      <c r="BF65" s="147"/>
      <c r="BG65" s="147"/>
      <c r="BH65" s="147"/>
      <c r="BI65" s="147"/>
      <c r="BJ65" s="147"/>
      <c r="BK65" s="147"/>
      <c r="BL65" s="147"/>
      <c r="BM65" s="147"/>
      <c r="BN65" s="147"/>
      <c r="BO65" s="147"/>
      <c r="BP65" s="147"/>
      <c r="BQ65" s="147"/>
      <c r="BR65" s="147"/>
      <c r="BS65" s="147"/>
      <c r="BT65" s="147"/>
      <c r="BU65" s="147"/>
    </row>
    <row r="66" spans="1:73" ht="18.75">
      <c r="A66" s="1076"/>
      <c r="B66" s="181">
        <v>55</v>
      </c>
      <c r="C66" s="182" t="s">
        <v>835</v>
      </c>
      <c r="D66" s="183">
        <v>12</v>
      </c>
      <c r="E66" s="184">
        <v>10</v>
      </c>
      <c r="F66" s="185">
        <f t="shared" si="0"/>
        <v>120</v>
      </c>
      <c r="G66" s="186">
        <f t="shared" si="1"/>
        <v>0.12</v>
      </c>
      <c r="H66" s="1076"/>
      <c r="I66" s="181">
        <v>110</v>
      </c>
      <c r="J66" s="182" t="s">
        <v>1295</v>
      </c>
      <c r="K66" s="183">
        <v>1000</v>
      </c>
      <c r="L66" s="184">
        <v>10</v>
      </c>
      <c r="M66" s="185">
        <f t="shared" si="5"/>
        <v>10000</v>
      </c>
      <c r="N66" s="199">
        <f t="shared" si="2"/>
        <v>10</v>
      </c>
      <c r="O66" s="1076"/>
      <c r="P66" s="181"/>
      <c r="Q66" s="182"/>
      <c r="R66" s="183"/>
      <c r="S66" s="184"/>
      <c r="T66" s="185"/>
      <c r="U66" s="199"/>
      <c r="V66" s="1076"/>
      <c r="W66" s="147"/>
      <c r="X66" s="215"/>
      <c r="Y66" s="184"/>
      <c r="Z66" s="197"/>
      <c r="AA66" s="197"/>
      <c r="AB66" s="197"/>
      <c r="AC66" s="197"/>
      <c r="AD66" s="197"/>
      <c r="AE66" s="197"/>
      <c r="AF66" s="160"/>
      <c r="AG66" s="187" t="s">
        <v>946</v>
      </c>
      <c r="AH66" s="160"/>
      <c r="AI66" s="160"/>
      <c r="AJ66" s="214"/>
      <c r="AK66" s="214"/>
      <c r="AL66" s="214"/>
      <c r="AM66" s="160"/>
      <c r="AN66" s="161"/>
      <c r="AO66" s="161"/>
      <c r="AP66" s="161"/>
      <c r="AQ66" s="161"/>
      <c r="AR66" s="161"/>
      <c r="AS66" s="161"/>
      <c r="AT66" s="159"/>
      <c r="AU66" s="147"/>
      <c r="AV66" s="147"/>
      <c r="AW66" s="147"/>
      <c r="AX66" s="147"/>
      <c r="AY66" s="147"/>
      <c r="AZ66" s="147"/>
      <c r="BA66" s="147"/>
      <c r="BB66" s="147"/>
      <c r="BC66" s="147"/>
      <c r="BD66" s="147"/>
      <c r="BE66" s="147"/>
      <c r="BF66" s="147"/>
      <c r="BG66" s="147"/>
      <c r="BH66" s="147"/>
      <c r="BI66" s="147"/>
      <c r="BJ66" s="147"/>
      <c r="BK66" s="147"/>
      <c r="BL66" s="147"/>
      <c r="BM66" s="147"/>
      <c r="BN66" s="147"/>
      <c r="BO66" s="147"/>
      <c r="BP66" s="147"/>
      <c r="BQ66" s="147"/>
      <c r="BR66" s="147"/>
      <c r="BS66" s="147"/>
      <c r="BT66" s="147"/>
      <c r="BU66" s="147"/>
    </row>
    <row r="67" spans="1:73" ht="18.75">
      <c r="A67" s="1076"/>
      <c r="B67" s="181"/>
      <c r="C67" s="182"/>
      <c r="D67" s="183"/>
      <c r="E67" s="184"/>
      <c r="F67" s="185"/>
      <c r="G67" s="186"/>
      <c r="H67" s="1076"/>
      <c r="I67" s="181">
        <v>111</v>
      </c>
      <c r="J67" s="182" t="s">
        <v>1296</v>
      </c>
      <c r="K67" s="183">
        <v>1500</v>
      </c>
      <c r="L67" s="184">
        <v>10</v>
      </c>
      <c r="M67" s="185">
        <f t="shared" si="5"/>
        <v>15000</v>
      </c>
      <c r="N67" s="199">
        <f t="shared" si="2"/>
        <v>15</v>
      </c>
      <c r="O67" s="1076"/>
      <c r="P67" s="181"/>
      <c r="Q67" s="182"/>
      <c r="R67" s="183"/>
      <c r="S67" s="184"/>
      <c r="T67" s="185"/>
      <c r="U67" s="199"/>
      <c r="V67" s="1076"/>
      <c r="W67" s="147"/>
      <c r="X67" s="216" t="s">
        <v>1117</v>
      </c>
      <c r="Y67" s="216" t="s">
        <v>1118</v>
      </c>
      <c r="Z67" s="216" t="s">
        <v>1119</v>
      </c>
      <c r="AA67" s="197"/>
      <c r="AB67" s="216" t="s">
        <v>1117</v>
      </c>
      <c r="AC67" s="216" t="s">
        <v>1118</v>
      </c>
      <c r="AD67" s="216" t="s">
        <v>1119</v>
      </c>
      <c r="AE67" s="197"/>
      <c r="AF67" s="160"/>
      <c r="AG67" s="187" t="s">
        <v>947</v>
      </c>
      <c r="AH67" s="160"/>
      <c r="AI67" s="160"/>
      <c r="AJ67" s="214"/>
      <c r="AK67" s="214"/>
      <c r="AL67" s="214"/>
      <c r="AM67" s="160"/>
      <c r="AN67" s="161"/>
      <c r="AO67" s="161"/>
      <c r="AP67" s="161"/>
      <c r="AQ67" s="161"/>
      <c r="AR67" s="161"/>
      <c r="AS67" s="161"/>
      <c r="AT67" s="159"/>
      <c r="AU67" s="147"/>
      <c r="AV67" s="147"/>
      <c r="AW67" s="147"/>
      <c r="AX67" s="147"/>
      <c r="AY67" s="147"/>
      <c r="AZ67" s="147"/>
      <c r="BA67" s="147"/>
      <c r="BB67" s="147"/>
      <c r="BC67" s="147"/>
      <c r="BD67" s="147"/>
      <c r="BE67" s="147"/>
      <c r="BF67" s="147"/>
      <c r="BG67" s="147"/>
      <c r="BH67" s="147"/>
      <c r="BI67" s="147"/>
      <c r="BJ67" s="147"/>
      <c r="BK67" s="147"/>
      <c r="BL67" s="147"/>
      <c r="BM67" s="147"/>
      <c r="BN67" s="147"/>
      <c r="BO67" s="147"/>
      <c r="BP67" s="147"/>
      <c r="BQ67" s="147"/>
      <c r="BR67" s="147"/>
      <c r="BS67" s="147"/>
      <c r="BT67" s="147"/>
      <c r="BU67" s="147"/>
    </row>
    <row r="68" spans="1:73" ht="18.75">
      <c r="A68" s="1076"/>
      <c r="B68" s="181"/>
      <c r="C68" s="182"/>
      <c r="D68" s="183"/>
      <c r="E68" s="184"/>
      <c r="F68" s="185"/>
      <c r="G68" s="186"/>
      <c r="H68" s="1076"/>
      <c r="I68" s="181">
        <v>112</v>
      </c>
      <c r="J68" s="182" t="s">
        <v>1297</v>
      </c>
      <c r="K68" s="183">
        <v>15</v>
      </c>
      <c r="L68" s="184">
        <v>10</v>
      </c>
      <c r="M68" s="185">
        <f t="shared" si="5"/>
        <v>150</v>
      </c>
      <c r="N68" s="186">
        <f t="shared" si="2"/>
        <v>0.15</v>
      </c>
      <c r="O68" s="1076"/>
      <c r="P68" s="181"/>
      <c r="Q68" s="182"/>
      <c r="R68" s="183"/>
      <c r="S68" s="184"/>
      <c r="T68" s="185"/>
      <c r="U68" s="199"/>
      <c r="V68" s="1076"/>
      <c r="W68" s="147"/>
      <c r="X68" s="147"/>
      <c r="Y68" s="147"/>
      <c r="Z68" s="147"/>
      <c r="AA68" s="147"/>
      <c r="AB68" s="147"/>
      <c r="AC68" s="147"/>
      <c r="AD68" s="147"/>
      <c r="AE68" s="197"/>
      <c r="AF68" s="160"/>
      <c r="AG68" s="187"/>
      <c r="AH68" s="160"/>
      <c r="AI68" s="160"/>
      <c r="AJ68" s="214"/>
      <c r="AK68" s="214"/>
      <c r="AL68" s="214"/>
      <c r="AM68" s="160"/>
      <c r="AN68" s="161"/>
      <c r="AO68" s="161"/>
      <c r="AP68" s="161"/>
      <c r="AQ68" s="161"/>
      <c r="AR68" s="161"/>
      <c r="AS68" s="161"/>
      <c r="AT68" s="159"/>
      <c r="AU68" s="147"/>
      <c r="AV68" s="147"/>
      <c r="AW68" s="147"/>
      <c r="AX68" s="147"/>
      <c r="AY68" s="147"/>
      <c r="AZ68" s="147"/>
      <c r="BA68" s="147"/>
      <c r="BB68" s="147"/>
      <c r="BC68" s="147"/>
      <c r="BD68" s="147"/>
      <c r="BE68" s="147"/>
      <c r="BF68" s="147"/>
      <c r="BG68" s="147"/>
      <c r="BH68" s="147"/>
      <c r="BI68" s="147"/>
      <c r="BJ68" s="147"/>
      <c r="BK68" s="147"/>
      <c r="BL68" s="147"/>
      <c r="BM68" s="147"/>
      <c r="BN68" s="147"/>
      <c r="BO68" s="147"/>
      <c r="BP68" s="147"/>
      <c r="BQ68" s="147"/>
      <c r="BR68" s="147"/>
      <c r="BS68" s="147"/>
      <c r="BT68" s="147"/>
      <c r="BU68" s="147"/>
    </row>
    <row r="69" spans="1:73" ht="18.75">
      <c r="A69" s="147"/>
      <c r="B69" s="147"/>
      <c r="C69" s="147"/>
      <c r="D69" s="147"/>
      <c r="E69" s="147"/>
      <c r="F69" s="147"/>
      <c r="G69" s="147"/>
      <c r="H69" s="147"/>
      <c r="I69" s="147"/>
      <c r="J69" s="147"/>
      <c r="K69" s="147"/>
      <c r="L69" s="147"/>
      <c r="M69" s="147"/>
      <c r="N69" s="147"/>
      <c r="O69" s="147"/>
      <c r="P69" s="147"/>
      <c r="Q69" s="147"/>
      <c r="R69" s="147"/>
      <c r="S69" s="147"/>
      <c r="T69" s="147"/>
      <c r="U69" s="147"/>
      <c r="V69" s="147"/>
      <c r="W69" s="147"/>
      <c r="X69" s="182" t="s">
        <v>807</v>
      </c>
      <c r="Y69" s="184">
        <v>1</v>
      </c>
      <c r="Z69" s="183" t="s">
        <v>808</v>
      </c>
      <c r="AA69" s="197"/>
      <c r="AB69" s="182" t="s">
        <v>37</v>
      </c>
      <c r="AC69" s="184" t="s">
        <v>666</v>
      </c>
      <c r="AD69" s="183" t="s">
        <v>800</v>
      </c>
      <c r="AE69" s="197"/>
      <c r="AF69" s="160"/>
      <c r="AG69" s="187" t="s">
        <v>948</v>
      </c>
      <c r="AH69" s="160"/>
      <c r="AI69" s="160"/>
      <c r="AJ69" s="214"/>
      <c r="AK69" s="214"/>
      <c r="AL69" s="214"/>
      <c r="AM69" s="160"/>
      <c r="AN69" s="161"/>
      <c r="AO69" s="161"/>
      <c r="AP69" s="161"/>
      <c r="AQ69" s="161"/>
      <c r="AR69" s="161"/>
      <c r="AS69" s="161"/>
      <c r="AT69" s="159"/>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7"/>
      <c r="BR69" s="147"/>
      <c r="BS69" s="147"/>
      <c r="BT69" s="147"/>
      <c r="BU69" s="147"/>
    </row>
    <row r="70" spans="1:73" ht="18.75">
      <c r="A70" s="147"/>
      <c r="B70" s="147"/>
      <c r="C70" s="147"/>
      <c r="D70" s="147"/>
      <c r="E70" s="147"/>
      <c r="F70" s="147"/>
      <c r="G70" s="147"/>
      <c r="H70" s="147"/>
      <c r="I70" s="147"/>
      <c r="J70" s="147"/>
      <c r="K70" s="147"/>
      <c r="L70" s="147"/>
      <c r="M70" s="147"/>
      <c r="N70" s="147"/>
      <c r="O70" s="147"/>
      <c r="P70" s="147"/>
      <c r="Q70" s="147"/>
      <c r="R70" s="147"/>
      <c r="S70" s="147"/>
      <c r="T70" s="147"/>
      <c r="U70" s="147"/>
      <c r="V70" s="147"/>
      <c r="W70" s="147"/>
      <c r="X70" s="182"/>
      <c r="Y70" s="184"/>
      <c r="Z70" s="183"/>
      <c r="AA70" s="197"/>
      <c r="AB70" s="182" t="s">
        <v>809</v>
      </c>
      <c r="AC70" s="184">
        <v>1</v>
      </c>
      <c r="AD70" s="183" t="s">
        <v>810</v>
      </c>
      <c r="AE70" s="197"/>
      <c r="AF70" s="160"/>
      <c r="AG70" s="187" t="s">
        <v>949</v>
      </c>
      <c r="AH70" s="160"/>
      <c r="AI70" s="160"/>
      <c r="AJ70" s="214"/>
      <c r="AK70" s="214"/>
      <c r="AL70" s="214"/>
      <c r="AM70" s="160"/>
      <c r="AN70" s="161"/>
      <c r="AO70" s="161"/>
      <c r="AP70" s="161"/>
      <c r="AQ70" s="161"/>
      <c r="AR70" s="161"/>
      <c r="AS70" s="161"/>
      <c r="AT70" s="159"/>
      <c r="AU70" s="147"/>
      <c r="AV70" s="147"/>
      <c r="AW70" s="147"/>
      <c r="AX70" s="147"/>
      <c r="AY70" s="147"/>
      <c r="AZ70" s="147"/>
      <c r="BA70" s="147"/>
      <c r="BB70" s="147"/>
      <c r="BC70" s="147"/>
      <c r="BD70" s="147"/>
      <c r="BE70" s="147"/>
      <c r="BF70" s="147"/>
      <c r="BG70" s="147"/>
      <c r="BH70" s="147"/>
      <c r="BI70" s="147"/>
      <c r="BJ70" s="147"/>
      <c r="BK70" s="147"/>
      <c r="BL70" s="147"/>
      <c r="BM70" s="147"/>
      <c r="BN70" s="147"/>
      <c r="BO70" s="147"/>
      <c r="BP70" s="147"/>
      <c r="BQ70" s="147"/>
      <c r="BR70" s="147"/>
      <c r="BS70" s="147"/>
      <c r="BT70" s="147"/>
      <c r="BU70" s="147"/>
    </row>
    <row r="71" spans="1:73" ht="15.75">
      <c r="A71" s="147"/>
      <c r="B71" s="147"/>
      <c r="C71" s="147"/>
      <c r="D71" s="147"/>
      <c r="E71" s="147"/>
      <c r="F71" s="147"/>
      <c r="G71" s="147"/>
      <c r="H71" s="147"/>
      <c r="I71" s="147"/>
      <c r="J71" s="147"/>
      <c r="K71" s="147"/>
      <c r="L71" s="147"/>
      <c r="M71" s="147"/>
      <c r="N71" s="147"/>
      <c r="O71" s="147"/>
      <c r="P71" s="147"/>
      <c r="Q71" s="147"/>
      <c r="R71" s="147"/>
      <c r="S71" s="147"/>
      <c r="T71" s="147"/>
      <c r="U71" s="147"/>
      <c r="V71" s="147"/>
      <c r="W71" s="147"/>
      <c r="X71" s="182" t="s">
        <v>811</v>
      </c>
      <c r="Y71" s="184" t="s">
        <v>666</v>
      </c>
      <c r="Z71" s="183" t="s">
        <v>687</v>
      </c>
      <c r="AA71" s="197"/>
      <c r="AB71" s="182" t="s">
        <v>812</v>
      </c>
      <c r="AC71" s="184" t="s">
        <v>640</v>
      </c>
      <c r="AD71" s="183" t="s">
        <v>681</v>
      </c>
      <c r="AE71" s="197"/>
      <c r="AF71" s="160"/>
      <c r="AG71" s="160"/>
      <c r="AH71" s="160"/>
      <c r="AI71" s="160"/>
      <c r="AJ71" s="214"/>
      <c r="AK71" s="214"/>
      <c r="AL71" s="214"/>
      <c r="AM71" s="160"/>
      <c r="AN71" s="161"/>
      <c r="AO71" s="161"/>
      <c r="AP71" s="161"/>
      <c r="AQ71" s="161"/>
      <c r="AR71" s="161"/>
      <c r="AS71" s="161"/>
      <c r="AT71" s="159"/>
      <c r="AU71" s="147"/>
      <c r="AV71" s="147"/>
      <c r="AW71" s="147"/>
      <c r="AX71" s="147"/>
      <c r="AY71" s="147"/>
      <c r="AZ71" s="147"/>
      <c r="BA71" s="147"/>
      <c r="BB71" s="147"/>
      <c r="BC71" s="147"/>
      <c r="BD71" s="147"/>
      <c r="BE71" s="147"/>
      <c r="BF71" s="147"/>
      <c r="BG71" s="147"/>
      <c r="BH71" s="147"/>
      <c r="BI71" s="147"/>
      <c r="BJ71" s="147"/>
      <c r="BK71" s="147"/>
      <c r="BL71" s="147"/>
      <c r="BM71" s="147"/>
      <c r="BN71" s="147"/>
      <c r="BO71" s="147"/>
      <c r="BP71" s="147"/>
      <c r="BQ71" s="147"/>
      <c r="BR71" s="147"/>
      <c r="BS71" s="147"/>
      <c r="BT71" s="147"/>
      <c r="BU71" s="147"/>
    </row>
    <row r="72" spans="1:73" ht="15.75">
      <c r="A72" s="147"/>
      <c r="B72" s="147"/>
      <c r="C72" s="147"/>
      <c r="D72" s="147"/>
      <c r="E72" s="147"/>
      <c r="F72" s="147"/>
      <c r="G72" s="147"/>
      <c r="H72" s="147"/>
      <c r="I72" s="147"/>
      <c r="J72" s="147"/>
      <c r="K72" s="147"/>
      <c r="L72" s="147"/>
      <c r="M72" s="147"/>
      <c r="N72" s="147"/>
      <c r="O72" s="147"/>
      <c r="P72" s="147"/>
      <c r="Q72" s="147"/>
      <c r="R72" s="147"/>
      <c r="S72" s="147"/>
      <c r="T72" s="147"/>
      <c r="U72" s="147"/>
      <c r="V72" s="147"/>
      <c r="W72" s="147"/>
      <c r="X72" s="182" t="s">
        <v>813</v>
      </c>
      <c r="Y72" s="184" t="s">
        <v>643</v>
      </c>
      <c r="Z72" s="183" t="s">
        <v>646</v>
      </c>
      <c r="AA72" s="197"/>
      <c r="AB72" s="182" t="s">
        <v>814</v>
      </c>
      <c r="AC72" s="184" t="s">
        <v>708</v>
      </c>
      <c r="AD72" s="183" t="s">
        <v>815</v>
      </c>
      <c r="AE72" s="197"/>
      <c r="AF72" s="160"/>
      <c r="AG72" s="160"/>
      <c r="AH72" s="160"/>
      <c r="AI72" s="160"/>
      <c r="AJ72" s="160"/>
      <c r="AK72" s="160"/>
      <c r="AL72" s="160"/>
      <c r="AM72" s="160"/>
      <c r="AN72" s="161"/>
      <c r="AO72" s="161"/>
      <c r="AP72" s="161"/>
      <c r="AQ72" s="161"/>
      <c r="AR72" s="161"/>
      <c r="AS72" s="161"/>
      <c r="AT72" s="159"/>
      <c r="AU72" s="147"/>
      <c r="AV72" s="147"/>
      <c r="AW72" s="147"/>
      <c r="AX72" s="147"/>
      <c r="AY72" s="147"/>
      <c r="AZ72" s="147"/>
      <c r="BA72" s="147"/>
      <c r="BB72" s="147"/>
      <c r="BC72" s="147"/>
      <c r="BD72" s="147"/>
      <c r="BE72" s="147"/>
      <c r="BF72" s="147"/>
      <c r="BG72" s="147"/>
      <c r="BH72" s="147"/>
      <c r="BI72" s="147"/>
      <c r="BJ72" s="147"/>
      <c r="BK72" s="147"/>
      <c r="BL72" s="147"/>
      <c r="BM72" s="147"/>
      <c r="BN72" s="147"/>
      <c r="BO72" s="147"/>
      <c r="BP72" s="147"/>
      <c r="BQ72" s="147"/>
      <c r="BR72" s="147"/>
      <c r="BS72" s="147"/>
      <c r="BT72" s="147"/>
      <c r="BU72" s="147"/>
    </row>
    <row r="73" spans="1:73" ht="16.5" thickBot="1">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82"/>
      <c r="Y73" s="184"/>
      <c r="Z73" s="183"/>
      <c r="AA73" s="197"/>
      <c r="AB73" s="182" t="s">
        <v>816</v>
      </c>
      <c r="AC73" s="184" t="s">
        <v>708</v>
      </c>
      <c r="AD73" s="183" t="s">
        <v>817</v>
      </c>
      <c r="AE73" s="197"/>
      <c r="AF73" s="217" t="s">
        <v>1298</v>
      </c>
      <c r="AG73" s="160"/>
      <c r="AH73" s="160"/>
      <c r="AI73" s="160"/>
      <c r="AJ73" s="160"/>
      <c r="AK73" s="160"/>
      <c r="AL73" s="160"/>
      <c r="AM73" s="160"/>
      <c r="AN73" s="161"/>
      <c r="AO73" s="161"/>
      <c r="AP73" s="161"/>
      <c r="AQ73" s="161"/>
      <c r="AR73" s="161"/>
      <c r="AS73" s="161"/>
      <c r="AT73" s="159"/>
      <c r="AU73" s="147"/>
      <c r="AV73" s="147"/>
      <c r="AW73" s="147"/>
      <c r="AX73" s="147"/>
      <c r="AY73" s="147"/>
      <c r="AZ73" s="147"/>
      <c r="BA73" s="147"/>
      <c r="BB73" s="147"/>
      <c r="BC73" s="147"/>
      <c r="BD73" s="147"/>
      <c r="BE73" s="147"/>
      <c r="BF73" s="147"/>
      <c r="BG73" s="147"/>
      <c r="BH73" s="147"/>
      <c r="BI73" s="147"/>
      <c r="BJ73" s="147"/>
      <c r="BK73" s="147"/>
      <c r="BL73" s="147"/>
      <c r="BM73" s="147"/>
      <c r="BN73" s="147"/>
      <c r="BO73" s="147"/>
      <c r="BP73" s="147"/>
      <c r="BQ73" s="147"/>
      <c r="BR73" s="147"/>
      <c r="BS73" s="147"/>
      <c r="BT73" s="147"/>
      <c r="BU73" s="147"/>
    </row>
    <row r="74" spans="1:73" ht="16.5" thickTop="1">
      <c r="A74" s="147"/>
      <c r="B74" s="147"/>
      <c r="C74" s="147"/>
      <c r="D74" s="147"/>
      <c r="E74" s="147"/>
      <c r="F74" s="147"/>
      <c r="G74" s="147"/>
      <c r="H74" s="147"/>
      <c r="I74" s="147"/>
      <c r="J74" s="147"/>
      <c r="K74" s="147"/>
      <c r="L74" s="147"/>
      <c r="M74" s="147"/>
      <c r="N74" s="147"/>
      <c r="O74" s="147"/>
      <c r="P74" s="147"/>
      <c r="Q74" s="147"/>
      <c r="R74" s="147"/>
      <c r="S74" s="147"/>
      <c r="T74" s="147"/>
      <c r="U74" s="147"/>
      <c r="V74" s="147"/>
      <c r="W74" s="147"/>
      <c r="X74" s="182" t="s">
        <v>818</v>
      </c>
      <c r="Y74" s="184" t="s">
        <v>640</v>
      </c>
      <c r="Z74" s="183" t="s">
        <v>681</v>
      </c>
      <c r="AA74" s="197"/>
      <c r="AB74" s="182" t="s">
        <v>819</v>
      </c>
      <c r="AC74" s="184" t="s">
        <v>708</v>
      </c>
      <c r="AD74" s="183" t="s">
        <v>635</v>
      </c>
      <c r="AE74" s="197"/>
      <c r="AF74" s="1081" t="s">
        <v>950</v>
      </c>
      <c r="AG74" s="1083" t="s">
        <v>951</v>
      </c>
      <c r="AH74" s="1083"/>
      <c r="AI74" s="1083"/>
      <c r="AJ74" s="1084" t="s">
        <v>952</v>
      </c>
      <c r="AK74" s="1084"/>
      <c r="AL74" s="1084"/>
      <c r="AM74" s="1085"/>
      <c r="AN74" s="161"/>
      <c r="AO74" s="161"/>
      <c r="AP74" s="161"/>
      <c r="AQ74" s="161"/>
      <c r="AR74" s="161"/>
      <c r="AS74" s="161"/>
      <c r="AT74" s="159"/>
      <c r="AU74" s="147"/>
      <c r="AV74" s="147"/>
      <c r="AW74" s="147"/>
      <c r="AX74" s="147"/>
      <c r="AY74" s="147"/>
      <c r="AZ74" s="147"/>
      <c r="BA74" s="147"/>
      <c r="BB74" s="147"/>
      <c r="BC74" s="147"/>
      <c r="BD74" s="147"/>
      <c r="BE74" s="147"/>
      <c r="BF74" s="147"/>
      <c r="BG74" s="147"/>
      <c r="BH74" s="147"/>
      <c r="BI74" s="147"/>
      <c r="BJ74" s="147"/>
      <c r="BK74" s="147"/>
      <c r="BL74" s="147"/>
      <c r="BM74" s="147"/>
      <c r="BN74" s="147"/>
      <c r="BO74" s="147"/>
      <c r="BP74" s="147"/>
      <c r="BQ74" s="147"/>
      <c r="BR74" s="147"/>
      <c r="BS74" s="147"/>
      <c r="BT74" s="147"/>
      <c r="BU74" s="147"/>
    </row>
    <row r="75" spans="1:73" ht="31.5">
      <c r="A75" s="147"/>
      <c r="B75" s="147"/>
      <c r="C75" s="147"/>
      <c r="D75" s="147"/>
      <c r="E75" s="147"/>
      <c r="F75" s="147"/>
      <c r="G75" s="147"/>
      <c r="H75" s="147"/>
      <c r="I75" s="147"/>
      <c r="J75" s="147"/>
      <c r="K75" s="147"/>
      <c r="L75" s="147"/>
      <c r="M75" s="147"/>
      <c r="N75" s="147"/>
      <c r="O75" s="147"/>
      <c r="P75" s="147"/>
      <c r="Q75" s="147"/>
      <c r="R75" s="147"/>
      <c r="S75" s="147"/>
      <c r="T75" s="147"/>
      <c r="U75" s="147"/>
      <c r="V75" s="147"/>
      <c r="W75" s="147"/>
      <c r="X75" s="182" t="s">
        <v>820</v>
      </c>
      <c r="Y75" s="184" t="s">
        <v>640</v>
      </c>
      <c r="Z75" s="183" t="s">
        <v>681</v>
      </c>
      <c r="AA75" s="197"/>
      <c r="AB75" s="182" t="s">
        <v>821</v>
      </c>
      <c r="AC75" s="184" t="s">
        <v>822</v>
      </c>
      <c r="AD75" s="183" t="s">
        <v>823</v>
      </c>
      <c r="AE75" s="197"/>
      <c r="AF75" s="1082"/>
      <c r="AG75" s="218" t="s">
        <v>953</v>
      </c>
      <c r="AH75" s="218" t="s">
        <v>954</v>
      </c>
      <c r="AI75" s="218" t="s">
        <v>955</v>
      </c>
      <c r="AJ75" s="219" t="s">
        <v>1299</v>
      </c>
      <c r="AK75" s="218" t="s">
        <v>956</v>
      </c>
      <c r="AL75" s="218" t="s">
        <v>957</v>
      </c>
      <c r="AM75" s="220" t="s">
        <v>958</v>
      </c>
      <c r="AN75" s="161"/>
      <c r="AO75" s="161"/>
      <c r="AP75" s="161"/>
      <c r="AQ75" s="161"/>
      <c r="AR75" s="161"/>
      <c r="AS75" s="161"/>
      <c r="AT75" s="159"/>
      <c r="AU75" s="147"/>
      <c r="AV75" s="147"/>
      <c r="AW75" s="147"/>
      <c r="AX75" s="147"/>
      <c r="AY75" s="147"/>
      <c r="AZ75" s="147"/>
      <c r="BA75" s="147"/>
      <c r="BB75" s="147"/>
      <c r="BC75" s="147"/>
      <c r="BD75" s="147"/>
      <c r="BE75" s="147"/>
      <c r="BF75" s="147"/>
      <c r="BG75" s="147"/>
      <c r="BH75" s="147"/>
      <c r="BI75" s="147"/>
      <c r="BJ75" s="147"/>
      <c r="BK75" s="147"/>
      <c r="BL75" s="147"/>
      <c r="BM75" s="147"/>
      <c r="BN75" s="147"/>
      <c r="BO75" s="147"/>
      <c r="BP75" s="147"/>
      <c r="BQ75" s="147"/>
      <c r="BR75" s="147"/>
      <c r="BS75" s="147"/>
      <c r="BT75" s="147"/>
      <c r="BU75" s="147"/>
    </row>
    <row r="76" spans="1:73" ht="18.75">
      <c r="A76" s="147"/>
      <c r="B76" s="147"/>
      <c r="C76" s="147"/>
      <c r="D76" s="147"/>
      <c r="E76" s="147"/>
      <c r="F76" s="147"/>
      <c r="G76" s="147"/>
      <c r="H76" s="147"/>
      <c r="I76" s="147"/>
      <c r="J76" s="147"/>
      <c r="K76" s="147"/>
      <c r="L76" s="147"/>
      <c r="M76" s="147"/>
      <c r="N76" s="147"/>
      <c r="O76" s="147"/>
      <c r="P76" s="147"/>
      <c r="Q76" s="147"/>
      <c r="R76" s="147"/>
      <c r="S76" s="147"/>
      <c r="T76" s="147"/>
      <c r="U76" s="147"/>
      <c r="V76" s="147"/>
      <c r="W76" s="147"/>
      <c r="X76" s="182" t="s">
        <v>42</v>
      </c>
      <c r="Y76" s="184">
        <v>1</v>
      </c>
      <c r="Z76" s="183" t="s">
        <v>633</v>
      </c>
      <c r="AA76" s="197"/>
      <c r="AB76" s="182"/>
      <c r="AC76" s="184"/>
      <c r="AD76" s="183"/>
      <c r="AE76" s="197"/>
      <c r="AF76" s="221" t="s">
        <v>959</v>
      </c>
      <c r="AG76" s="222"/>
      <c r="AH76" s="222"/>
      <c r="AI76" s="222"/>
      <c r="AJ76" s="223"/>
      <c r="AK76" s="222"/>
      <c r="AL76" s="222"/>
      <c r="AM76" s="224"/>
      <c r="AN76" s="161"/>
      <c r="AO76" s="161"/>
      <c r="AP76" s="161"/>
      <c r="AQ76" s="161"/>
      <c r="AR76" s="161"/>
      <c r="AS76" s="161"/>
      <c r="AT76" s="159"/>
      <c r="AU76" s="147"/>
      <c r="AV76" s="147"/>
      <c r="AW76" s="147"/>
      <c r="AX76" s="147"/>
      <c r="AY76" s="147"/>
      <c r="AZ76" s="147"/>
      <c r="BA76" s="147"/>
      <c r="BB76" s="147"/>
      <c r="BC76" s="147"/>
      <c r="BD76" s="147"/>
      <c r="BE76" s="147"/>
      <c r="BF76" s="147"/>
      <c r="BG76" s="147"/>
      <c r="BH76" s="147"/>
      <c r="BI76" s="147"/>
      <c r="BJ76" s="147"/>
      <c r="BK76" s="147"/>
      <c r="BL76" s="147"/>
      <c r="BM76" s="147"/>
      <c r="BN76" s="147"/>
      <c r="BO76" s="147"/>
      <c r="BP76" s="147"/>
      <c r="BQ76" s="147"/>
      <c r="BR76" s="147"/>
      <c r="BS76" s="147"/>
      <c r="BT76" s="147"/>
      <c r="BU76" s="147"/>
    </row>
    <row r="77" spans="1:73" ht="15.75">
      <c r="A77" s="147"/>
      <c r="B77" s="147"/>
      <c r="C77" s="147"/>
      <c r="D77" s="147"/>
      <c r="E77" s="147"/>
      <c r="F77" s="147"/>
      <c r="G77" s="147"/>
      <c r="H77" s="147"/>
      <c r="I77" s="147"/>
      <c r="J77" s="147"/>
      <c r="K77" s="147"/>
      <c r="L77" s="147"/>
      <c r="M77" s="147"/>
      <c r="N77" s="147"/>
      <c r="O77" s="147"/>
      <c r="P77" s="147"/>
      <c r="Q77" s="147"/>
      <c r="R77" s="147"/>
      <c r="S77" s="147"/>
      <c r="T77" s="147"/>
      <c r="U77" s="147"/>
      <c r="V77" s="147"/>
      <c r="W77" s="147"/>
      <c r="X77" s="182" t="s">
        <v>824</v>
      </c>
      <c r="Y77" s="184" t="s">
        <v>671</v>
      </c>
      <c r="Z77" s="183" t="s">
        <v>700</v>
      </c>
      <c r="AA77" s="197"/>
      <c r="AB77" s="182" t="s">
        <v>825</v>
      </c>
      <c r="AC77" s="184" t="s">
        <v>643</v>
      </c>
      <c r="AD77" s="183" t="s">
        <v>808</v>
      </c>
      <c r="AE77" s="197"/>
      <c r="AF77" s="225" t="s">
        <v>960</v>
      </c>
      <c r="AG77" s="222" t="s">
        <v>961</v>
      </c>
      <c r="AH77" s="222">
        <v>32</v>
      </c>
      <c r="AI77" s="222" t="s">
        <v>962</v>
      </c>
      <c r="AJ77" s="223" t="s">
        <v>963</v>
      </c>
      <c r="AK77" s="222" t="s">
        <v>964</v>
      </c>
      <c r="AL77" s="222" t="s">
        <v>1300</v>
      </c>
      <c r="AM77" s="224" t="s">
        <v>965</v>
      </c>
      <c r="AN77" s="161"/>
      <c r="AO77" s="161"/>
      <c r="AP77" s="161"/>
      <c r="AQ77" s="161"/>
      <c r="AR77" s="161"/>
      <c r="AS77" s="161"/>
      <c r="AT77" s="159"/>
      <c r="AU77" s="147"/>
      <c r="AV77" s="147"/>
      <c r="AW77" s="147"/>
      <c r="AX77" s="147"/>
      <c r="AY77" s="147"/>
      <c r="AZ77" s="147"/>
      <c r="BA77" s="147"/>
      <c r="BB77" s="147"/>
      <c r="BC77" s="147"/>
      <c r="BD77" s="147"/>
      <c r="BE77" s="147"/>
      <c r="BF77" s="147"/>
      <c r="BG77" s="147"/>
      <c r="BH77" s="147"/>
      <c r="BI77" s="147"/>
      <c r="BJ77" s="147"/>
      <c r="BK77" s="147"/>
      <c r="BL77" s="147"/>
      <c r="BM77" s="147"/>
      <c r="BN77" s="147"/>
      <c r="BO77" s="147"/>
      <c r="BP77" s="147"/>
      <c r="BQ77" s="147"/>
      <c r="BR77" s="147"/>
      <c r="BS77" s="147"/>
      <c r="BT77" s="147"/>
      <c r="BU77" s="147"/>
    </row>
    <row r="78" spans="1:73" ht="32.25">
      <c r="A78" s="147"/>
      <c r="B78" s="147"/>
      <c r="C78" s="147"/>
      <c r="D78" s="141" t="s">
        <v>1101</v>
      </c>
      <c r="E78" s="147"/>
      <c r="F78" s="147"/>
      <c r="G78" s="147"/>
      <c r="H78" s="147"/>
      <c r="I78" s="147"/>
      <c r="J78" s="147"/>
      <c r="K78" s="147"/>
      <c r="L78" s="147"/>
      <c r="M78" s="147"/>
      <c r="N78" s="141" t="s">
        <v>1101</v>
      </c>
      <c r="O78" s="147"/>
      <c r="P78" s="147"/>
      <c r="Q78" s="147"/>
      <c r="R78" s="147"/>
      <c r="S78" s="147"/>
      <c r="T78" s="147"/>
      <c r="U78" s="147"/>
      <c r="V78" s="147"/>
      <c r="W78" s="147"/>
      <c r="X78" s="182" t="s">
        <v>826</v>
      </c>
      <c r="Y78" s="184" t="s">
        <v>666</v>
      </c>
      <c r="Z78" s="183" t="s">
        <v>675</v>
      </c>
      <c r="AA78" s="197"/>
      <c r="AB78" s="182" t="s">
        <v>827</v>
      </c>
      <c r="AC78" s="184">
        <v>1</v>
      </c>
      <c r="AD78" s="183" t="s">
        <v>722</v>
      </c>
      <c r="AE78" s="197"/>
      <c r="AF78" s="225" t="s">
        <v>966</v>
      </c>
      <c r="AG78" s="222" t="s">
        <v>967</v>
      </c>
      <c r="AH78" s="222">
        <v>33</v>
      </c>
      <c r="AI78" s="222" t="s">
        <v>962</v>
      </c>
      <c r="AJ78" s="223" t="s">
        <v>968</v>
      </c>
      <c r="AK78" s="222" t="s">
        <v>968</v>
      </c>
      <c r="AL78" s="222" t="s">
        <v>1300</v>
      </c>
      <c r="AM78" s="224" t="s">
        <v>965</v>
      </c>
      <c r="AN78" s="161"/>
      <c r="AO78" s="161"/>
      <c r="AP78" s="161"/>
      <c r="AQ78" s="161"/>
      <c r="AR78" s="161"/>
      <c r="AS78" s="161"/>
      <c r="AT78" s="159"/>
      <c r="AU78" s="147"/>
      <c r="AV78" s="147"/>
      <c r="AW78" s="147"/>
      <c r="AX78" s="147"/>
      <c r="AY78" s="147"/>
      <c r="AZ78" s="147"/>
      <c r="BA78" s="147"/>
      <c r="BB78" s="147"/>
      <c r="BC78" s="147"/>
      <c r="BD78" s="147"/>
      <c r="BE78" s="147"/>
      <c r="BF78" s="147"/>
      <c r="BG78" s="147"/>
      <c r="BH78" s="147"/>
      <c r="BI78" s="147"/>
      <c r="BJ78" s="147"/>
      <c r="BK78" s="147"/>
      <c r="BL78" s="147"/>
      <c r="BM78" s="147"/>
      <c r="BN78" s="147"/>
      <c r="BO78" s="147"/>
      <c r="BP78" s="147"/>
      <c r="BQ78" s="147"/>
      <c r="BR78" s="147"/>
      <c r="BS78" s="147"/>
      <c r="BT78" s="147"/>
      <c r="BU78" s="147"/>
    </row>
    <row r="79" spans="1:73" ht="15.75">
      <c r="A79" s="147"/>
      <c r="B79" s="147"/>
      <c r="C79" s="147"/>
      <c r="D79" s="147"/>
      <c r="E79" s="147"/>
      <c r="F79" s="147"/>
      <c r="G79" s="147"/>
      <c r="H79" s="147"/>
      <c r="I79" s="147"/>
      <c r="J79" s="147"/>
      <c r="K79" s="147"/>
      <c r="L79" s="147"/>
      <c r="M79" s="147"/>
      <c r="N79" s="147"/>
      <c r="O79" s="147"/>
      <c r="P79" s="147"/>
      <c r="Q79" s="147"/>
      <c r="R79" s="147"/>
      <c r="S79" s="147"/>
      <c r="T79" s="147"/>
      <c r="U79" s="147"/>
      <c r="V79" s="147"/>
      <c r="W79" s="147"/>
      <c r="X79" s="182" t="s">
        <v>828</v>
      </c>
      <c r="Y79" s="184" t="s">
        <v>724</v>
      </c>
      <c r="Z79" s="183" t="s">
        <v>654</v>
      </c>
      <c r="AA79" s="197"/>
      <c r="AB79" s="182" t="s">
        <v>829</v>
      </c>
      <c r="AC79" s="184" t="s">
        <v>666</v>
      </c>
      <c r="AD79" s="183" t="s">
        <v>746</v>
      </c>
      <c r="AE79" s="197"/>
      <c r="AF79" s="225" t="s">
        <v>969</v>
      </c>
      <c r="AG79" s="222" t="s">
        <v>970</v>
      </c>
      <c r="AH79" s="222">
        <v>37</v>
      </c>
      <c r="AI79" s="222" t="s">
        <v>971</v>
      </c>
      <c r="AJ79" s="223" t="s">
        <v>972</v>
      </c>
      <c r="AK79" s="222" t="s">
        <v>972</v>
      </c>
      <c r="AL79" s="222" t="s">
        <v>1300</v>
      </c>
      <c r="AM79" s="224" t="s">
        <v>965</v>
      </c>
      <c r="AN79" s="161"/>
      <c r="AO79" s="161"/>
      <c r="AP79" s="161"/>
      <c r="AQ79" s="161"/>
      <c r="AR79" s="161"/>
      <c r="AS79" s="161"/>
      <c r="AT79" s="159"/>
      <c r="AU79" s="147"/>
      <c r="AV79" s="147"/>
      <c r="AW79" s="147"/>
      <c r="AX79" s="147"/>
      <c r="AY79" s="147"/>
      <c r="AZ79" s="147"/>
      <c r="BA79" s="147"/>
      <c r="BB79" s="147"/>
      <c r="BC79" s="147"/>
      <c r="BD79" s="147"/>
      <c r="BE79" s="147"/>
      <c r="BF79" s="147"/>
      <c r="BG79" s="147"/>
      <c r="BH79" s="147"/>
      <c r="BI79" s="147"/>
      <c r="BJ79" s="147"/>
      <c r="BK79" s="147"/>
      <c r="BL79" s="147"/>
      <c r="BM79" s="147"/>
      <c r="BN79" s="147"/>
      <c r="BO79" s="147"/>
      <c r="BP79" s="147"/>
      <c r="BQ79" s="147"/>
      <c r="BR79" s="147"/>
      <c r="BS79" s="147"/>
      <c r="BT79" s="147"/>
      <c r="BU79" s="147"/>
    </row>
    <row r="80" spans="1:73" ht="31.5">
      <c r="A80" s="147"/>
      <c r="B80" s="147"/>
      <c r="C80" s="147"/>
      <c r="D80" s="147"/>
      <c r="E80" s="147"/>
      <c r="F80" s="147"/>
      <c r="G80" s="147"/>
      <c r="H80" s="147"/>
      <c r="I80" s="147"/>
      <c r="J80" s="147"/>
      <c r="K80" s="147"/>
      <c r="L80" s="147"/>
      <c r="M80" s="147"/>
      <c r="N80" s="147"/>
      <c r="O80" s="147"/>
      <c r="P80" s="147"/>
      <c r="Q80" s="147"/>
      <c r="R80" s="147"/>
      <c r="S80" s="147"/>
      <c r="T80" s="147"/>
      <c r="U80" s="147"/>
      <c r="V80" s="147"/>
      <c r="W80" s="147"/>
      <c r="X80" s="182" t="s">
        <v>830</v>
      </c>
      <c r="Y80" s="184" t="s">
        <v>643</v>
      </c>
      <c r="Z80" s="183" t="s">
        <v>702</v>
      </c>
      <c r="AA80" s="197"/>
      <c r="AB80" s="182" t="s">
        <v>831</v>
      </c>
      <c r="AC80" s="184" t="s">
        <v>724</v>
      </c>
      <c r="AD80" s="183" t="s">
        <v>832</v>
      </c>
      <c r="AE80" s="197"/>
      <c r="AF80" s="225" t="s">
        <v>973</v>
      </c>
      <c r="AG80" s="222" t="s">
        <v>974</v>
      </c>
      <c r="AH80" s="222">
        <v>50</v>
      </c>
      <c r="AI80" s="222" t="s">
        <v>1301</v>
      </c>
      <c r="AJ80" s="223" t="s">
        <v>975</v>
      </c>
      <c r="AK80" s="222" t="s">
        <v>976</v>
      </c>
      <c r="AL80" s="222" t="s">
        <v>977</v>
      </c>
      <c r="AM80" s="224" t="s">
        <v>978</v>
      </c>
      <c r="AN80" s="161"/>
      <c r="AO80" s="161"/>
      <c r="AP80" s="161"/>
      <c r="AQ80" s="161"/>
      <c r="AR80" s="161"/>
      <c r="AS80" s="161"/>
      <c r="AT80" s="159"/>
      <c r="AU80" s="147"/>
      <c r="AV80" s="147"/>
      <c r="AW80" s="147"/>
      <c r="AX80" s="147"/>
      <c r="AY80" s="147"/>
      <c r="AZ80" s="147"/>
      <c r="BA80" s="147"/>
      <c r="BB80" s="147"/>
      <c r="BC80" s="147"/>
      <c r="BD80" s="147"/>
      <c r="BE80" s="147"/>
      <c r="BF80" s="147"/>
      <c r="BG80" s="147"/>
      <c r="BH80" s="147"/>
      <c r="BI80" s="147"/>
      <c r="BJ80" s="147"/>
      <c r="BK80" s="147"/>
      <c r="BL80" s="147"/>
      <c r="BM80" s="147"/>
      <c r="BN80" s="147"/>
      <c r="BO80" s="147"/>
      <c r="BP80" s="147"/>
      <c r="BQ80" s="147"/>
      <c r="BR80" s="147"/>
      <c r="BS80" s="147"/>
      <c r="BT80" s="147"/>
      <c r="BU80" s="147"/>
    </row>
    <row r="81" spans="1:73" ht="31.5">
      <c r="A81" s="147"/>
      <c r="B81" s="147"/>
      <c r="C81" s="147"/>
      <c r="D81" s="147"/>
      <c r="E81" s="147"/>
      <c r="F81" s="147"/>
      <c r="G81" s="147"/>
      <c r="H81" s="147"/>
      <c r="I81" s="147"/>
      <c r="J81" s="147"/>
      <c r="K81" s="147"/>
      <c r="L81" s="147"/>
      <c r="M81" s="147"/>
      <c r="N81" s="147"/>
      <c r="O81" s="147"/>
      <c r="P81" s="147"/>
      <c r="Q81" s="147"/>
      <c r="R81" s="147"/>
      <c r="S81" s="147"/>
      <c r="T81" s="147"/>
      <c r="U81" s="147"/>
      <c r="V81" s="147"/>
      <c r="W81" s="147"/>
      <c r="X81" s="182" t="s">
        <v>833</v>
      </c>
      <c r="Y81" s="184" t="s">
        <v>671</v>
      </c>
      <c r="Z81" s="183" t="s">
        <v>716</v>
      </c>
      <c r="AA81" s="197"/>
      <c r="AB81" s="182" t="s">
        <v>834</v>
      </c>
      <c r="AC81" s="184" t="s">
        <v>643</v>
      </c>
      <c r="AD81" s="183" t="s">
        <v>702</v>
      </c>
      <c r="AE81" s="197"/>
      <c r="AF81" s="225" t="s">
        <v>979</v>
      </c>
      <c r="AG81" s="222" t="s">
        <v>1302</v>
      </c>
      <c r="AH81" s="222">
        <v>65</v>
      </c>
      <c r="AI81" s="222" t="s">
        <v>1303</v>
      </c>
      <c r="AJ81" s="223" t="s">
        <v>980</v>
      </c>
      <c r="AK81" s="222" t="s">
        <v>981</v>
      </c>
      <c r="AL81" s="222" t="s">
        <v>977</v>
      </c>
      <c r="AM81" s="224" t="s">
        <v>978</v>
      </c>
      <c r="AN81" s="161"/>
      <c r="AO81" s="161"/>
      <c r="AP81" s="161"/>
      <c r="AQ81" s="161"/>
      <c r="AR81" s="161"/>
      <c r="AS81" s="161"/>
      <c r="AT81" s="159"/>
      <c r="AU81" s="147"/>
      <c r="AV81" s="147"/>
      <c r="AW81" s="147"/>
      <c r="AX81" s="147"/>
      <c r="AY81" s="147"/>
      <c r="AZ81" s="147"/>
      <c r="BA81" s="147"/>
      <c r="BB81" s="147"/>
      <c r="BC81" s="147"/>
      <c r="BD81" s="147"/>
      <c r="BE81" s="147"/>
      <c r="BF81" s="147"/>
      <c r="BG81" s="147"/>
      <c r="BH81" s="147"/>
      <c r="BI81" s="147"/>
      <c r="BJ81" s="147"/>
      <c r="BK81" s="147"/>
      <c r="BL81" s="147"/>
      <c r="BM81" s="147"/>
      <c r="BN81" s="147"/>
      <c r="BO81" s="147"/>
      <c r="BP81" s="147"/>
      <c r="BQ81" s="147"/>
      <c r="BR81" s="147"/>
      <c r="BS81" s="147"/>
      <c r="BT81" s="147"/>
      <c r="BU81" s="147"/>
    </row>
    <row r="82" spans="1:73" ht="31.5">
      <c r="A82" s="147"/>
      <c r="B82" s="147"/>
      <c r="C82" s="147"/>
      <c r="D82" s="147"/>
      <c r="E82" s="147"/>
      <c r="F82" s="147"/>
      <c r="G82" s="147"/>
      <c r="H82" s="147"/>
      <c r="I82" s="147"/>
      <c r="J82" s="147"/>
      <c r="K82" s="147"/>
      <c r="L82" s="147"/>
      <c r="M82" s="147"/>
      <c r="N82" s="147"/>
      <c r="O82" s="147"/>
      <c r="P82" s="147"/>
      <c r="Q82" s="147"/>
      <c r="R82" s="147"/>
      <c r="S82" s="147"/>
      <c r="T82" s="147"/>
      <c r="U82" s="147"/>
      <c r="V82" s="147"/>
      <c r="W82" s="147"/>
      <c r="X82" s="182" t="s">
        <v>835</v>
      </c>
      <c r="Y82" s="184" t="s">
        <v>628</v>
      </c>
      <c r="Z82" s="183" t="s">
        <v>654</v>
      </c>
      <c r="AA82" s="197"/>
      <c r="AB82" s="182" t="s">
        <v>836</v>
      </c>
      <c r="AC82" s="184" t="s">
        <v>640</v>
      </c>
      <c r="AD82" s="183" t="s">
        <v>654</v>
      </c>
      <c r="AE82" s="197"/>
      <c r="AF82" s="225" t="s">
        <v>982</v>
      </c>
      <c r="AG82" s="222" t="s">
        <v>1304</v>
      </c>
      <c r="AH82" s="222">
        <v>75</v>
      </c>
      <c r="AI82" s="222" t="s">
        <v>1305</v>
      </c>
      <c r="AJ82" s="223" t="s">
        <v>983</v>
      </c>
      <c r="AK82" s="222" t="s">
        <v>984</v>
      </c>
      <c r="AL82" s="222" t="s">
        <v>977</v>
      </c>
      <c r="AM82" s="224" t="s">
        <v>978</v>
      </c>
      <c r="AN82" s="161"/>
      <c r="AO82" s="161"/>
      <c r="AP82" s="161"/>
      <c r="AQ82" s="161"/>
      <c r="AR82" s="161"/>
      <c r="AS82" s="161"/>
      <c r="AT82" s="159"/>
      <c r="AU82" s="147"/>
      <c r="AV82" s="147"/>
      <c r="AW82" s="147"/>
      <c r="AX82" s="147"/>
      <c r="AY82" s="147"/>
      <c r="AZ82" s="147"/>
      <c r="BA82" s="147"/>
      <c r="BB82" s="147"/>
      <c r="BC82" s="147"/>
      <c r="BD82" s="147"/>
      <c r="BE82" s="147"/>
      <c r="BF82" s="147"/>
      <c r="BG82" s="147"/>
      <c r="BH82" s="147"/>
      <c r="BI82" s="147"/>
      <c r="BJ82" s="147"/>
      <c r="BK82" s="147"/>
      <c r="BL82" s="147"/>
      <c r="BM82" s="147"/>
      <c r="BN82" s="147"/>
      <c r="BO82" s="147"/>
      <c r="BP82" s="147"/>
      <c r="BQ82" s="147"/>
      <c r="BR82" s="147"/>
      <c r="BS82" s="147"/>
      <c r="BT82" s="147"/>
      <c r="BU82" s="147"/>
    </row>
    <row r="83" spans="1:73" ht="18.75">
      <c r="A83" s="147"/>
      <c r="B83" s="147"/>
      <c r="C83" s="147"/>
      <c r="D83" s="147"/>
      <c r="E83" s="147"/>
      <c r="F83" s="147"/>
      <c r="G83" s="147"/>
      <c r="H83" s="147"/>
      <c r="I83" s="147"/>
      <c r="J83" s="147"/>
      <c r="K83" s="147"/>
      <c r="L83" s="147"/>
      <c r="M83" s="147"/>
      <c r="N83" s="147"/>
      <c r="O83" s="147"/>
      <c r="P83" s="147"/>
      <c r="Q83" s="147"/>
      <c r="R83" s="147"/>
      <c r="S83" s="147"/>
      <c r="T83" s="147"/>
      <c r="U83" s="147"/>
      <c r="V83" s="147"/>
      <c r="W83" s="147"/>
      <c r="X83" s="182" t="s">
        <v>837</v>
      </c>
      <c r="Y83" s="184" t="s">
        <v>838</v>
      </c>
      <c r="Z83" s="183" t="s">
        <v>652</v>
      </c>
      <c r="AA83" s="197"/>
      <c r="AB83" s="182" t="s">
        <v>839</v>
      </c>
      <c r="AC83" s="184" t="s">
        <v>840</v>
      </c>
      <c r="AD83" s="205" t="s">
        <v>841</v>
      </c>
      <c r="AE83" s="197"/>
      <c r="AF83" s="221" t="s">
        <v>985</v>
      </c>
      <c r="AG83" s="222"/>
      <c r="AH83" s="222"/>
      <c r="AI83" s="222"/>
      <c r="AJ83" s="223"/>
      <c r="AK83" s="222"/>
      <c r="AL83" s="222"/>
      <c r="AM83" s="224"/>
      <c r="AN83" s="161"/>
      <c r="AO83" s="161"/>
      <c r="AP83" s="161"/>
      <c r="AQ83" s="161"/>
      <c r="AR83" s="161"/>
      <c r="AS83" s="161"/>
      <c r="AT83" s="159"/>
      <c r="AU83" s="147"/>
      <c r="AV83" s="147"/>
      <c r="AW83" s="147"/>
      <c r="AX83" s="147"/>
      <c r="AY83" s="147"/>
      <c r="AZ83" s="147"/>
      <c r="BA83" s="147"/>
      <c r="BB83" s="147"/>
      <c r="BC83" s="147"/>
      <c r="BD83" s="147"/>
      <c r="BE83" s="147"/>
      <c r="BF83" s="147"/>
      <c r="BG83" s="147"/>
      <c r="BH83" s="147"/>
      <c r="BI83" s="147"/>
      <c r="BJ83" s="147"/>
      <c r="BK83" s="147"/>
      <c r="BL83" s="147"/>
      <c r="BM83" s="147"/>
      <c r="BN83" s="147"/>
      <c r="BO83" s="147"/>
      <c r="BP83" s="147"/>
      <c r="BQ83" s="147"/>
      <c r="BR83" s="147"/>
      <c r="BS83" s="147"/>
      <c r="BT83" s="147"/>
      <c r="BU83" s="147"/>
    </row>
    <row r="84" spans="1:73" ht="31.5">
      <c r="A84" s="147"/>
      <c r="B84" s="147"/>
      <c r="C84" s="147"/>
      <c r="D84" s="147"/>
      <c r="E84" s="147"/>
      <c r="F84" s="147"/>
      <c r="G84" s="147"/>
      <c r="H84" s="147"/>
      <c r="I84" s="147"/>
      <c r="J84" s="147"/>
      <c r="K84" s="147"/>
      <c r="L84" s="147"/>
      <c r="M84" s="147"/>
      <c r="N84" s="147"/>
      <c r="O84" s="147"/>
      <c r="P84" s="147"/>
      <c r="Q84" s="147"/>
      <c r="R84" s="147"/>
      <c r="S84" s="147"/>
      <c r="T84" s="147"/>
      <c r="U84" s="147"/>
      <c r="V84" s="147"/>
      <c r="W84" s="147"/>
      <c r="X84" s="182" t="s">
        <v>121</v>
      </c>
      <c r="Y84" s="184" t="s">
        <v>708</v>
      </c>
      <c r="Z84" s="183" t="s">
        <v>842</v>
      </c>
      <c r="AA84" s="197"/>
      <c r="AB84" s="182" t="s">
        <v>843</v>
      </c>
      <c r="AC84" s="184" t="s">
        <v>844</v>
      </c>
      <c r="AD84" s="183" t="s">
        <v>845</v>
      </c>
      <c r="AE84" s="197"/>
      <c r="AF84" s="225" t="s">
        <v>986</v>
      </c>
      <c r="AG84" s="222" t="s">
        <v>1306</v>
      </c>
      <c r="AH84" s="222">
        <v>60</v>
      </c>
      <c r="AI84" s="222" t="s">
        <v>987</v>
      </c>
      <c r="AJ84" s="223" t="s">
        <v>988</v>
      </c>
      <c r="AK84" s="222" t="s">
        <v>980</v>
      </c>
      <c r="AL84" s="222" t="s">
        <v>989</v>
      </c>
      <c r="AM84" s="224" t="s">
        <v>990</v>
      </c>
      <c r="AN84" s="161"/>
      <c r="AO84" s="161"/>
      <c r="AP84" s="161"/>
      <c r="AQ84" s="161"/>
      <c r="AR84" s="161"/>
      <c r="AS84" s="161"/>
      <c r="AT84" s="159"/>
      <c r="AU84" s="147"/>
      <c r="AV84" s="147"/>
      <c r="AW84" s="147"/>
      <c r="AX84" s="147"/>
      <c r="AY84" s="147"/>
      <c r="AZ84" s="147"/>
      <c r="BA84" s="147"/>
      <c r="BB84" s="147"/>
      <c r="BC84" s="147"/>
      <c r="BD84" s="147"/>
      <c r="BE84" s="147"/>
      <c r="BF84" s="147"/>
      <c r="BG84" s="147"/>
      <c r="BH84" s="147"/>
      <c r="BI84" s="147"/>
      <c r="BJ84" s="147"/>
      <c r="BK84" s="147"/>
      <c r="BL84" s="147"/>
      <c r="BM84" s="147"/>
      <c r="BN84" s="147"/>
      <c r="BO84" s="147"/>
      <c r="BP84" s="147"/>
      <c r="BQ84" s="147"/>
      <c r="BR84" s="147"/>
      <c r="BS84" s="147"/>
      <c r="BT84" s="147"/>
      <c r="BU84" s="147"/>
    </row>
    <row r="85" spans="1:73" ht="15.75">
      <c r="A85" s="147"/>
      <c r="B85" s="147"/>
      <c r="C85" s="147"/>
      <c r="D85" s="147"/>
      <c r="E85" s="147"/>
      <c r="F85" s="147"/>
      <c r="G85" s="147"/>
      <c r="H85" s="147"/>
      <c r="I85" s="147"/>
      <c r="J85" s="147"/>
      <c r="K85" s="147"/>
      <c r="L85" s="147"/>
      <c r="M85" s="147"/>
      <c r="N85" s="147"/>
      <c r="O85" s="147"/>
      <c r="P85" s="147"/>
      <c r="Q85" s="147"/>
      <c r="R85" s="147"/>
      <c r="S85" s="147"/>
      <c r="T85" s="147"/>
      <c r="U85" s="147"/>
      <c r="V85" s="147"/>
      <c r="W85" s="147"/>
      <c r="X85" s="182" t="s">
        <v>846</v>
      </c>
      <c r="Y85" s="184" t="s">
        <v>640</v>
      </c>
      <c r="Z85" s="183" t="s">
        <v>646</v>
      </c>
      <c r="AA85" s="197"/>
      <c r="AB85" s="182" t="s">
        <v>847</v>
      </c>
      <c r="AC85" s="184" t="s">
        <v>666</v>
      </c>
      <c r="AD85" s="183" t="s">
        <v>810</v>
      </c>
      <c r="AE85" s="197"/>
      <c r="AF85" s="225" t="s">
        <v>991</v>
      </c>
      <c r="AG85" s="222"/>
      <c r="AH85" s="222"/>
      <c r="AI85" s="222"/>
      <c r="AJ85" s="223"/>
      <c r="AK85" s="222"/>
      <c r="AL85" s="222"/>
      <c r="AM85" s="224"/>
      <c r="AN85" s="161"/>
      <c r="AO85" s="161"/>
      <c r="AP85" s="161"/>
      <c r="AQ85" s="161"/>
      <c r="AR85" s="161"/>
      <c r="AS85" s="161"/>
      <c r="AT85" s="159"/>
      <c r="AU85" s="147"/>
      <c r="AV85" s="147"/>
      <c r="AW85" s="147"/>
      <c r="AX85" s="147"/>
      <c r="AY85" s="147"/>
      <c r="AZ85" s="147"/>
      <c r="BA85" s="147"/>
      <c r="BB85" s="147"/>
      <c r="BC85" s="147"/>
      <c r="BD85" s="147"/>
      <c r="BE85" s="147"/>
      <c r="BF85" s="147"/>
      <c r="BG85" s="147"/>
      <c r="BH85" s="147"/>
      <c r="BI85" s="147"/>
      <c r="BJ85" s="147"/>
      <c r="BK85" s="147"/>
      <c r="BL85" s="147"/>
      <c r="BM85" s="147"/>
      <c r="BN85" s="147"/>
      <c r="BO85" s="147"/>
      <c r="BP85" s="147"/>
      <c r="BQ85" s="147"/>
      <c r="BR85" s="147"/>
      <c r="BS85" s="147"/>
      <c r="BT85" s="147"/>
      <c r="BU85" s="147"/>
    </row>
    <row r="86" spans="1:73" ht="31.5">
      <c r="A86" s="147"/>
      <c r="B86" s="147"/>
      <c r="C86" s="147"/>
      <c r="D86" s="147"/>
      <c r="E86" s="147"/>
      <c r="F86" s="147"/>
      <c r="G86" s="147"/>
      <c r="H86" s="147"/>
      <c r="I86" s="147"/>
      <c r="J86" s="147"/>
      <c r="K86" s="147"/>
      <c r="L86" s="147"/>
      <c r="M86" s="147"/>
      <c r="N86" s="147"/>
      <c r="O86" s="147"/>
      <c r="P86" s="147"/>
      <c r="Q86" s="147"/>
      <c r="R86" s="147"/>
      <c r="S86" s="147"/>
      <c r="T86" s="147"/>
      <c r="U86" s="147"/>
      <c r="V86" s="147"/>
      <c r="W86" s="147"/>
      <c r="X86" s="182" t="s">
        <v>848</v>
      </c>
      <c r="Y86" s="184" t="s">
        <v>849</v>
      </c>
      <c r="Z86" s="183" t="s">
        <v>850</v>
      </c>
      <c r="AA86" s="197"/>
      <c r="AB86" s="182" t="s">
        <v>851</v>
      </c>
      <c r="AC86" s="184" t="s">
        <v>852</v>
      </c>
      <c r="AD86" s="183" t="s">
        <v>853</v>
      </c>
      <c r="AE86" s="197"/>
      <c r="AF86" s="225" t="s">
        <v>1307</v>
      </c>
      <c r="AG86" s="222" t="s">
        <v>992</v>
      </c>
      <c r="AH86" s="222">
        <v>75</v>
      </c>
      <c r="AI86" s="222" t="s">
        <v>993</v>
      </c>
      <c r="AJ86" s="223" t="s">
        <v>975</v>
      </c>
      <c r="AK86" s="222" t="s">
        <v>994</v>
      </c>
      <c r="AL86" s="222" t="s">
        <v>995</v>
      </c>
      <c r="AM86" s="224" t="s">
        <v>996</v>
      </c>
      <c r="AN86" s="161"/>
      <c r="AO86" s="161"/>
      <c r="AP86" s="161"/>
      <c r="AQ86" s="161"/>
      <c r="AR86" s="161"/>
      <c r="AS86" s="161"/>
      <c r="AT86" s="159"/>
      <c r="AU86" s="147"/>
      <c r="AV86" s="147"/>
      <c r="AW86" s="147"/>
      <c r="AX86" s="147"/>
      <c r="AY86" s="147"/>
      <c r="AZ86" s="147"/>
      <c r="BA86" s="147"/>
      <c r="BB86" s="147"/>
      <c r="BC86" s="147"/>
      <c r="BD86" s="147"/>
      <c r="BE86" s="147"/>
      <c r="BF86" s="147"/>
      <c r="BG86" s="147"/>
      <c r="BH86" s="147"/>
      <c r="BI86" s="147"/>
      <c r="BJ86" s="147"/>
      <c r="BK86" s="147"/>
      <c r="BL86" s="147"/>
      <c r="BM86" s="147"/>
      <c r="BN86" s="147"/>
      <c r="BO86" s="147"/>
      <c r="BP86" s="147"/>
      <c r="BQ86" s="147"/>
      <c r="BR86" s="147"/>
      <c r="BS86" s="147"/>
      <c r="BT86" s="147"/>
      <c r="BU86" s="147"/>
    </row>
    <row r="87" spans="1:73" ht="31.5">
      <c r="A87" s="147"/>
      <c r="B87" s="147"/>
      <c r="C87" s="147"/>
      <c r="D87" s="147"/>
      <c r="E87" s="147"/>
      <c r="F87" s="147"/>
      <c r="G87" s="147"/>
      <c r="H87" s="147"/>
      <c r="I87" s="147"/>
      <c r="J87" s="147"/>
      <c r="K87" s="147"/>
      <c r="L87" s="147"/>
      <c r="M87" s="147"/>
      <c r="N87" s="147"/>
      <c r="O87" s="147"/>
      <c r="P87" s="147"/>
      <c r="Q87" s="147"/>
      <c r="R87" s="147"/>
      <c r="S87" s="147"/>
      <c r="T87" s="147"/>
      <c r="U87" s="147"/>
      <c r="V87" s="147"/>
      <c r="W87" s="147"/>
      <c r="X87" s="182" t="s">
        <v>854</v>
      </c>
      <c r="Y87" s="184" t="s">
        <v>630</v>
      </c>
      <c r="Z87" s="183" t="s">
        <v>654</v>
      </c>
      <c r="AA87" s="197"/>
      <c r="AB87" s="182" t="s">
        <v>855</v>
      </c>
      <c r="AC87" s="184" t="s">
        <v>640</v>
      </c>
      <c r="AD87" s="183" t="s">
        <v>800</v>
      </c>
      <c r="AE87" s="197"/>
      <c r="AF87" s="225" t="s">
        <v>1308</v>
      </c>
      <c r="AG87" s="222" t="s">
        <v>997</v>
      </c>
      <c r="AH87" s="222">
        <v>95</v>
      </c>
      <c r="AI87" s="222" t="s">
        <v>998</v>
      </c>
      <c r="AJ87" s="223" t="s">
        <v>983</v>
      </c>
      <c r="AK87" s="222" t="s">
        <v>999</v>
      </c>
      <c r="AL87" s="222" t="s">
        <v>1000</v>
      </c>
      <c r="AM87" s="224" t="s">
        <v>1001</v>
      </c>
      <c r="AN87" s="161"/>
      <c r="AO87" s="161"/>
      <c r="AP87" s="161"/>
      <c r="AQ87" s="161"/>
      <c r="AR87" s="161"/>
      <c r="AS87" s="161"/>
      <c r="AT87" s="159"/>
      <c r="AU87" s="147"/>
      <c r="AV87" s="147"/>
      <c r="AW87" s="147"/>
      <c r="AX87" s="147"/>
      <c r="AY87" s="147"/>
      <c r="AZ87" s="147"/>
      <c r="BA87" s="147"/>
      <c r="BB87" s="147"/>
      <c r="BC87" s="147"/>
      <c r="BD87" s="147"/>
      <c r="BE87" s="147"/>
      <c r="BF87" s="147"/>
      <c r="BG87" s="147"/>
      <c r="BH87" s="147"/>
      <c r="BI87" s="147"/>
      <c r="BJ87" s="147"/>
      <c r="BK87" s="147"/>
      <c r="BL87" s="147"/>
      <c r="BM87" s="147"/>
      <c r="BN87" s="147"/>
      <c r="BO87" s="147"/>
      <c r="BP87" s="147"/>
      <c r="BQ87" s="147"/>
      <c r="BR87" s="147"/>
      <c r="BS87" s="147"/>
      <c r="BT87" s="147"/>
      <c r="BU87" s="147"/>
    </row>
    <row r="88" spans="1:73" ht="18.75">
      <c r="A88" s="147"/>
      <c r="B88" s="147"/>
      <c r="C88" s="147"/>
      <c r="D88" s="147"/>
      <c r="E88" s="147"/>
      <c r="F88" s="147"/>
      <c r="G88" s="147"/>
      <c r="H88" s="147"/>
      <c r="I88" s="147"/>
      <c r="J88" s="147"/>
      <c r="K88" s="147"/>
      <c r="L88" s="147"/>
      <c r="M88" s="147"/>
      <c r="N88" s="147"/>
      <c r="O88" s="147"/>
      <c r="P88" s="147"/>
      <c r="Q88" s="147"/>
      <c r="R88" s="147"/>
      <c r="S88" s="147"/>
      <c r="T88" s="147"/>
      <c r="U88" s="147"/>
      <c r="V88" s="147"/>
      <c r="W88" s="147"/>
      <c r="X88" s="182"/>
      <c r="Y88" s="184"/>
      <c r="Z88" s="183"/>
      <c r="AA88" s="197"/>
      <c r="AB88" s="182"/>
      <c r="AC88" s="184"/>
      <c r="AD88" s="183"/>
      <c r="AE88" s="197"/>
      <c r="AF88" s="221" t="s">
        <v>1002</v>
      </c>
      <c r="AG88" s="222"/>
      <c r="AH88" s="222"/>
      <c r="AI88" s="222"/>
      <c r="AJ88" s="223"/>
      <c r="AK88" s="222"/>
      <c r="AL88" s="222"/>
      <c r="AM88" s="224"/>
      <c r="AN88" s="161"/>
      <c r="AO88" s="161"/>
      <c r="AP88" s="161"/>
      <c r="AQ88" s="161"/>
      <c r="AR88" s="161"/>
      <c r="AS88" s="161"/>
      <c r="AT88" s="159"/>
      <c r="AU88" s="147"/>
      <c r="AV88" s="147"/>
      <c r="AW88" s="147"/>
      <c r="AX88" s="147"/>
      <c r="AY88" s="147"/>
      <c r="AZ88" s="147"/>
      <c r="BA88" s="147"/>
      <c r="BB88" s="147"/>
      <c r="BC88" s="147"/>
      <c r="BD88" s="147"/>
      <c r="BE88" s="147"/>
      <c r="BF88" s="147"/>
      <c r="BG88" s="147"/>
      <c r="BH88" s="147"/>
      <c r="BI88" s="147"/>
      <c r="BJ88" s="147"/>
      <c r="BK88" s="147"/>
      <c r="BL88" s="147"/>
      <c r="BM88" s="147"/>
      <c r="BN88" s="147"/>
      <c r="BO88" s="147"/>
      <c r="BP88" s="147"/>
      <c r="BQ88" s="147"/>
      <c r="BR88" s="147"/>
      <c r="BS88" s="147"/>
      <c r="BT88" s="147"/>
      <c r="BU88" s="147"/>
    </row>
    <row r="89" spans="1:73" ht="31.5">
      <c r="A89" s="147"/>
      <c r="B89" s="147"/>
      <c r="C89" s="147"/>
      <c r="D89" s="147"/>
      <c r="E89" s="147"/>
      <c r="F89" s="147"/>
      <c r="G89" s="147"/>
      <c r="H89" s="147"/>
      <c r="I89" s="147"/>
      <c r="J89" s="147"/>
      <c r="K89" s="147"/>
      <c r="L89" s="147"/>
      <c r="M89" s="147"/>
      <c r="N89" s="147"/>
      <c r="O89" s="147"/>
      <c r="P89" s="147"/>
      <c r="Q89" s="147"/>
      <c r="R89" s="147"/>
      <c r="S89" s="147"/>
      <c r="T89" s="147"/>
      <c r="U89" s="147"/>
      <c r="V89" s="147"/>
      <c r="W89" s="147"/>
      <c r="X89" s="182" t="s">
        <v>856</v>
      </c>
      <c r="Y89" s="184" t="s">
        <v>666</v>
      </c>
      <c r="Z89" s="183" t="s">
        <v>810</v>
      </c>
      <c r="AA89" s="197"/>
      <c r="AB89" s="182" t="s">
        <v>857</v>
      </c>
      <c r="AC89" s="184" t="s">
        <v>838</v>
      </c>
      <c r="AD89" s="183" t="s">
        <v>765</v>
      </c>
      <c r="AE89" s="197"/>
      <c r="AF89" s="225" t="s">
        <v>986</v>
      </c>
      <c r="AG89" s="222" t="s">
        <v>1309</v>
      </c>
      <c r="AH89" s="222">
        <v>50</v>
      </c>
      <c r="AI89" s="222" t="s">
        <v>1003</v>
      </c>
      <c r="AJ89" s="223" t="s">
        <v>988</v>
      </c>
      <c r="AK89" s="222" t="s">
        <v>975</v>
      </c>
      <c r="AL89" s="222" t="s">
        <v>1004</v>
      </c>
      <c r="AM89" s="224" t="s">
        <v>1005</v>
      </c>
      <c r="AN89" s="161"/>
      <c r="AO89" s="161"/>
      <c r="AP89" s="161"/>
      <c r="AQ89" s="161"/>
      <c r="AR89" s="161"/>
      <c r="AS89" s="161"/>
      <c r="AT89" s="159"/>
      <c r="AU89" s="147"/>
      <c r="AV89" s="147"/>
      <c r="AW89" s="147"/>
      <c r="AX89" s="147"/>
      <c r="AY89" s="147"/>
      <c r="AZ89" s="147"/>
      <c r="BA89" s="147"/>
      <c r="BB89" s="147"/>
      <c r="BC89" s="147"/>
      <c r="BD89" s="147"/>
      <c r="BE89" s="147"/>
      <c r="BF89" s="147"/>
      <c r="BG89" s="147"/>
      <c r="BH89" s="147"/>
      <c r="BI89" s="147"/>
      <c r="BJ89" s="147"/>
      <c r="BK89" s="147"/>
      <c r="BL89" s="147"/>
      <c r="BM89" s="147"/>
      <c r="BN89" s="147"/>
      <c r="BO89" s="147"/>
      <c r="BP89" s="147"/>
      <c r="BQ89" s="147"/>
      <c r="BR89" s="147"/>
      <c r="BS89" s="147"/>
      <c r="BT89" s="147"/>
      <c r="BU89" s="147"/>
    </row>
    <row r="90" spans="1:73" ht="36">
      <c r="A90" s="147"/>
      <c r="B90" s="147"/>
      <c r="C90" s="147"/>
      <c r="D90" s="147"/>
      <c r="E90" s="147"/>
      <c r="F90" s="147"/>
      <c r="G90" s="147"/>
      <c r="H90" s="147"/>
      <c r="I90" s="147"/>
      <c r="J90" s="147"/>
      <c r="K90" s="147"/>
      <c r="L90" s="147"/>
      <c r="M90" s="147"/>
      <c r="N90" s="147"/>
      <c r="O90" s="147"/>
      <c r="P90" s="147"/>
      <c r="Q90" s="147"/>
      <c r="R90" s="147"/>
      <c r="S90" s="147"/>
      <c r="T90" s="147"/>
      <c r="U90" s="147"/>
      <c r="V90" s="147"/>
      <c r="W90" s="147"/>
      <c r="X90" s="182" t="s">
        <v>858</v>
      </c>
      <c r="Y90" s="184" t="s">
        <v>628</v>
      </c>
      <c r="Z90" s="183" t="s">
        <v>629</v>
      </c>
      <c r="AA90" s="197"/>
      <c r="AB90" s="182" t="s">
        <v>859</v>
      </c>
      <c r="AC90" s="184" t="s">
        <v>838</v>
      </c>
      <c r="AD90" s="183" t="s">
        <v>700</v>
      </c>
      <c r="AE90" s="197"/>
      <c r="AF90" s="225" t="s">
        <v>1310</v>
      </c>
      <c r="AG90" s="222" t="s">
        <v>996</v>
      </c>
      <c r="AH90" s="222">
        <v>80</v>
      </c>
      <c r="AI90" s="222" t="s">
        <v>1006</v>
      </c>
      <c r="AJ90" s="223" t="s">
        <v>1007</v>
      </c>
      <c r="AK90" s="222" t="s">
        <v>1007</v>
      </c>
      <c r="AL90" s="222" t="s">
        <v>1008</v>
      </c>
      <c r="AM90" s="224" t="s">
        <v>1009</v>
      </c>
      <c r="AN90" s="161"/>
      <c r="AO90" s="161"/>
      <c r="AP90" s="161"/>
      <c r="AQ90" s="161"/>
      <c r="AR90" s="161"/>
      <c r="AS90" s="161"/>
      <c r="AT90" s="159"/>
      <c r="AU90" s="147"/>
      <c r="AV90" s="147"/>
      <c r="AW90" s="147"/>
      <c r="AX90" s="147"/>
      <c r="AY90" s="147"/>
      <c r="AZ90" s="147"/>
      <c r="BA90" s="147"/>
      <c r="BB90" s="147"/>
      <c r="BC90" s="147"/>
      <c r="BD90" s="147"/>
      <c r="BE90" s="147"/>
      <c r="BF90" s="147"/>
      <c r="BG90" s="147"/>
      <c r="BH90" s="147"/>
      <c r="BI90" s="147"/>
      <c r="BJ90" s="147"/>
      <c r="BK90" s="147"/>
      <c r="BL90" s="147"/>
      <c r="BM90" s="147"/>
      <c r="BN90" s="147"/>
      <c r="BO90" s="147"/>
      <c r="BP90" s="147"/>
      <c r="BQ90" s="147"/>
      <c r="BR90" s="147"/>
      <c r="BS90" s="147"/>
      <c r="BT90" s="147"/>
      <c r="BU90" s="147"/>
    </row>
    <row r="91" spans="1:73" ht="31.5">
      <c r="A91" s="147"/>
      <c r="B91" s="147"/>
      <c r="C91" s="147"/>
      <c r="D91" s="147"/>
      <c r="E91" s="147"/>
      <c r="F91" s="147"/>
      <c r="G91" s="147"/>
      <c r="H91" s="147"/>
      <c r="I91" s="147"/>
      <c r="J91" s="147"/>
      <c r="K91" s="147"/>
      <c r="L91" s="147"/>
      <c r="M91" s="147"/>
      <c r="N91" s="147"/>
      <c r="O91" s="147"/>
      <c r="P91" s="147"/>
      <c r="Q91" s="147"/>
      <c r="R91" s="147"/>
      <c r="S91" s="147"/>
      <c r="T91" s="147"/>
      <c r="U91" s="147"/>
      <c r="V91" s="147"/>
      <c r="W91" s="147"/>
      <c r="X91" s="182" t="s">
        <v>860</v>
      </c>
      <c r="Y91" s="184" t="s">
        <v>628</v>
      </c>
      <c r="Z91" s="183" t="s">
        <v>797</v>
      </c>
      <c r="AA91" s="197"/>
      <c r="AB91" s="182" t="s">
        <v>861</v>
      </c>
      <c r="AC91" s="184" t="s">
        <v>838</v>
      </c>
      <c r="AD91" s="183" t="s">
        <v>792</v>
      </c>
      <c r="AE91" s="197"/>
      <c r="AF91" s="225" t="s">
        <v>1311</v>
      </c>
      <c r="AG91" s="222" t="s">
        <v>997</v>
      </c>
      <c r="AH91" s="222">
        <v>80</v>
      </c>
      <c r="AI91" s="222" t="s">
        <v>1006</v>
      </c>
      <c r="AJ91" s="223" t="s">
        <v>1007</v>
      </c>
      <c r="AK91" s="222" t="s">
        <v>1007</v>
      </c>
      <c r="AL91" s="222" t="s">
        <v>1008</v>
      </c>
      <c r="AM91" s="224" t="s">
        <v>1009</v>
      </c>
      <c r="AN91" s="161"/>
      <c r="AO91" s="161"/>
      <c r="AP91" s="161"/>
      <c r="AQ91" s="161"/>
      <c r="AR91" s="161"/>
      <c r="AS91" s="161"/>
      <c r="AT91" s="159"/>
      <c r="AU91" s="147"/>
      <c r="AV91" s="147"/>
      <c r="AW91" s="147"/>
      <c r="AX91" s="147"/>
      <c r="AY91" s="147"/>
      <c r="AZ91" s="147"/>
      <c r="BA91" s="147"/>
      <c r="BB91" s="147"/>
      <c r="BC91" s="147"/>
      <c r="BD91" s="147"/>
      <c r="BE91" s="147"/>
      <c r="BF91" s="147"/>
      <c r="BG91" s="147"/>
      <c r="BH91" s="147"/>
      <c r="BI91" s="147"/>
      <c r="BJ91" s="147"/>
      <c r="BK91" s="147"/>
      <c r="BL91" s="147"/>
      <c r="BM91" s="147"/>
      <c r="BN91" s="147"/>
      <c r="BO91" s="147"/>
      <c r="BP91" s="147"/>
      <c r="BQ91" s="147"/>
      <c r="BR91" s="147"/>
      <c r="BS91" s="147"/>
      <c r="BT91" s="147"/>
      <c r="BU91" s="147"/>
    </row>
    <row r="92" spans="1:73" ht="21.75" thickBot="1">
      <c r="A92" s="147"/>
      <c r="B92" s="147"/>
      <c r="C92" s="147"/>
      <c r="D92" s="147"/>
      <c r="E92" s="147"/>
      <c r="F92" s="147"/>
      <c r="G92" s="147"/>
      <c r="H92" s="147"/>
      <c r="I92" s="147"/>
      <c r="J92" s="147"/>
      <c r="K92" s="147"/>
      <c r="L92" s="147"/>
      <c r="M92" s="147"/>
      <c r="N92" s="147"/>
      <c r="O92" s="147"/>
      <c r="P92" s="147"/>
      <c r="Q92" s="147"/>
      <c r="R92" s="147"/>
      <c r="S92" s="147"/>
      <c r="T92" s="147"/>
      <c r="U92" s="147"/>
      <c r="V92" s="147"/>
      <c r="W92" s="147"/>
      <c r="X92" s="182" t="s">
        <v>862</v>
      </c>
      <c r="Y92" s="184" t="s">
        <v>643</v>
      </c>
      <c r="Z92" s="183" t="s">
        <v>675</v>
      </c>
      <c r="AA92" s="197"/>
      <c r="AB92" s="182" t="s">
        <v>863</v>
      </c>
      <c r="AC92" s="184" t="s">
        <v>864</v>
      </c>
      <c r="AD92" s="183" t="s">
        <v>865</v>
      </c>
      <c r="AE92" s="197"/>
      <c r="AF92" s="226" t="s">
        <v>1312</v>
      </c>
      <c r="AG92" s="227">
        <v>65</v>
      </c>
      <c r="AH92" s="227">
        <v>45</v>
      </c>
      <c r="AI92" s="227" t="s">
        <v>1010</v>
      </c>
      <c r="AJ92" s="228" t="s">
        <v>1011</v>
      </c>
      <c r="AK92" s="227" t="s">
        <v>1011</v>
      </c>
      <c r="AL92" s="227" t="s">
        <v>1012</v>
      </c>
      <c r="AM92" s="229" t="s">
        <v>1013</v>
      </c>
      <c r="AN92" s="161"/>
      <c r="AO92" s="161"/>
      <c r="AP92" s="161"/>
      <c r="AQ92" s="161"/>
      <c r="AR92" s="161"/>
      <c r="AS92" s="161"/>
      <c r="AT92" s="159"/>
      <c r="AU92" s="147"/>
      <c r="AV92" s="147"/>
      <c r="AW92" s="147"/>
      <c r="AX92" s="147"/>
      <c r="AY92" s="147"/>
      <c r="AZ92" s="147"/>
      <c r="BA92" s="147"/>
      <c r="BB92" s="147"/>
      <c r="BC92" s="147"/>
      <c r="BD92" s="147"/>
      <c r="BE92" s="147"/>
      <c r="BF92" s="147"/>
      <c r="BG92" s="147"/>
      <c r="BH92" s="147"/>
      <c r="BI92" s="147"/>
      <c r="BJ92" s="147"/>
      <c r="BK92" s="147"/>
      <c r="BL92" s="147"/>
      <c r="BM92" s="147"/>
      <c r="BN92" s="147"/>
      <c r="BO92" s="147"/>
      <c r="BP92" s="147"/>
      <c r="BQ92" s="147"/>
      <c r="BR92" s="147"/>
      <c r="BS92" s="147"/>
      <c r="BT92" s="147"/>
      <c r="BU92" s="147"/>
    </row>
    <row r="93" spans="1:73" ht="16.5" thickTop="1">
      <c r="A93" s="147"/>
      <c r="B93" s="147"/>
      <c r="C93" s="147"/>
      <c r="D93" s="147"/>
      <c r="E93" s="147"/>
      <c r="F93" s="147"/>
      <c r="G93" s="147"/>
      <c r="H93" s="147"/>
      <c r="I93" s="147"/>
      <c r="J93" s="147"/>
      <c r="K93" s="147"/>
      <c r="L93" s="147"/>
      <c r="M93" s="147"/>
      <c r="N93" s="147"/>
      <c r="O93" s="147"/>
      <c r="P93" s="147"/>
      <c r="Q93" s="147"/>
      <c r="R93" s="147"/>
      <c r="S93" s="147"/>
      <c r="T93" s="147"/>
      <c r="U93" s="147"/>
      <c r="V93" s="147"/>
      <c r="W93" s="147"/>
      <c r="X93" s="182" t="s">
        <v>866</v>
      </c>
      <c r="Y93" s="184" t="s">
        <v>640</v>
      </c>
      <c r="Z93" s="183" t="s">
        <v>641</v>
      </c>
      <c r="AA93" s="197"/>
      <c r="AB93" s="182" t="s">
        <v>867</v>
      </c>
      <c r="AC93" s="184" t="s">
        <v>666</v>
      </c>
      <c r="AD93" s="183" t="s">
        <v>868</v>
      </c>
      <c r="AE93" s="197"/>
      <c r="AF93" s="160"/>
      <c r="AG93" s="160"/>
      <c r="AH93" s="160"/>
      <c r="AI93" s="160"/>
      <c r="AJ93" s="160"/>
      <c r="AK93" s="160"/>
      <c r="AL93" s="160"/>
      <c r="AM93" s="160"/>
      <c r="AN93" s="161"/>
      <c r="AO93" s="161"/>
      <c r="AP93" s="161"/>
      <c r="AQ93" s="161"/>
      <c r="AR93" s="161"/>
      <c r="AS93" s="161"/>
      <c r="AT93" s="159"/>
      <c r="AU93" s="147"/>
      <c r="AV93" s="147"/>
      <c r="AW93" s="147"/>
      <c r="AX93" s="147"/>
      <c r="AY93" s="147"/>
      <c r="AZ93" s="147"/>
      <c r="BA93" s="147"/>
      <c r="BB93" s="147"/>
      <c r="BC93" s="147"/>
      <c r="BD93" s="147"/>
      <c r="BE93" s="147"/>
      <c r="BF93" s="147"/>
      <c r="BG93" s="147"/>
      <c r="BH93" s="147"/>
      <c r="BI93" s="147"/>
      <c r="BJ93" s="147"/>
      <c r="BK93" s="147"/>
      <c r="BL93" s="147"/>
      <c r="BM93" s="147"/>
      <c r="BN93" s="147"/>
      <c r="BO93" s="147"/>
      <c r="BP93" s="147"/>
      <c r="BQ93" s="147"/>
      <c r="BR93" s="147"/>
      <c r="BS93" s="147"/>
      <c r="BT93" s="147"/>
      <c r="BU93" s="147"/>
    </row>
    <row r="94" spans="1:73" ht="15.75">
      <c r="A94" s="147"/>
      <c r="B94" s="147"/>
      <c r="C94" s="147"/>
      <c r="D94" s="147"/>
      <c r="E94" s="147"/>
      <c r="F94" s="147"/>
      <c r="G94" s="147"/>
      <c r="H94" s="147"/>
      <c r="I94" s="147"/>
      <c r="J94" s="147"/>
      <c r="K94" s="147"/>
      <c r="L94" s="147"/>
      <c r="M94" s="147"/>
      <c r="N94" s="147"/>
      <c r="O94" s="147"/>
      <c r="P94" s="147"/>
      <c r="Q94" s="147"/>
      <c r="R94" s="147"/>
      <c r="S94" s="147"/>
      <c r="T94" s="147"/>
      <c r="U94" s="147"/>
      <c r="V94" s="147"/>
      <c r="W94" s="147"/>
      <c r="X94" s="182" t="s">
        <v>869</v>
      </c>
      <c r="Y94" s="184" t="s">
        <v>643</v>
      </c>
      <c r="Z94" s="183" t="s">
        <v>646</v>
      </c>
      <c r="AA94" s="197"/>
      <c r="AB94" s="182" t="s">
        <v>39</v>
      </c>
      <c r="AC94" s="184" t="s">
        <v>628</v>
      </c>
      <c r="AD94" s="183" t="s">
        <v>635</v>
      </c>
      <c r="AE94" s="197"/>
      <c r="AF94" s="230" t="s">
        <v>1313</v>
      </c>
      <c r="AG94" s="160"/>
      <c r="AH94" s="160"/>
      <c r="AI94" s="160"/>
      <c r="AJ94" s="160"/>
      <c r="AK94" s="160"/>
      <c r="AL94" s="160"/>
      <c r="AM94" s="160"/>
      <c r="AN94" s="161"/>
      <c r="AO94" s="161"/>
      <c r="AP94" s="161"/>
      <c r="AQ94" s="161"/>
      <c r="AR94" s="161"/>
      <c r="AS94" s="161"/>
      <c r="AT94" s="159"/>
      <c r="AU94" s="147"/>
      <c r="AV94" s="147"/>
      <c r="AW94" s="147"/>
      <c r="AX94" s="147"/>
      <c r="AY94" s="147"/>
      <c r="AZ94" s="147"/>
      <c r="BA94" s="147"/>
      <c r="BB94" s="147"/>
      <c r="BC94" s="147"/>
      <c r="BD94" s="147"/>
      <c r="BE94" s="147"/>
      <c r="BF94" s="147"/>
      <c r="BG94" s="147"/>
      <c r="BH94" s="147"/>
      <c r="BI94" s="147"/>
      <c r="BJ94" s="147"/>
      <c r="BK94" s="147"/>
      <c r="BL94" s="147"/>
      <c r="BM94" s="147"/>
      <c r="BN94" s="147"/>
      <c r="BO94" s="147"/>
      <c r="BP94" s="147"/>
      <c r="BQ94" s="147"/>
      <c r="BR94" s="147"/>
      <c r="BS94" s="147"/>
      <c r="BT94" s="147"/>
      <c r="BU94" s="147"/>
    </row>
    <row r="95" spans="1:73" ht="15.75">
      <c r="A95" s="147"/>
      <c r="B95" s="147"/>
      <c r="C95" s="147"/>
      <c r="D95" s="147"/>
      <c r="E95" s="147"/>
      <c r="F95" s="147"/>
      <c r="G95" s="147"/>
      <c r="H95" s="147"/>
      <c r="I95" s="147"/>
      <c r="J95" s="147"/>
      <c r="K95" s="147"/>
      <c r="L95" s="147"/>
      <c r="M95" s="147"/>
      <c r="N95" s="147"/>
      <c r="O95" s="147"/>
      <c r="P95" s="147"/>
      <c r="Q95" s="147"/>
      <c r="R95" s="147"/>
      <c r="S95" s="147"/>
      <c r="T95" s="147"/>
      <c r="U95" s="147"/>
      <c r="V95" s="147"/>
      <c r="W95" s="147"/>
      <c r="X95" s="182" t="s">
        <v>870</v>
      </c>
      <c r="Y95" s="184" t="s">
        <v>640</v>
      </c>
      <c r="Z95" s="183" t="s">
        <v>654</v>
      </c>
      <c r="AA95" s="197"/>
      <c r="AB95" s="182" t="s">
        <v>871</v>
      </c>
      <c r="AC95" s="184" t="s">
        <v>666</v>
      </c>
      <c r="AD95" s="183" t="s">
        <v>865</v>
      </c>
      <c r="AE95" s="197"/>
      <c r="AF95" s="160"/>
      <c r="AG95" s="160"/>
      <c r="AH95" s="160"/>
      <c r="AI95" s="160"/>
      <c r="AJ95" s="160"/>
      <c r="AK95" s="160"/>
      <c r="AL95" s="160"/>
      <c r="AM95" s="160"/>
      <c r="AN95" s="161"/>
      <c r="AO95" s="161"/>
      <c r="AP95" s="161"/>
      <c r="AQ95" s="161"/>
      <c r="AR95" s="161"/>
      <c r="AS95" s="161"/>
      <c r="AT95" s="159"/>
      <c r="AU95" s="147"/>
      <c r="AV95" s="147"/>
      <c r="AW95" s="147"/>
      <c r="AX95" s="147"/>
      <c r="AY95" s="147"/>
      <c r="AZ95" s="147"/>
      <c r="BA95" s="147"/>
      <c r="BB95" s="147"/>
      <c r="BC95" s="147"/>
      <c r="BD95" s="147"/>
      <c r="BE95" s="147"/>
      <c r="BF95" s="147"/>
      <c r="BG95" s="147"/>
      <c r="BH95" s="147"/>
      <c r="BI95" s="147"/>
      <c r="BJ95" s="147"/>
      <c r="BK95" s="147"/>
      <c r="BL95" s="147"/>
      <c r="BM95" s="147"/>
      <c r="BN95" s="147"/>
      <c r="BO95" s="147"/>
      <c r="BP95" s="147"/>
      <c r="BQ95" s="147"/>
      <c r="BR95" s="147"/>
      <c r="BS95" s="147"/>
      <c r="BT95" s="147"/>
      <c r="BU95" s="147"/>
    </row>
    <row r="96" spans="1:73" ht="15.75">
      <c r="A96" s="147"/>
      <c r="B96" s="147"/>
      <c r="C96" s="147"/>
      <c r="D96" s="147"/>
      <c r="E96" s="147"/>
      <c r="F96" s="147"/>
      <c r="G96" s="147"/>
      <c r="H96" s="147"/>
      <c r="I96" s="147"/>
      <c r="J96" s="147"/>
      <c r="K96" s="147"/>
      <c r="L96" s="147"/>
      <c r="M96" s="147"/>
      <c r="N96" s="147"/>
      <c r="O96" s="147"/>
      <c r="P96" s="147"/>
      <c r="Q96" s="147"/>
      <c r="R96" s="147"/>
      <c r="S96" s="147"/>
      <c r="T96" s="147"/>
      <c r="U96" s="147"/>
      <c r="V96" s="147"/>
      <c r="W96" s="147"/>
      <c r="X96" s="182"/>
      <c r="Y96" s="184"/>
      <c r="Z96" s="183"/>
      <c r="AA96" s="197"/>
      <c r="AB96" s="182"/>
      <c r="AC96" s="184"/>
      <c r="AD96" s="183"/>
      <c r="AE96" s="197"/>
      <c r="AF96" s="161"/>
      <c r="AG96" s="161"/>
      <c r="AH96" s="161"/>
      <c r="AI96" s="161"/>
      <c r="AJ96" s="161"/>
      <c r="AK96" s="161"/>
      <c r="AL96" s="160"/>
      <c r="AM96" s="160"/>
      <c r="AN96" s="161"/>
      <c r="AO96" s="161"/>
      <c r="AP96" s="161"/>
      <c r="AQ96" s="161"/>
      <c r="AR96" s="161"/>
      <c r="AS96" s="161"/>
      <c r="AT96" s="159"/>
      <c r="AU96" s="147"/>
      <c r="AV96" s="147"/>
      <c r="AW96" s="147"/>
      <c r="AX96" s="147"/>
      <c r="AY96" s="147"/>
      <c r="AZ96" s="147"/>
      <c r="BA96" s="147"/>
      <c r="BB96" s="147"/>
      <c r="BC96" s="147"/>
      <c r="BD96" s="147"/>
      <c r="BE96" s="147"/>
      <c r="BF96" s="147"/>
      <c r="BG96" s="147"/>
      <c r="BH96" s="147"/>
      <c r="BI96" s="147"/>
      <c r="BJ96" s="147"/>
      <c r="BK96" s="147"/>
      <c r="BL96" s="147"/>
      <c r="BM96" s="147"/>
      <c r="BN96" s="147"/>
      <c r="BO96" s="147"/>
      <c r="BP96" s="147"/>
      <c r="BQ96" s="147"/>
      <c r="BR96" s="147"/>
      <c r="BS96" s="147"/>
      <c r="BT96" s="147"/>
      <c r="BU96" s="147"/>
    </row>
    <row r="97" spans="1:73" ht="15.75">
      <c r="A97" s="147"/>
      <c r="B97" s="147"/>
      <c r="C97" s="147"/>
      <c r="D97" s="147"/>
      <c r="E97" s="147"/>
      <c r="F97" s="147"/>
      <c r="G97" s="147"/>
      <c r="H97" s="147"/>
      <c r="I97" s="147"/>
      <c r="J97" s="147"/>
      <c r="K97" s="147"/>
      <c r="L97" s="147"/>
      <c r="M97" s="147"/>
      <c r="N97" s="147"/>
      <c r="O97" s="147"/>
      <c r="P97" s="147"/>
      <c r="Q97" s="147"/>
      <c r="R97" s="147"/>
      <c r="S97" s="147"/>
      <c r="T97" s="147"/>
      <c r="U97" s="147"/>
      <c r="V97" s="147"/>
      <c r="W97" s="147"/>
      <c r="X97" s="182" t="s">
        <v>872</v>
      </c>
      <c r="Y97" s="184" t="s">
        <v>628</v>
      </c>
      <c r="Z97" s="183" t="s">
        <v>648</v>
      </c>
      <c r="AA97" s="197"/>
      <c r="AB97" s="182" t="s">
        <v>873</v>
      </c>
      <c r="AC97" s="184" t="s">
        <v>874</v>
      </c>
      <c r="AD97" s="183" t="s">
        <v>875</v>
      </c>
      <c r="AE97" s="197"/>
      <c r="AF97" s="147"/>
      <c r="AG97" s="147"/>
      <c r="AH97" s="147"/>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c r="BI97" s="147"/>
      <c r="BJ97" s="147"/>
      <c r="BK97" s="147"/>
      <c r="BL97" s="147"/>
      <c r="BM97" s="147"/>
      <c r="BN97" s="147"/>
      <c r="BO97" s="147"/>
      <c r="BP97" s="147"/>
      <c r="BQ97" s="147"/>
      <c r="BR97" s="147"/>
      <c r="BS97" s="147"/>
      <c r="BT97" s="147"/>
      <c r="BU97" s="147"/>
    </row>
    <row r="98" spans="1:73" ht="15.75">
      <c r="A98" s="147"/>
      <c r="B98" s="147"/>
      <c r="C98" s="147"/>
      <c r="D98" s="147"/>
      <c r="E98" s="147"/>
      <c r="F98" s="147"/>
      <c r="G98" s="147"/>
      <c r="H98" s="147"/>
      <c r="I98" s="147"/>
      <c r="J98" s="147"/>
      <c r="K98" s="147"/>
      <c r="L98" s="147"/>
      <c r="M98" s="147"/>
      <c r="N98" s="147"/>
      <c r="O98" s="147"/>
      <c r="P98" s="147"/>
      <c r="Q98" s="147"/>
      <c r="R98" s="147"/>
      <c r="S98" s="147"/>
      <c r="T98" s="147"/>
      <c r="U98" s="147"/>
      <c r="V98" s="147"/>
      <c r="W98" s="147"/>
      <c r="X98" s="182" t="s">
        <v>876</v>
      </c>
      <c r="Y98" s="184" t="s">
        <v>640</v>
      </c>
      <c r="Z98" s="183" t="s">
        <v>877</v>
      </c>
      <c r="AA98" s="197"/>
      <c r="AB98" s="182" t="s">
        <v>878</v>
      </c>
      <c r="AC98" s="184">
        <v>1</v>
      </c>
      <c r="AD98" s="183" t="s">
        <v>635</v>
      </c>
      <c r="AE98" s="197"/>
      <c r="AF98" s="147"/>
      <c r="AG98" s="147"/>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c r="BI98" s="147"/>
      <c r="BJ98" s="147"/>
      <c r="BK98" s="147"/>
      <c r="BL98" s="147"/>
      <c r="BM98" s="147"/>
      <c r="BN98" s="147"/>
      <c r="BO98" s="147"/>
      <c r="BP98" s="147"/>
      <c r="BQ98" s="147"/>
      <c r="BR98" s="147"/>
      <c r="BS98" s="147"/>
      <c r="BT98" s="147"/>
      <c r="BU98" s="147"/>
    </row>
    <row r="99" spans="1:73" ht="15.75">
      <c r="A99" s="147"/>
      <c r="B99" s="147"/>
      <c r="C99" s="147"/>
      <c r="D99" s="147"/>
      <c r="E99" s="147"/>
      <c r="F99" s="147"/>
      <c r="G99" s="147"/>
      <c r="H99" s="147"/>
      <c r="I99" s="147"/>
      <c r="J99" s="147"/>
      <c r="K99" s="147"/>
      <c r="L99" s="147"/>
      <c r="M99" s="147"/>
      <c r="N99" s="147"/>
      <c r="O99" s="147"/>
      <c r="P99" s="147"/>
      <c r="Q99" s="147"/>
      <c r="R99" s="147"/>
      <c r="S99" s="147"/>
      <c r="T99" s="147"/>
      <c r="U99" s="147"/>
      <c r="V99" s="147"/>
      <c r="W99" s="147"/>
      <c r="X99" s="182" t="s">
        <v>879</v>
      </c>
      <c r="Y99" s="184" t="s">
        <v>630</v>
      </c>
      <c r="Z99" s="183" t="s">
        <v>765</v>
      </c>
      <c r="AA99" s="197"/>
      <c r="AB99" s="182" t="s">
        <v>880</v>
      </c>
      <c r="AC99" s="184" t="s">
        <v>661</v>
      </c>
      <c r="AD99" s="205" t="s">
        <v>881</v>
      </c>
      <c r="AE99" s="197"/>
      <c r="AF99" s="147"/>
      <c r="AG99" s="147"/>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c r="BI99" s="147"/>
      <c r="BJ99" s="147"/>
      <c r="BK99" s="147"/>
      <c r="BL99" s="147"/>
      <c r="BM99" s="147"/>
      <c r="BN99" s="147"/>
      <c r="BO99" s="147"/>
      <c r="BP99" s="147"/>
      <c r="BQ99" s="147"/>
      <c r="BR99" s="147"/>
      <c r="BS99" s="147"/>
      <c r="BT99" s="147"/>
      <c r="BU99" s="147"/>
    </row>
    <row r="100" spans="1:73" ht="15.75">
      <c r="A100" s="147"/>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82" t="s">
        <v>882</v>
      </c>
      <c r="Y100" s="184" t="s">
        <v>640</v>
      </c>
      <c r="Z100" s="183" t="s">
        <v>669</v>
      </c>
      <c r="AA100" s="197"/>
      <c r="AB100" s="182" t="s">
        <v>126</v>
      </c>
      <c r="AC100" s="184" t="s">
        <v>640</v>
      </c>
      <c r="AD100" s="183" t="s">
        <v>646</v>
      </c>
      <c r="AE100" s="197"/>
      <c r="AF100" s="147"/>
      <c r="AG100" s="147"/>
      <c r="AH100" s="147"/>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c r="BI100" s="147"/>
      <c r="BJ100" s="147"/>
      <c r="BK100" s="147"/>
      <c r="BL100" s="147"/>
      <c r="BM100" s="147"/>
      <c r="BN100" s="147"/>
      <c r="BO100" s="147"/>
      <c r="BP100" s="147"/>
      <c r="BQ100" s="147"/>
      <c r="BR100" s="147"/>
      <c r="BS100" s="147"/>
      <c r="BT100" s="147"/>
      <c r="BU100" s="147"/>
    </row>
    <row r="101" spans="1:73" ht="15.75">
      <c r="A101" s="147"/>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82"/>
      <c r="Y101" s="184"/>
      <c r="Z101" s="183"/>
      <c r="AA101" s="197"/>
      <c r="AB101" s="231"/>
      <c r="AC101" s="231"/>
      <c r="AD101" s="231"/>
      <c r="AE101" s="197"/>
      <c r="AF101" s="147"/>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c r="BI101" s="147"/>
      <c r="BJ101" s="147"/>
      <c r="BK101" s="147"/>
      <c r="BL101" s="147"/>
      <c r="BM101" s="147"/>
      <c r="BN101" s="147"/>
      <c r="BO101" s="147"/>
      <c r="BP101" s="147"/>
      <c r="BQ101" s="147"/>
      <c r="BR101" s="147"/>
      <c r="BS101" s="147"/>
      <c r="BT101" s="147"/>
      <c r="BU101" s="147"/>
    </row>
    <row r="102" spans="1:73" ht="18">
      <c r="A102" s="147"/>
      <c r="B102" s="147"/>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82" t="s">
        <v>883</v>
      </c>
      <c r="Y102" s="184" t="s">
        <v>643</v>
      </c>
      <c r="Z102" s="183" t="s">
        <v>646</v>
      </c>
      <c r="AA102" s="197"/>
      <c r="AB102" s="1079" t="s">
        <v>884</v>
      </c>
      <c r="AC102" s="1079"/>
      <c r="AD102" s="1079"/>
      <c r="AE102" s="197"/>
      <c r="AF102" s="147"/>
      <c r="AG102" s="147"/>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c r="BI102" s="147"/>
      <c r="BJ102" s="147"/>
      <c r="BK102" s="147"/>
      <c r="BL102" s="147"/>
      <c r="BM102" s="147"/>
      <c r="BN102" s="147"/>
      <c r="BO102" s="147"/>
      <c r="BP102" s="147"/>
      <c r="BQ102" s="147"/>
      <c r="BR102" s="147"/>
      <c r="BS102" s="147"/>
      <c r="BT102" s="147"/>
      <c r="BU102" s="147"/>
    </row>
    <row r="103" spans="1:73" ht="15.75">
      <c r="A103" s="147"/>
      <c r="B103" s="147"/>
      <c r="C103" s="147"/>
      <c r="D103" s="147"/>
      <c r="E103" s="147"/>
      <c r="F103" s="147"/>
      <c r="G103" s="147"/>
      <c r="H103" s="147"/>
      <c r="I103" s="147"/>
      <c r="J103" s="147"/>
      <c r="K103" s="147"/>
      <c r="L103" s="147"/>
      <c r="M103" s="147"/>
      <c r="N103" s="147"/>
      <c r="O103" s="147"/>
      <c r="P103" s="147"/>
      <c r="Q103" s="147"/>
      <c r="R103" s="147"/>
      <c r="S103" s="147"/>
      <c r="T103" s="147"/>
      <c r="U103" s="147"/>
      <c r="V103" s="147"/>
      <c r="W103" s="147"/>
      <c r="X103" s="182" t="s">
        <v>885</v>
      </c>
      <c r="Y103" s="184" t="s">
        <v>643</v>
      </c>
      <c r="Z103" s="183" t="s">
        <v>716</v>
      </c>
      <c r="AA103" s="197"/>
      <c r="AB103" s="1080" t="s">
        <v>1314</v>
      </c>
      <c r="AC103" s="1080"/>
      <c r="AD103" s="216" t="s">
        <v>1315</v>
      </c>
      <c r="AE103" s="197"/>
      <c r="AF103" s="147"/>
      <c r="AG103" s="147"/>
      <c r="AH103" s="147"/>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c r="BI103" s="147"/>
      <c r="BJ103" s="147"/>
      <c r="BK103" s="147"/>
      <c r="BL103" s="147"/>
      <c r="BM103" s="147"/>
      <c r="BN103" s="147"/>
      <c r="BO103" s="147"/>
      <c r="BP103" s="147"/>
      <c r="BQ103" s="147"/>
      <c r="BR103" s="147"/>
      <c r="BS103" s="147"/>
      <c r="BT103" s="147"/>
      <c r="BU103" s="147"/>
    </row>
    <row r="104" spans="1:73" ht="15.75">
      <c r="A104" s="147"/>
      <c r="B104" s="147"/>
      <c r="C104" s="147"/>
      <c r="D104" s="147"/>
      <c r="E104" s="147"/>
      <c r="F104" s="147"/>
      <c r="G104" s="147"/>
      <c r="H104" s="147"/>
      <c r="I104" s="147"/>
      <c r="J104" s="147"/>
      <c r="K104" s="147"/>
      <c r="L104" s="147"/>
      <c r="M104" s="147"/>
      <c r="N104" s="147"/>
      <c r="O104" s="147"/>
      <c r="P104" s="147"/>
      <c r="Q104" s="147"/>
      <c r="R104" s="147"/>
      <c r="S104" s="147"/>
      <c r="T104" s="147"/>
      <c r="U104" s="147"/>
      <c r="V104" s="147"/>
      <c r="W104" s="147"/>
      <c r="X104" s="182" t="s">
        <v>886</v>
      </c>
      <c r="Y104" s="184" t="s">
        <v>643</v>
      </c>
      <c r="Z104" s="183" t="s">
        <v>675</v>
      </c>
      <c r="AA104" s="197"/>
      <c r="AB104" s="1080"/>
      <c r="AC104" s="1080"/>
      <c r="AD104" s="216"/>
      <c r="AE104" s="197"/>
      <c r="AF104" s="147"/>
      <c r="AG104" s="147"/>
      <c r="AH104" s="147"/>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c r="BI104" s="147"/>
      <c r="BJ104" s="147"/>
      <c r="BK104" s="147"/>
      <c r="BL104" s="147"/>
      <c r="BM104" s="147"/>
      <c r="BN104" s="147"/>
      <c r="BO104" s="147"/>
      <c r="BP104" s="147"/>
      <c r="BQ104" s="147"/>
      <c r="BR104" s="147"/>
      <c r="BS104" s="147"/>
      <c r="BT104" s="147"/>
      <c r="BU104" s="147"/>
    </row>
    <row r="105" spans="1:73" ht="15.75">
      <c r="A105" s="147"/>
      <c r="B105" s="147"/>
      <c r="C105" s="147"/>
      <c r="D105" s="147"/>
      <c r="E105" s="147"/>
      <c r="F105" s="147"/>
      <c r="G105" s="147"/>
      <c r="H105" s="147"/>
      <c r="I105" s="147"/>
      <c r="J105" s="147"/>
      <c r="K105" s="147"/>
      <c r="L105" s="147"/>
      <c r="M105" s="147"/>
      <c r="N105" s="147"/>
      <c r="O105" s="147"/>
      <c r="P105" s="147"/>
      <c r="Q105" s="147"/>
      <c r="R105" s="147"/>
      <c r="S105" s="147"/>
      <c r="T105" s="147"/>
      <c r="U105" s="147"/>
      <c r="V105" s="147"/>
      <c r="W105" s="147"/>
      <c r="X105" s="182" t="s">
        <v>887</v>
      </c>
      <c r="Y105" s="184" t="s">
        <v>643</v>
      </c>
      <c r="Z105" s="183" t="s">
        <v>675</v>
      </c>
      <c r="AA105" s="197"/>
      <c r="AB105" s="182" t="s">
        <v>888</v>
      </c>
      <c r="AC105" s="182"/>
      <c r="AD105" s="183" t="s">
        <v>889</v>
      </c>
      <c r="AE105" s="197"/>
      <c r="AF105" s="147"/>
      <c r="AG105" s="147"/>
      <c r="AH105" s="147"/>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c r="BI105" s="147"/>
      <c r="BJ105" s="147"/>
      <c r="BK105" s="147"/>
      <c r="BL105" s="147"/>
      <c r="BM105" s="147"/>
      <c r="BN105" s="147"/>
      <c r="BO105" s="147"/>
      <c r="BP105" s="147"/>
      <c r="BQ105" s="147"/>
      <c r="BR105" s="147"/>
      <c r="BS105" s="147"/>
      <c r="BT105" s="147"/>
      <c r="BU105" s="147"/>
    </row>
    <row r="106" spans="1:73" ht="15.75">
      <c r="A106" s="147"/>
      <c r="B106" s="147"/>
      <c r="C106" s="147"/>
      <c r="D106" s="147"/>
      <c r="E106" s="147"/>
      <c r="F106" s="147"/>
      <c r="G106" s="147"/>
      <c r="H106" s="147"/>
      <c r="I106" s="147"/>
      <c r="J106" s="147"/>
      <c r="K106" s="147"/>
      <c r="L106" s="147"/>
      <c r="M106" s="147"/>
      <c r="N106" s="147"/>
      <c r="O106" s="147"/>
      <c r="P106" s="147"/>
      <c r="Q106" s="147"/>
      <c r="R106" s="147"/>
      <c r="S106" s="147"/>
      <c r="T106" s="147"/>
      <c r="U106" s="147"/>
      <c r="V106" s="147"/>
      <c r="W106" s="147"/>
      <c r="X106" s="182" t="s">
        <v>890</v>
      </c>
      <c r="Y106" s="184" t="s">
        <v>661</v>
      </c>
      <c r="Z106" s="205" t="s">
        <v>662</v>
      </c>
      <c r="AA106" s="197"/>
      <c r="AB106" s="182" t="s">
        <v>891</v>
      </c>
      <c r="AC106" s="182"/>
      <c r="AD106" s="183" t="s">
        <v>681</v>
      </c>
      <c r="AE106" s="197"/>
      <c r="AF106" s="147"/>
      <c r="AG106" s="147"/>
      <c r="AH106" s="147"/>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c r="BI106" s="147"/>
      <c r="BJ106" s="147"/>
      <c r="BK106" s="147"/>
      <c r="BL106" s="147"/>
      <c r="BM106" s="147"/>
      <c r="BN106" s="147"/>
      <c r="BO106" s="147"/>
      <c r="BP106" s="147"/>
      <c r="BQ106" s="147"/>
      <c r="BR106" s="147"/>
      <c r="BS106" s="147"/>
      <c r="BT106" s="147"/>
      <c r="BU106" s="147"/>
    </row>
    <row r="107" spans="1:73" ht="15.75">
      <c r="A107" s="147"/>
      <c r="B107" s="147"/>
      <c r="C107" s="147"/>
      <c r="D107" s="147"/>
      <c r="E107" s="147"/>
      <c r="F107" s="147"/>
      <c r="G107" s="147"/>
      <c r="H107" s="147"/>
      <c r="I107" s="147"/>
      <c r="J107" s="147"/>
      <c r="K107" s="147"/>
      <c r="L107" s="147"/>
      <c r="M107" s="147"/>
      <c r="N107" s="147"/>
      <c r="O107" s="147"/>
      <c r="P107" s="147"/>
      <c r="Q107" s="147"/>
      <c r="R107" s="147"/>
      <c r="S107" s="147"/>
      <c r="T107" s="147"/>
      <c r="U107" s="147"/>
      <c r="V107" s="147"/>
      <c r="W107" s="147"/>
      <c r="X107" s="182" t="s">
        <v>892</v>
      </c>
      <c r="Y107" s="184" t="s">
        <v>640</v>
      </c>
      <c r="Z107" s="183" t="s">
        <v>725</v>
      </c>
      <c r="AA107" s="197"/>
      <c r="AB107" s="182" t="s">
        <v>893</v>
      </c>
      <c r="AC107" s="182"/>
      <c r="AD107" s="183" t="s">
        <v>894</v>
      </c>
      <c r="AE107" s="197"/>
      <c r="AF107" s="147"/>
      <c r="AG107" s="147"/>
      <c r="AH107" s="147"/>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c r="BI107" s="147"/>
      <c r="BJ107" s="147"/>
      <c r="BK107" s="147"/>
      <c r="BL107" s="147"/>
      <c r="BM107" s="147"/>
      <c r="BN107" s="147"/>
      <c r="BO107" s="147"/>
      <c r="BP107" s="147"/>
      <c r="BQ107" s="147"/>
      <c r="BR107" s="147"/>
      <c r="BS107" s="147"/>
      <c r="BT107" s="147"/>
      <c r="BU107" s="147"/>
    </row>
    <row r="108" spans="1:73" ht="15.75">
      <c r="A108" s="147"/>
      <c r="B108" s="147"/>
      <c r="C108" s="147"/>
      <c r="D108" s="147"/>
      <c r="E108" s="147"/>
      <c r="F108" s="147"/>
      <c r="G108" s="147"/>
      <c r="H108" s="147"/>
      <c r="I108" s="147"/>
      <c r="J108" s="147"/>
      <c r="K108" s="147"/>
      <c r="L108" s="147"/>
      <c r="M108" s="147"/>
      <c r="N108" s="147"/>
      <c r="O108" s="147"/>
      <c r="P108" s="147"/>
      <c r="Q108" s="147"/>
      <c r="R108" s="147"/>
      <c r="S108" s="147"/>
      <c r="T108" s="147"/>
      <c r="U108" s="147"/>
      <c r="V108" s="147"/>
      <c r="W108" s="147"/>
      <c r="X108" s="182" t="s">
        <v>895</v>
      </c>
      <c r="Y108" s="184" t="s">
        <v>630</v>
      </c>
      <c r="Z108" s="183" t="s">
        <v>768</v>
      </c>
      <c r="AA108" s="197"/>
      <c r="AB108" s="182" t="s">
        <v>896</v>
      </c>
      <c r="AC108" s="182"/>
      <c r="AD108" s="183" t="s">
        <v>646</v>
      </c>
      <c r="AE108" s="197"/>
      <c r="AF108" s="147"/>
      <c r="AG108" s="147"/>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c r="BI108" s="147"/>
      <c r="BJ108" s="147"/>
      <c r="BK108" s="147"/>
      <c r="BL108" s="147"/>
      <c r="BM108" s="147"/>
      <c r="BN108" s="147"/>
      <c r="BO108" s="147"/>
      <c r="BP108" s="147"/>
      <c r="BQ108" s="147"/>
      <c r="BR108" s="147"/>
      <c r="BS108" s="147"/>
      <c r="BT108" s="147"/>
      <c r="BU108" s="147"/>
    </row>
    <row r="109" spans="1:73" ht="15.75">
      <c r="A109" s="147"/>
      <c r="B109" s="147"/>
      <c r="C109" s="147"/>
      <c r="D109" s="147"/>
      <c r="E109" s="147"/>
      <c r="F109" s="147"/>
      <c r="G109" s="147"/>
      <c r="H109" s="147"/>
      <c r="I109" s="147"/>
      <c r="J109" s="147"/>
      <c r="K109" s="147"/>
      <c r="L109" s="147"/>
      <c r="M109" s="147"/>
      <c r="N109" s="147"/>
      <c r="O109" s="147"/>
      <c r="P109" s="147"/>
      <c r="Q109" s="147"/>
      <c r="R109" s="147"/>
      <c r="S109" s="147"/>
      <c r="T109" s="147"/>
      <c r="U109" s="147"/>
      <c r="V109" s="147"/>
      <c r="W109" s="147"/>
      <c r="X109" s="182"/>
      <c r="Y109" s="184"/>
      <c r="Z109" s="183"/>
      <c r="AA109" s="197"/>
      <c r="AB109" s="182" t="s">
        <v>897</v>
      </c>
      <c r="AC109" s="182"/>
      <c r="AD109" s="183" t="s">
        <v>635</v>
      </c>
      <c r="AE109" s="197"/>
      <c r="AF109" s="147"/>
      <c r="AG109" s="147"/>
      <c r="AH109" s="147"/>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c r="BI109" s="147"/>
      <c r="BJ109" s="147"/>
      <c r="BK109" s="147"/>
      <c r="BL109" s="147"/>
      <c r="BM109" s="147"/>
      <c r="BN109" s="147"/>
      <c r="BO109" s="147"/>
      <c r="BP109" s="147"/>
      <c r="BQ109" s="147"/>
      <c r="BR109" s="147"/>
      <c r="BS109" s="147"/>
      <c r="BT109" s="147"/>
      <c r="BU109" s="147"/>
    </row>
    <row r="110" spans="1:73" ht="15.75">
      <c r="A110" s="147"/>
      <c r="B110" s="147"/>
      <c r="C110" s="147"/>
      <c r="D110" s="147"/>
      <c r="E110" s="147"/>
      <c r="F110" s="147"/>
      <c r="G110" s="147"/>
      <c r="H110" s="147"/>
      <c r="I110" s="147"/>
      <c r="J110" s="147"/>
      <c r="K110" s="147"/>
      <c r="L110" s="147"/>
      <c r="M110" s="147"/>
      <c r="N110" s="147"/>
      <c r="O110" s="147"/>
      <c r="P110" s="147"/>
      <c r="Q110" s="147"/>
      <c r="R110" s="147"/>
      <c r="S110" s="147"/>
      <c r="T110" s="147"/>
      <c r="U110" s="147"/>
      <c r="V110" s="147"/>
      <c r="W110" s="147"/>
      <c r="X110" s="182" t="s">
        <v>898</v>
      </c>
      <c r="Y110" s="184" t="s">
        <v>661</v>
      </c>
      <c r="Z110" s="205" t="s">
        <v>662</v>
      </c>
      <c r="AA110" s="197"/>
      <c r="AB110" s="182" t="s">
        <v>899</v>
      </c>
      <c r="AC110" s="182"/>
      <c r="AD110" s="183" t="s">
        <v>635</v>
      </c>
      <c r="AE110" s="197"/>
      <c r="AF110" s="147"/>
      <c r="AG110" s="147"/>
      <c r="AH110" s="147"/>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c r="BI110" s="147"/>
      <c r="BJ110" s="147"/>
      <c r="BK110" s="147"/>
      <c r="BL110" s="147"/>
      <c r="BM110" s="147"/>
      <c r="BN110" s="147"/>
      <c r="BO110" s="147"/>
      <c r="BP110" s="147"/>
      <c r="BQ110" s="147"/>
      <c r="BR110" s="147"/>
      <c r="BS110" s="147"/>
      <c r="BT110" s="147"/>
      <c r="BU110" s="147"/>
    </row>
    <row r="111" spans="1:73" ht="15.75">
      <c r="A111" s="147"/>
      <c r="B111" s="147"/>
      <c r="C111" s="147"/>
      <c r="D111" s="147"/>
      <c r="E111" s="147"/>
      <c r="F111" s="147"/>
      <c r="G111" s="147"/>
      <c r="H111" s="147"/>
      <c r="I111" s="147"/>
      <c r="J111" s="147"/>
      <c r="K111" s="147"/>
      <c r="L111" s="147"/>
      <c r="M111" s="147"/>
      <c r="N111" s="147"/>
      <c r="O111" s="147"/>
      <c r="P111" s="147"/>
      <c r="Q111" s="147"/>
      <c r="R111" s="147"/>
      <c r="S111" s="147"/>
      <c r="T111" s="147"/>
      <c r="U111" s="147"/>
      <c r="V111" s="147"/>
      <c r="W111" s="147"/>
      <c r="X111" s="182" t="s">
        <v>900</v>
      </c>
      <c r="Y111" s="184" t="s">
        <v>661</v>
      </c>
      <c r="Z111" s="205" t="s">
        <v>662</v>
      </c>
      <c r="AA111" s="197"/>
      <c r="AB111" s="182" t="s">
        <v>901</v>
      </c>
      <c r="AC111" s="182"/>
      <c r="AD111" s="183" t="s">
        <v>709</v>
      </c>
      <c r="AE111" s="197"/>
      <c r="AF111" s="147"/>
      <c r="AG111" s="147"/>
      <c r="AH111" s="147"/>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c r="BI111" s="147"/>
      <c r="BJ111" s="147"/>
      <c r="BK111" s="147"/>
      <c r="BL111" s="147"/>
      <c r="BM111" s="147"/>
      <c r="BN111" s="147"/>
      <c r="BO111" s="147"/>
      <c r="BP111" s="147"/>
      <c r="BQ111" s="147"/>
      <c r="BR111" s="147"/>
      <c r="BS111" s="147"/>
      <c r="BT111" s="147"/>
      <c r="BU111" s="147"/>
    </row>
    <row r="112" spans="1:73" ht="15.75">
      <c r="A112" s="147"/>
      <c r="B112" s="147"/>
      <c r="C112" s="147"/>
      <c r="D112" s="147"/>
      <c r="E112" s="147"/>
      <c r="F112" s="147"/>
      <c r="G112" s="147"/>
      <c r="H112" s="147"/>
      <c r="I112" s="147"/>
      <c r="J112" s="147"/>
      <c r="K112" s="147"/>
      <c r="L112" s="147"/>
      <c r="M112" s="147"/>
      <c r="N112" s="147"/>
      <c r="O112" s="147"/>
      <c r="P112" s="147"/>
      <c r="Q112" s="147"/>
      <c r="R112" s="147"/>
      <c r="S112" s="147"/>
      <c r="T112" s="147"/>
      <c r="U112" s="147"/>
      <c r="V112" s="147"/>
      <c r="W112" s="147"/>
      <c r="X112" s="182" t="s">
        <v>902</v>
      </c>
      <c r="Y112" s="184" t="s">
        <v>903</v>
      </c>
      <c r="Z112" s="205" t="s">
        <v>904</v>
      </c>
      <c r="AA112" s="197"/>
      <c r="AB112" s="182" t="s">
        <v>905</v>
      </c>
      <c r="AC112" s="182"/>
      <c r="AD112" s="183" t="s">
        <v>842</v>
      </c>
      <c r="AE112" s="197"/>
      <c r="AF112" s="147"/>
      <c r="AG112" s="147"/>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c r="BI112" s="147"/>
      <c r="BJ112" s="147"/>
      <c r="BK112" s="147"/>
      <c r="BL112" s="147"/>
      <c r="BM112" s="147"/>
      <c r="BN112" s="147"/>
      <c r="BO112" s="147"/>
      <c r="BP112" s="147"/>
      <c r="BQ112" s="147"/>
      <c r="BR112" s="147"/>
      <c r="BS112" s="147"/>
      <c r="BT112" s="147"/>
      <c r="BU112" s="147"/>
    </row>
    <row r="113" spans="1:73" ht="15.75">
      <c r="A113" s="147"/>
      <c r="B113" s="147"/>
      <c r="C113" s="147"/>
      <c r="D113" s="147"/>
      <c r="E113" s="147"/>
      <c r="F113" s="147"/>
      <c r="G113" s="147"/>
      <c r="H113" s="147"/>
      <c r="I113" s="147"/>
      <c r="J113" s="147"/>
      <c r="K113" s="147"/>
      <c r="L113" s="147"/>
      <c r="M113" s="147"/>
      <c r="N113" s="147"/>
      <c r="O113" s="147"/>
      <c r="P113" s="147"/>
      <c r="Q113" s="147"/>
      <c r="R113" s="147"/>
      <c r="S113" s="147"/>
      <c r="T113" s="147"/>
      <c r="U113" s="147"/>
      <c r="V113" s="147"/>
      <c r="W113" s="147"/>
      <c r="X113" s="182" t="s">
        <v>906</v>
      </c>
      <c r="Y113" s="184" t="s">
        <v>907</v>
      </c>
      <c r="Z113" s="183" t="s">
        <v>908</v>
      </c>
      <c r="AA113" s="197"/>
      <c r="AB113" s="182" t="s">
        <v>909</v>
      </c>
      <c r="AC113" s="182"/>
      <c r="AD113" s="183" t="s">
        <v>910</v>
      </c>
      <c r="AE113" s="197"/>
      <c r="AF113" s="147"/>
      <c r="AG113" s="147"/>
      <c r="AH113" s="147"/>
      <c r="AI113" s="147"/>
      <c r="AJ113" s="147"/>
      <c r="AK113" s="147"/>
      <c r="AL113" s="147"/>
      <c r="AM113" s="147"/>
      <c r="AN113" s="147"/>
      <c r="AO113" s="147"/>
      <c r="AP113" s="147"/>
      <c r="AQ113" s="147"/>
      <c r="AR113" s="147"/>
      <c r="AS113" s="147"/>
      <c r="AT113" s="147"/>
      <c r="AU113" s="147"/>
      <c r="AV113" s="147"/>
      <c r="AW113" s="147"/>
      <c r="AX113" s="147"/>
      <c r="AY113" s="147"/>
      <c r="AZ113" s="147"/>
      <c r="BA113" s="147"/>
      <c r="BB113" s="147"/>
      <c r="BC113" s="147"/>
      <c r="BD113" s="147"/>
      <c r="BE113" s="147"/>
      <c r="BF113" s="147"/>
      <c r="BG113" s="147"/>
      <c r="BH113" s="147"/>
      <c r="BI113" s="147"/>
      <c r="BJ113" s="147"/>
      <c r="BK113" s="147"/>
      <c r="BL113" s="147"/>
      <c r="BM113" s="147"/>
      <c r="BN113" s="147"/>
      <c r="BO113" s="147"/>
      <c r="BP113" s="147"/>
      <c r="BQ113" s="147"/>
      <c r="BR113" s="147"/>
      <c r="BS113" s="147"/>
      <c r="BT113" s="147"/>
      <c r="BU113" s="147"/>
    </row>
    <row r="114" spans="1:73" ht="15.75">
      <c r="A114" s="147"/>
      <c r="B114" s="147"/>
      <c r="C114" s="147"/>
      <c r="D114" s="147"/>
      <c r="E114" s="147"/>
      <c r="F114" s="147"/>
      <c r="G114" s="147"/>
      <c r="H114" s="147"/>
      <c r="I114" s="147"/>
      <c r="J114" s="147"/>
      <c r="K114" s="147"/>
      <c r="L114" s="147"/>
      <c r="M114" s="147"/>
      <c r="N114" s="147"/>
      <c r="O114" s="147"/>
      <c r="P114" s="147"/>
      <c r="Q114" s="147"/>
      <c r="R114" s="147"/>
      <c r="S114" s="147"/>
      <c r="T114" s="147"/>
      <c r="U114" s="147"/>
      <c r="V114" s="147"/>
      <c r="W114" s="147"/>
      <c r="X114" s="182" t="s">
        <v>911</v>
      </c>
      <c r="Y114" s="184" t="s">
        <v>643</v>
      </c>
      <c r="Z114" s="183" t="s">
        <v>654</v>
      </c>
      <c r="AA114" s="197"/>
      <c r="AB114" s="182" t="s">
        <v>912</v>
      </c>
      <c r="AC114" s="182"/>
      <c r="AD114" s="183" t="s">
        <v>635</v>
      </c>
      <c r="AE114" s="197"/>
      <c r="AF114" s="147"/>
      <c r="AG114" s="147"/>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c r="BI114" s="147"/>
      <c r="BJ114" s="147"/>
      <c r="BK114" s="147"/>
      <c r="BL114" s="147"/>
      <c r="BM114" s="147"/>
      <c r="BN114" s="147"/>
      <c r="BO114" s="147"/>
      <c r="BP114" s="147"/>
      <c r="BQ114" s="147"/>
      <c r="BR114" s="147"/>
      <c r="BS114" s="147"/>
      <c r="BT114" s="147"/>
      <c r="BU114" s="147"/>
    </row>
    <row r="115" spans="1:73" ht="15.75">
      <c r="A115" s="147"/>
      <c r="B115" s="147"/>
      <c r="C115" s="147"/>
      <c r="D115" s="147"/>
      <c r="E115" s="147"/>
      <c r="F115" s="147"/>
      <c r="G115" s="147"/>
      <c r="H115" s="147"/>
      <c r="I115" s="147"/>
      <c r="J115" s="147"/>
      <c r="K115" s="147"/>
      <c r="L115" s="147"/>
      <c r="M115" s="147"/>
      <c r="N115" s="147"/>
      <c r="O115" s="147"/>
      <c r="P115" s="147"/>
      <c r="Q115" s="147"/>
      <c r="R115" s="147"/>
      <c r="S115" s="147"/>
      <c r="T115" s="147"/>
      <c r="U115" s="147"/>
      <c r="V115" s="147"/>
      <c r="W115" s="147"/>
      <c r="X115" s="182" t="s">
        <v>913</v>
      </c>
      <c r="Y115" s="184" t="s">
        <v>864</v>
      </c>
      <c r="Z115" s="183" t="s">
        <v>842</v>
      </c>
      <c r="AA115" s="197"/>
      <c r="AB115" s="182" t="s">
        <v>914</v>
      </c>
      <c r="AC115" s="182"/>
      <c r="AD115" s="183" t="s">
        <v>709</v>
      </c>
      <c r="AE115" s="197"/>
      <c r="AF115" s="147"/>
      <c r="AG115" s="147"/>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c r="BI115" s="147"/>
      <c r="BJ115" s="147"/>
      <c r="BK115" s="147"/>
      <c r="BL115" s="147"/>
      <c r="BM115" s="147"/>
      <c r="BN115" s="147"/>
      <c r="BO115" s="147"/>
      <c r="BP115" s="147"/>
      <c r="BQ115" s="147"/>
      <c r="BR115" s="147"/>
      <c r="BS115" s="147"/>
      <c r="BT115" s="147"/>
      <c r="BU115" s="147"/>
    </row>
    <row r="116" spans="1:73" ht="15.75">
      <c r="A116" s="147"/>
      <c r="B116" s="147"/>
      <c r="C116" s="147"/>
      <c r="D116" s="147"/>
      <c r="E116" s="147"/>
      <c r="F116" s="147"/>
      <c r="G116" s="147"/>
      <c r="H116" s="147"/>
      <c r="I116" s="147"/>
      <c r="J116" s="147"/>
      <c r="K116" s="147"/>
      <c r="L116" s="147"/>
      <c r="M116" s="147"/>
      <c r="N116" s="147"/>
      <c r="O116" s="147"/>
      <c r="P116" s="147"/>
      <c r="Q116" s="147"/>
      <c r="R116" s="147"/>
      <c r="S116" s="147"/>
      <c r="T116" s="147"/>
      <c r="U116" s="147"/>
      <c r="V116" s="147"/>
      <c r="W116" s="147"/>
      <c r="X116" s="182" t="s">
        <v>915</v>
      </c>
      <c r="Y116" s="184" t="s">
        <v>916</v>
      </c>
      <c r="Z116" s="183" t="s">
        <v>654</v>
      </c>
      <c r="AA116" s="197"/>
      <c r="AB116" s="182" t="s">
        <v>917</v>
      </c>
      <c r="AC116" s="182"/>
      <c r="AD116" s="183" t="s">
        <v>845</v>
      </c>
      <c r="AE116" s="197"/>
      <c r="AF116" s="147"/>
      <c r="AG116" s="147"/>
      <c r="AH116" s="147"/>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c r="BI116" s="147"/>
      <c r="BJ116" s="147"/>
      <c r="BK116" s="147"/>
      <c r="BL116" s="147"/>
      <c r="BM116" s="147"/>
      <c r="BN116" s="147"/>
      <c r="BO116" s="147"/>
      <c r="BP116" s="147"/>
      <c r="BQ116" s="147"/>
      <c r="BR116" s="147"/>
      <c r="BS116" s="147"/>
      <c r="BT116" s="147"/>
      <c r="BU116" s="147"/>
    </row>
    <row r="117" spans="1:73" ht="15.75">
      <c r="A117" s="147"/>
      <c r="B117" s="147"/>
      <c r="C117" s="147"/>
      <c r="D117" s="147"/>
      <c r="E117" s="147"/>
      <c r="F117" s="147"/>
      <c r="G117" s="147"/>
      <c r="H117" s="147"/>
      <c r="I117" s="147"/>
      <c r="J117" s="147"/>
      <c r="K117" s="147"/>
      <c r="L117" s="147"/>
      <c r="M117" s="147"/>
      <c r="N117" s="147"/>
      <c r="O117" s="147"/>
      <c r="P117" s="147"/>
      <c r="Q117" s="147"/>
      <c r="R117" s="147"/>
      <c r="S117" s="147"/>
      <c r="T117" s="147"/>
      <c r="U117" s="147"/>
      <c r="V117" s="147"/>
      <c r="W117" s="147"/>
      <c r="X117" s="182" t="s">
        <v>918</v>
      </c>
      <c r="Y117" s="184" t="s">
        <v>708</v>
      </c>
      <c r="Z117" s="183" t="s">
        <v>815</v>
      </c>
      <c r="AA117" s="197"/>
      <c r="AB117" s="182" t="s">
        <v>919</v>
      </c>
      <c r="AC117" s="182"/>
      <c r="AD117" s="183" t="s">
        <v>842</v>
      </c>
      <c r="AE117" s="197"/>
      <c r="AF117" s="147"/>
      <c r="AG117" s="147"/>
      <c r="AH117" s="147"/>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c r="BI117" s="147"/>
      <c r="BJ117" s="147"/>
      <c r="BK117" s="147"/>
      <c r="BL117" s="147"/>
      <c r="BM117" s="147"/>
      <c r="BN117" s="147"/>
      <c r="BO117" s="147"/>
      <c r="BP117" s="147"/>
      <c r="BQ117" s="147"/>
      <c r="BR117" s="147"/>
      <c r="BS117" s="147"/>
      <c r="BT117" s="147"/>
      <c r="BU117" s="147"/>
    </row>
    <row r="118" spans="1:73" ht="15.75">
      <c r="A118" s="147"/>
      <c r="B118" s="147"/>
      <c r="C118" s="147"/>
      <c r="D118" s="147"/>
      <c r="E118" s="147"/>
      <c r="F118" s="147"/>
      <c r="G118" s="147"/>
      <c r="H118" s="147"/>
      <c r="I118" s="147"/>
      <c r="J118" s="147"/>
      <c r="K118" s="147"/>
      <c r="L118" s="147"/>
      <c r="M118" s="147"/>
      <c r="N118" s="147"/>
      <c r="O118" s="147"/>
      <c r="P118" s="147"/>
      <c r="Q118" s="147"/>
      <c r="R118" s="147"/>
      <c r="S118" s="147"/>
      <c r="T118" s="147"/>
      <c r="U118" s="147"/>
      <c r="V118" s="147"/>
      <c r="W118" s="147"/>
      <c r="X118" s="182" t="s">
        <v>920</v>
      </c>
      <c r="Y118" s="184" t="s">
        <v>921</v>
      </c>
      <c r="Z118" s="183" t="s">
        <v>922</v>
      </c>
      <c r="AA118" s="197"/>
      <c r="AB118" s="182" t="s">
        <v>923</v>
      </c>
      <c r="AC118" s="182"/>
      <c r="AD118" s="183" t="s">
        <v>635</v>
      </c>
      <c r="AE118" s="197"/>
      <c r="AF118" s="147"/>
      <c r="AG118" s="147"/>
      <c r="AH118" s="147"/>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c r="BI118" s="147"/>
      <c r="BJ118" s="147"/>
      <c r="BK118" s="147"/>
      <c r="BL118" s="147"/>
      <c r="BM118" s="147"/>
      <c r="BN118" s="147"/>
      <c r="BO118" s="147"/>
      <c r="BP118" s="147"/>
      <c r="BQ118" s="147"/>
      <c r="BR118" s="147"/>
      <c r="BS118" s="147"/>
      <c r="BT118" s="147"/>
      <c r="BU118" s="147"/>
    </row>
    <row r="119" spans="1:73" ht="15.75">
      <c r="A119" s="147"/>
      <c r="B119" s="147"/>
      <c r="C119" s="147"/>
      <c r="D119" s="147"/>
      <c r="E119" s="147"/>
      <c r="F119" s="147"/>
      <c r="G119" s="147"/>
      <c r="H119" s="147"/>
      <c r="I119" s="147"/>
      <c r="J119" s="147"/>
      <c r="K119" s="147"/>
      <c r="L119" s="147"/>
      <c r="M119" s="147"/>
      <c r="N119" s="147"/>
      <c r="O119" s="147"/>
      <c r="P119" s="147"/>
      <c r="Q119" s="147"/>
      <c r="R119" s="147"/>
      <c r="S119" s="147"/>
      <c r="T119" s="147"/>
      <c r="U119" s="147"/>
      <c r="V119" s="147"/>
      <c r="W119" s="147"/>
      <c r="X119" s="182" t="s">
        <v>924</v>
      </c>
      <c r="Y119" s="184" t="s">
        <v>661</v>
      </c>
      <c r="Z119" s="205" t="s">
        <v>662</v>
      </c>
      <c r="AA119" s="197"/>
      <c r="AB119" s="182" t="s">
        <v>925</v>
      </c>
      <c r="AC119" s="182"/>
      <c r="AD119" s="183" t="s">
        <v>635</v>
      </c>
      <c r="AE119" s="197"/>
      <c r="AF119" s="147"/>
      <c r="AG119" s="147"/>
      <c r="AH119" s="147"/>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c r="BI119" s="147"/>
      <c r="BJ119" s="147"/>
      <c r="BK119" s="147"/>
      <c r="BL119" s="147"/>
      <c r="BM119" s="147"/>
      <c r="BN119" s="147"/>
      <c r="BO119" s="147"/>
      <c r="BP119" s="147"/>
      <c r="BQ119" s="147"/>
      <c r="BR119" s="147"/>
      <c r="BS119" s="147"/>
      <c r="BT119" s="147"/>
      <c r="BU119" s="147"/>
    </row>
    <row r="120" spans="1:73" ht="15.75">
      <c r="A120" s="147"/>
      <c r="B120" s="147"/>
      <c r="C120" s="147"/>
      <c r="D120" s="147"/>
      <c r="E120" s="147"/>
      <c r="F120" s="147"/>
      <c r="G120" s="147"/>
      <c r="H120" s="147"/>
      <c r="I120" s="147"/>
      <c r="J120" s="147"/>
      <c r="K120" s="147"/>
      <c r="L120" s="147"/>
      <c r="M120" s="147"/>
      <c r="N120" s="147"/>
      <c r="O120" s="147"/>
      <c r="P120" s="147"/>
      <c r="Q120" s="147"/>
      <c r="R120" s="147"/>
      <c r="S120" s="147"/>
      <c r="T120" s="147"/>
      <c r="U120" s="147"/>
      <c r="V120" s="147"/>
      <c r="W120" s="147"/>
      <c r="X120" s="182" t="s">
        <v>926</v>
      </c>
      <c r="Y120" s="184">
        <v>1</v>
      </c>
      <c r="Z120" s="183" t="s">
        <v>644</v>
      </c>
      <c r="AA120" s="197"/>
      <c r="AB120" s="182" t="s">
        <v>927</v>
      </c>
      <c r="AC120" s="182"/>
      <c r="AD120" s="183" t="s">
        <v>842</v>
      </c>
      <c r="AE120" s="197"/>
      <c r="AF120" s="147"/>
      <c r="AG120" s="147"/>
      <c r="AH120" s="147"/>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c r="BI120" s="147"/>
      <c r="BJ120" s="147"/>
      <c r="BK120" s="147"/>
      <c r="BL120" s="147"/>
      <c r="BM120" s="147"/>
      <c r="BN120" s="147"/>
      <c r="BO120" s="147"/>
      <c r="BP120" s="147"/>
      <c r="BQ120" s="147"/>
      <c r="BR120" s="147"/>
      <c r="BS120" s="147"/>
      <c r="BT120" s="147"/>
      <c r="BU120" s="147"/>
    </row>
    <row r="121" spans="1:73" ht="32.25">
      <c r="A121" s="147"/>
      <c r="B121" s="147"/>
      <c r="C121" s="147"/>
      <c r="D121" s="141" t="s">
        <v>1101</v>
      </c>
      <c r="E121" s="147"/>
      <c r="F121" s="147"/>
      <c r="G121" s="147"/>
      <c r="H121" s="147"/>
      <c r="I121" s="147"/>
      <c r="J121" s="147"/>
      <c r="K121" s="147"/>
      <c r="L121" s="141" t="s">
        <v>1101</v>
      </c>
      <c r="M121" s="147"/>
      <c r="N121" s="147"/>
      <c r="O121" s="147"/>
      <c r="P121" s="147"/>
      <c r="Q121" s="147"/>
      <c r="R121" s="147"/>
      <c r="S121" s="147"/>
      <c r="T121" s="147"/>
      <c r="U121" s="147"/>
      <c r="V121" s="147"/>
      <c r="W121" s="147"/>
      <c r="X121" s="197"/>
      <c r="Y121" s="197"/>
      <c r="Z121" s="197"/>
      <c r="AA121" s="197"/>
      <c r="AB121" s="182" t="s">
        <v>928</v>
      </c>
      <c r="AC121" s="182"/>
      <c r="AD121" s="183" t="s">
        <v>709</v>
      </c>
      <c r="AE121" s="197"/>
      <c r="AF121" s="147"/>
      <c r="AG121" s="147"/>
      <c r="AH121" s="147"/>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c r="BI121" s="147"/>
      <c r="BJ121" s="147"/>
      <c r="BK121" s="147"/>
      <c r="BL121" s="147"/>
      <c r="BM121" s="147"/>
      <c r="BN121" s="147"/>
      <c r="BO121" s="147"/>
      <c r="BP121" s="147"/>
      <c r="BQ121" s="147"/>
      <c r="BR121" s="147"/>
      <c r="BS121" s="147"/>
      <c r="BT121" s="147"/>
      <c r="BU121" s="147"/>
    </row>
    <row r="122" spans="1:73" ht="15.75">
      <c r="A122" s="147"/>
      <c r="B122" s="147"/>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97"/>
      <c r="Y122" s="197"/>
      <c r="Z122" s="197"/>
      <c r="AA122" s="197"/>
      <c r="AB122" s="182" t="s">
        <v>929</v>
      </c>
      <c r="AC122" s="182"/>
      <c r="AD122" s="183" t="s">
        <v>709</v>
      </c>
      <c r="AE122" s="197"/>
      <c r="AF122" s="147"/>
      <c r="AG122" s="147"/>
      <c r="AH122" s="147"/>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c r="BI122" s="147"/>
      <c r="BJ122" s="147"/>
      <c r="BK122" s="147"/>
      <c r="BL122" s="147"/>
      <c r="BM122" s="147"/>
      <c r="BN122" s="147"/>
      <c r="BO122" s="147"/>
      <c r="BP122" s="147"/>
      <c r="BQ122" s="147"/>
      <c r="BR122" s="147"/>
      <c r="BS122" s="147"/>
      <c r="BT122" s="147"/>
      <c r="BU122" s="147"/>
    </row>
    <row r="123" spans="1:73" ht="15.75">
      <c r="A123" s="147"/>
      <c r="B123" s="147"/>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97"/>
      <c r="Y123" s="197"/>
      <c r="Z123" s="197"/>
      <c r="AA123" s="197"/>
      <c r="AB123" s="182" t="s">
        <v>930</v>
      </c>
      <c r="AC123" s="182"/>
      <c r="AD123" s="183" t="s">
        <v>652</v>
      </c>
      <c r="AE123" s="197"/>
      <c r="AF123" s="147"/>
      <c r="AG123" s="147"/>
      <c r="AH123" s="147"/>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c r="BI123" s="147"/>
      <c r="BJ123" s="147"/>
      <c r="BK123" s="147"/>
      <c r="BL123" s="147"/>
      <c r="BM123" s="147"/>
      <c r="BN123" s="147"/>
      <c r="BO123" s="147"/>
      <c r="BP123" s="147"/>
      <c r="BQ123" s="147"/>
      <c r="BR123" s="147"/>
      <c r="BS123" s="147"/>
      <c r="BT123" s="147"/>
      <c r="BU123" s="147"/>
    </row>
    <row r="124" spans="1:73" ht="15.75">
      <c r="A124" s="147"/>
      <c r="B124" s="147"/>
      <c r="C124" s="147"/>
      <c r="D124" s="147"/>
      <c r="E124" s="147"/>
      <c r="F124" s="147"/>
      <c r="G124" s="147"/>
      <c r="H124" s="147"/>
      <c r="I124" s="147"/>
      <c r="J124" s="147"/>
      <c r="K124" s="147"/>
      <c r="L124" s="147"/>
      <c r="M124" s="147"/>
      <c r="N124" s="147"/>
      <c r="O124" s="147"/>
      <c r="P124" s="147"/>
      <c r="Q124" s="147"/>
      <c r="R124" s="147"/>
      <c r="S124" s="147"/>
      <c r="T124" s="147"/>
      <c r="U124" s="147"/>
      <c r="V124" s="147"/>
      <c r="W124" s="147"/>
      <c r="X124" s="197"/>
      <c r="Y124" s="197"/>
      <c r="Z124" s="197"/>
      <c r="AA124" s="197"/>
      <c r="AB124" s="182" t="s">
        <v>931</v>
      </c>
      <c r="AC124" s="182"/>
      <c r="AD124" s="183" t="s">
        <v>842</v>
      </c>
      <c r="AE124" s="160"/>
      <c r="AF124" s="147"/>
      <c r="AG124" s="147"/>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c r="BI124" s="147"/>
      <c r="BJ124" s="147"/>
      <c r="BK124" s="147"/>
      <c r="BL124" s="147"/>
      <c r="BM124" s="147"/>
      <c r="BN124" s="147"/>
      <c r="BO124" s="147"/>
      <c r="BP124" s="147"/>
      <c r="BQ124" s="147"/>
      <c r="BR124" s="147"/>
      <c r="BS124" s="147"/>
      <c r="BT124" s="147"/>
      <c r="BU124" s="147"/>
    </row>
    <row r="125" spans="1:73" ht="15.75">
      <c r="A125" s="147"/>
      <c r="B125" s="147"/>
      <c r="C125" s="147"/>
      <c r="D125" s="147"/>
      <c r="E125" s="147"/>
      <c r="F125" s="147"/>
      <c r="G125" s="147"/>
      <c r="H125" s="147"/>
      <c r="I125" s="147"/>
      <c r="J125" s="147"/>
      <c r="K125" s="147"/>
      <c r="L125" s="147"/>
      <c r="M125" s="147"/>
      <c r="N125" s="147"/>
      <c r="O125" s="147"/>
      <c r="P125" s="147"/>
      <c r="Q125" s="147"/>
      <c r="R125" s="147"/>
      <c r="S125" s="147"/>
      <c r="T125" s="147"/>
      <c r="U125" s="147"/>
      <c r="V125" s="147"/>
      <c r="W125" s="147"/>
      <c r="X125" s="197"/>
      <c r="Y125" s="197"/>
      <c r="Z125" s="197"/>
      <c r="AA125" s="197"/>
      <c r="AB125" s="182" t="s">
        <v>932</v>
      </c>
      <c r="AC125" s="182"/>
      <c r="AD125" s="183" t="s">
        <v>933</v>
      </c>
      <c r="AE125" s="197"/>
      <c r="AF125" s="147"/>
      <c r="AG125" s="147"/>
      <c r="AH125" s="147"/>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c r="BI125" s="147"/>
      <c r="BJ125" s="147"/>
      <c r="BK125" s="147"/>
      <c r="BL125" s="147"/>
      <c r="BM125" s="147"/>
      <c r="BN125" s="147"/>
      <c r="BO125" s="147"/>
      <c r="BP125" s="147"/>
      <c r="BQ125" s="147"/>
      <c r="BR125" s="147"/>
      <c r="BS125" s="147"/>
      <c r="BT125" s="147"/>
      <c r="BU125" s="147"/>
    </row>
    <row r="126" spans="1:73">
      <c r="A126" s="147"/>
      <c r="B126" s="147"/>
      <c r="C126" s="147"/>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97"/>
      <c r="AF126" s="147"/>
      <c r="AG126" s="147"/>
      <c r="AH126" s="147"/>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c r="BI126" s="147"/>
      <c r="BJ126" s="147"/>
      <c r="BK126" s="147"/>
      <c r="BL126" s="147"/>
      <c r="BM126" s="147"/>
      <c r="BN126" s="147"/>
      <c r="BO126" s="147"/>
      <c r="BP126" s="147"/>
      <c r="BQ126" s="147"/>
      <c r="BR126" s="147"/>
      <c r="BS126" s="147"/>
      <c r="BT126" s="147"/>
      <c r="BU126" s="147"/>
    </row>
    <row r="127" spans="1:73">
      <c r="A127" s="147"/>
      <c r="B127" s="147"/>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232" t="s">
        <v>934</v>
      </c>
      <c r="AC127" s="147"/>
      <c r="AD127" s="147"/>
      <c r="AE127" s="197"/>
      <c r="AF127" s="147"/>
      <c r="AG127" s="147"/>
      <c r="AH127" s="147"/>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c r="BI127" s="147"/>
      <c r="BJ127" s="147"/>
      <c r="BK127" s="147"/>
      <c r="BL127" s="147"/>
      <c r="BM127" s="147"/>
      <c r="BN127" s="147"/>
      <c r="BO127" s="147"/>
      <c r="BP127" s="147"/>
      <c r="BQ127" s="147"/>
      <c r="BR127" s="147"/>
      <c r="BS127" s="147"/>
      <c r="BT127" s="147"/>
      <c r="BU127" s="147"/>
    </row>
    <row r="128" spans="1:73">
      <c r="A128" s="147"/>
      <c r="B128" s="147"/>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97"/>
      <c r="Y128" s="197"/>
      <c r="Z128" s="197"/>
      <c r="AA128" s="197"/>
      <c r="AB128" s="232" t="s">
        <v>935</v>
      </c>
      <c r="AC128" s="147"/>
      <c r="AD128" s="197"/>
      <c r="AE128" s="197"/>
      <c r="AF128" s="147"/>
      <c r="AG128" s="147"/>
      <c r="AH128" s="147"/>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c r="BI128" s="147"/>
      <c r="BJ128" s="147"/>
      <c r="BK128" s="147"/>
      <c r="BL128" s="147"/>
      <c r="BM128" s="147"/>
      <c r="BN128" s="147"/>
      <c r="BO128" s="147"/>
      <c r="BP128" s="147"/>
      <c r="BQ128" s="147"/>
      <c r="BR128" s="147"/>
      <c r="BS128" s="147"/>
      <c r="BT128" s="147"/>
      <c r="BU128" s="147"/>
    </row>
    <row r="129" spans="1:73">
      <c r="A129" s="147"/>
      <c r="B129" s="147"/>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97"/>
      <c r="Y129" s="197"/>
      <c r="Z129" s="197"/>
      <c r="AA129" s="197"/>
      <c r="AB129" s="147"/>
      <c r="AC129" s="197"/>
      <c r="AD129" s="231"/>
      <c r="AE129" s="197"/>
      <c r="AF129" s="147"/>
      <c r="AG129" s="147"/>
      <c r="AH129" s="147"/>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c r="BI129" s="147"/>
      <c r="BJ129" s="147"/>
      <c r="BK129" s="147"/>
      <c r="BL129" s="147"/>
      <c r="BM129" s="147"/>
      <c r="BN129" s="147"/>
      <c r="BO129" s="147"/>
      <c r="BP129" s="147"/>
      <c r="BQ129" s="147"/>
      <c r="BR129" s="147"/>
      <c r="BS129" s="147"/>
      <c r="BT129" s="147"/>
      <c r="BU129" s="147"/>
    </row>
    <row r="130" spans="1:73">
      <c r="A130" s="147"/>
      <c r="B130" s="147"/>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97"/>
      <c r="Y130" s="197"/>
      <c r="Z130" s="197"/>
      <c r="AA130" s="197"/>
      <c r="AB130" s="147"/>
      <c r="AC130" s="197"/>
      <c r="AD130" s="231"/>
      <c r="AE130" s="197"/>
      <c r="AF130" s="147"/>
      <c r="AG130" s="147"/>
      <c r="AH130" s="147"/>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c r="BI130" s="147"/>
      <c r="BJ130" s="147"/>
      <c r="BK130" s="147"/>
      <c r="BL130" s="147"/>
      <c r="BM130" s="147"/>
      <c r="BN130" s="147"/>
      <c r="BO130" s="147"/>
      <c r="BP130" s="147"/>
      <c r="BQ130" s="147"/>
      <c r="BR130" s="147"/>
      <c r="BS130" s="147"/>
      <c r="BT130" s="147"/>
      <c r="BU130" s="233"/>
    </row>
  </sheetData>
  <mergeCells count="31">
    <mergeCell ref="AB102:AD102"/>
    <mergeCell ref="AB103:AC104"/>
    <mergeCell ref="BL19:BM19"/>
    <mergeCell ref="BL20:BM20"/>
    <mergeCell ref="BL21:BM21"/>
    <mergeCell ref="BL22:BM22"/>
    <mergeCell ref="AF74:AF75"/>
    <mergeCell ref="AG74:AI74"/>
    <mergeCell ref="AJ74:AM74"/>
    <mergeCell ref="BL13:BM13"/>
    <mergeCell ref="BL14:BM14"/>
    <mergeCell ref="BL15:BM15"/>
    <mergeCell ref="BL16:BM16"/>
    <mergeCell ref="BL17:BM17"/>
    <mergeCell ref="BL18:BM18"/>
    <mergeCell ref="BL7:BM7"/>
    <mergeCell ref="BL8:BM8"/>
    <mergeCell ref="BL9:BM9"/>
    <mergeCell ref="BL10:BM10"/>
    <mergeCell ref="BL11:BM11"/>
    <mergeCell ref="BL12:BM12"/>
    <mergeCell ref="B1:V1"/>
    <mergeCell ref="BL1:BU1"/>
    <mergeCell ref="B2:G4"/>
    <mergeCell ref="I2:N4"/>
    <mergeCell ref="P2:U4"/>
    <mergeCell ref="A5:A68"/>
    <mergeCell ref="H5:H68"/>
    <mergeCell ref="O5:O68"/>
    <mergeCell ref="V5:V68"/>
    <mergeCell ref="BL6:BM6"/>
  </mergeCells>
  <hyperlinks>
    <hyperlink ref="AV8" r:id="rId1"/>
    <hyperlink ref="AV10" r:id="rId2"/>
    <hyperlink ref="AX12" r:id="rId3"/>
    <hyperlink ref="AY14" r:id="rId4"/>
    <hyperlink ref="AW16" r:id="rId5"/>
    <hyperlink ref="AX18" r:id="rId6"/>
    <hyperlink ref="AV20" r:id="rId7" location="q=Correspondance+Calibre%2F+Poids+fruits+legumes"/>
    <hyperlink ref="AV22" r:id="rId8"/>
    <hyperlink ref="AV24" r:id="rId9"/>
    <hyperlink ref="AV26" r:id="rId10"/>
    <hyperlink ref="AV28" r:id="rId11" display="https://www.lanutrition.fr/bien-dans-son-assiette/bien-manger/les-recommandations-de-lanutrition.fr/une-portion-cest-combien-"/>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9"/>
  <sheetViews>
    <sheetView workbookViewId="0">
      <selection activeCell="U6" sqref="U5:U6"/>
    </sheetView>
  </sheetViews>
  <sheetFormatPr baseColWidth="10" defaultRowHeight="15"/>
  <cols>
    <col min="1" max="17" width="11.7109375" customWidth="1"/>
  </cols>
  <sheetData>
    <row r="1" spans="1:18" ht="15.75" thickBot="1">
      <c r="A1" s="262">
        <f t="shared" ref="A1:Q1" ca="1" si="0">CELL("largeur",A1)</f>
        <v>11</v>
      </c>
      <c r="B1" s="262">
        <f t="shared" ca="1" si="0"/>
        <v>11</v>
      </c>
      <c r="C1" s="262">
        <f t="shared" ca="1" si="0"/>
        <v>11</v>
      </c>
      <c r="D1" s="262">
        <f t="shared" ca="1" si="0"/>
        <v>11</v>
      </c>
      <c r="E1" s="262">
        <f t="shared" ca="1" si="0"/>
        <v>11</v>
      </c>
      <c r="F1" s="262">
        <f t="shared" ca="1" si="0"/>
        <v>11</v>
      </c>
      <c r="G1" s="262">
        <f t="shared" ca="1" si="0"/>
        <v>11</v>
      </c>
      <c r="H1" s="262">
        <f t="shared" ca="1" si="0"/>
        <v>11</v>
      </c>
      <c r="I1" s="262">
        <f t="shared" ca="1" si="0"/>
        <v>11</v>
      </c>
      <c r="J1" s="262">
        <f t="shared" ca="1" si="0"/>
        <v>11</v>
      </c>
      <c r="K1" s="262">
        <f t="shared" ca="1" si="0"/>
        <v>11</v>
      </c>
      <c r="L1" s="262">
        <f t="shared" ca="1" si="0"/>
        <v>11</v>
      </c>
      <c r="M1" s="262">
        <f t="shared" ca="1" si="0"/>
        <v>11</v>
      </c>
      <c r="N1" s="262">
        <f t="shared" ca="1" si="0"/>
        <v>11</v>
      </c>
      <c r="O1" s="262">
        <f t="shared" ca="1" si="0"/>
        <v>11</v>
      </c>
      <c r="P1" s="262">
        <f t="shared" ca="1" si="0"/>
        <v>11</v>
      </c>
      <c r="Q1" s="262">
        <f t="shared" ca="1" si="0"/>
        <v>11</v>
      </c>
      <c r="R1" s="24"/>
    </row>
    <row r="2" spans="1:18" ht="26.25">
      <c r="A2" s="110"/>
      <c r="B2" s="1744" t="s">
        <v>1069</v>
      </c>
      <c r="C2" s="1745"/>
      <c r="D2" s="1745"/>
      <c r="E2" s="1745"/>
      <c r="F2" s="1745"/>
      <c r="G2" s="1745"/>
      <c r="H2" s="1745"/>
      <c r="I2" s="1745"/>
      <c r="J2" s="1745"/>
      <c r="K2" s="1745"/>
      <c r="L2" s="1745"/>
      <c r="M2" s="1745"/>
      <c r="N2" s="1745"/>
      <c r="O2" s="1745"/>
      <c r="P2" s="1745"/>
      <c r="Q2" s="1746"/>
      <c r="R2" s="24"/>
    </row>
    <row r="3" spans="1:18" ht="15.75">
      <c r="A3" s="110"/>
      <c r="B3" s="1747" t="s">
        <v>1070</v>
      </c>
      <c r="C3" s="1748"/>
      <c r="D3" s="1748"/>
      <c r="E3" s="1748"/>
      <c r="F3" s="1748"/>
      <c r="G3" s="1748"/>
      <c r="H3" s="1748"/>
      <c r="I3" s="1748"/>
      <c r="J3" s="1748"/>
      <c r="K3" s="1748"/>
      <c r="L3" s="1748"/>
      <c r="M3" s="1748"/>
      <c r="N3" s="1748"/>
      <c r="O3" s="1748"/>
      <c r="P3" s="1748"/>
      <c r="Q3" s="1749"/>
      <c r="R3" s="24"/>
    </row>
    <row r="4" spans="1:18" ht="15.75">
      <c r="A4" s="110"/>
      <c r="B4" s="1747" t="s">
        <v>1071</v>
      </c>
      <c r="C4" s="1748"/>
      <c r="D4" s="1748"/>
      <c r="E4" s="1748"/>
      <c r="F4" s="1748"/>
      <c r="G4" s="1748"/>
      <c r="H4" s="1748"/>
      <c r="I4" s="1748"/>
      <c r="J4" s="1748"/>
      <c r="K4" s="1748"/>
      <c r="L4" s="1748"/>
      <c r="M4" s="1748"/>
      <c r="N4" s="1748"/>
      <c r="O4" s="1748"/>
      <c r="P4" s="1748"/>
      <c r="Q4" s="1749"/>
      <c r="R4" s="24"/>
    </row>
    <row r="5" spans="1:18" ht="15.75">
      <c r="A5" s="110"/>
      <c r="B5" s="1747" t="s">
        <v>1072</v>
      </c>
      <c r="C5" s="1748"/>
      <c r="D5" s="1748"/>
      <c r="E5" s="1748"/>
      <c r="F5" s="1748"/>
      <c r="G5" s="1748"/>
      <c r="H5" s="1748"/>
      <c r="I5" s="1748"/>
      <c r="J5" s="1748"/>
      <c r="K5" s="1748"/>
      <c r="L5" s="1748"/>
      <c r="M5" s="1748"/>
      <c r="N5" s="1748"/>
      <c r="O5" s="1748"/>
      <c r="P5" s="1748"/>
      <c r="Q5" s="1749"/>
      <c r="R5" s="24"/>
    </row>
    <row r="6" spans="1:18" ht="27" thickBot="1">
      <c r="A6" s="110"/>
      <c r="B6" s="263" t="s">
        <v>1342</v>
      </c>
      <c r="C6" s="1750" t="s">
        <v>1343</v>
      </c>
      <c r="D6" s="1750"/>
      <c r="E6" s="1750"/>
      <c r="F6" s="1750"/>
      <c r="G6" s="1750"/>
      <c r="H6" s="1750"/>
      <c r="I6" s="1750"/>
      <c r="J6" s="1750"/>
      <c r="K6" s="1750"/>
      <c r="L6" s="1750"/>
      <c r="M6" s="1750"/>
      <c r="N6" s="1750"/>
      <c r="O6" s="1750"/>
      <c r="P6" s="1750"/>
      <c r="Q6" s="1751"/>
      <c r="R6" s="24"/>
    </row>
    <row r="7" spans="1:18" ht="15.75">
      <c r="A7" s="111"/>
      <c r="B7" s="110"/>
      <c r="C7" s="112"/>
      <c r="D7" s="110"/>
      <c r="E7" s="110"/>
      <c r="F7" s="110"/>
      <c r="G7" s="110"/>
      <c r="H7" s="110"/>
      <c r="I7" s="110"/>
      <c r="J7" s="110"/>
      <c r="K7" s="110"/>
      <c r="L7" s="110"/>
      <c r="M7" s="111"/>
      <c r="N7" s="111"/>
      <c r="O7" s="111"/>
      <c r="P7" s="111"/>
      <c r="Q7" s="111"/>
      <c r="R7" s="24"/>
    </row>
    <row r="8" spans="1:18">
      <c r="A8" s="111"/>
      <c r="B8" s="1752" t="s">
        <v>1768</v>
      </c>
      <c r="C8" s="1752"/>
      <c r="D8" s="1752"/>
      <c r="E8" s="1752"/>
      <c r="F8" s="1752"/>
      <c r="G8" s="1752"/>
      <c r="H8" s="1752"/>
      <c r="I8" s="1752"/>
      <c r="J8" s="1752"/>
      <c r="K8" s="1752"/>
      <c r="L8" s="1752"/>
      <c r="M8" s="1752"/>
      <c r="N8" s="1752"/>
      <c r="O8" s="1752"/>
      <c r="P8" s="1752"/>
      <c r="Q8" s="1752"/>
      <c r="R8" s="24"/>
    </row>
    <row r="9" spans="1:18">
      <c r="A9" s="111"/>
      <c r="B9" s="1752"/>
      <c r="C9" s="1752"/>
      <c r="D9" s="1752"/>
      <c r="E9" s="1752"/>
      <c r="F9" s="1752"/>
      <c r="G9" s="1752"/>
      <c r="H9" s="1752"/>
      <c r="I9" s="1752"/>
      <c r="J9" s="1752"/>
      <c r="K9" s="1752"/>
      <c r="L9" s="1752"/>
      <c r="M9" s="1752"/>
      <c r="N9" s="1752"/>
      <c r="O9" s="1752"/>
      <c r="P9" s="1752"/>
      <c r="Q9" s="1752"/>
      <c r="R9" s="24"/>
    </row>
    <row r="10" spans="1:18">
      <c r="A10" s="111"/>
      <c r="B10" s="1752"/>
      <c r="C10" s="1752"/>
      <c r="D10" s="1752"/>
      <c r="E10" s="1752"/>
      <c r="F10" s="1752"/>
      <c r="G10" s="1752"/>
      <c r="H10" s="1752"/>
      <c r="I10" s="1752"/>
      <c r="J10" s="1752"/>
      <c r="K10" s="1752"/>
      <c r="L10" s="1752"/>
      <c r="M10" s="1752"/>
      <c r="N10" s="1752"/>
      <c r="O10" s="1752"/>
      <c r="P10" s="1752"/>
      <c r="Q10" s="1752"/>
      <c r="R10" s="24"/>
    </row>
    <row r="11" spans="1:18" ht="15.75" thickBot="1">
      <c r="A11" s="111"/>
      <c r="B11" s="110"/>
      <c r="C11" s="113"/>
      <c r="D11" s="110"/>
      <c r="E11" s="110"/>
      <c r="F11" s="110"/>
      <c r="G11" s="110"/>
      <c r="H11" s="110"/>
      <c r="I11" s="110"/>
      <c r="J11" s="110"/>
      <c r="K11" s="110"/>
      <c r="L11" s="110"/>
      <c r="M11" s="111"/>
      <c r="N11" s="111"/>
      <c r="O11" s="111"/>
      <c r="P11" s="111"/>
      <c r="Q11" s="111"/>
      <c r="R11" s="24"/>
    </row>
    <row r="12" spans="1:18" ht="16.5" thickBot="1">
      <c r="A12" s="111"/>
      <c r="B12" s="1709" t="s">
        <v>1767</v>
      </c>
      <c r="C12" s="1710"/>
      <c r="D12" s="1710"/>
      <c r="E12" s="1710"/>
      <c r="F12" s="1710"/>
      <c r="G12" s="1710"/>
      <c r="H12" s="1710"/>
      <c r="I12" s="1710"/>
      <c r="J12" s="1710"/>
      <c r="K12" s="1710"/>
      <c r="L12" s="1710"/>
      <c r="M12" s="1710"/>
      <c r="N12" s="1710"/>
      <c r="O12" s="1710"/>
      <c r="P12" s="1710"/>
      <c r="Q12" s="1711"/>
      <c r="R12" s="24"/>
    </row>
    <row r="13" spans="1:18">
      <c r="A13" s="111"/>
      <c r="B13" s="114"/>
      <c r="C13" s="110"/>
      <c r="D13" s="110"/>
      <c r="E13" s="110"/>
      <c r="F13" s="110"/>
      <c r="G13" s="110"/>
      <c r="H13" s="110"/>
      <c r="I13" s="110"/>
      <c r="J13" s="110"/>
      <c r="K13" s="110"/>
      <c r="L13" s="110"/>
      <c r="M13" s="111"/>
      <c r="N13" s="111"/>
      <c r="O13" s="111"/>
      <c r="P13" s="111"/>
      <c r="Q13" s="111"/>
      <c r="R13" s="24"/>
    </row>
    <row r="14" spans="1:18">
      <c r="A14" s="111"/>
      <c r="B14" s="114"/>
      <c r="C14" s="115" t="s">
        <v>1344</v>
      </c>
      <c r="D14" s="110"/>
      <c r="E14" s="110"/>
      <c r="F14" s="110"/>
      <c r="G14" s="110"/>
      <c r="H14" s="110"/>
      <c r="I14" s="110"/>
      <c r="J14" s="110"/>
      <c r="K14" s="110"/>
      <c r="L14" s="110"/>
      <c r="M14" s="111"/>
      <c r="N14" s="111"/>
      <c r="O14" s="111"/>
      <c r="P14" s="111"/>
      <c r="Q14" s="111"/>
      <c r="R14" s="24"/>
    </row>
    <row r="15" spans="1:18">
      <c r="A15" s="111"/>
      <c r="B15" s="114"/>
      <c r="C15" s="110"/>
      <c r="D15" s="110"/>
      <c r="E15" s="110"/>
      <c r="F15" s="110"/>
      <c r="G15" s="110"/>
      <c r="H15" s="110"/>
      <c r="I15" s="110"/>
      <c r="J15" s="110"/>
      <c r="K15" s="110"/>
      <c r="L15" s="110"/>
      <c r="M15" s="111"/>
      <c r="N15" s="111"/>
      <c r="O15" s="111"/>
      <c r="P15" s="111"/>
      <c r="Q15" s="111"/>
      <c r="R15" s="24"/>
    </row>
    <row r="16" spans="1:18">
      <c r="A16" s="111"/>
      <c r="B16" s="114"/>
      <c r="C16" s="264" t="s">
        <v>1345</v>
      </c>
      <c r="D16" s="265" t="s">
        <v>1346</v>
      </c>
      <c r="E16" s="266" t="s">
        <v>1347</v>
      </c>
      <c r="F16" s="266" t="s">
        <v>1348</v>
      </c>
      <c r="G16" s="110"/>
      <c r="H16" s="110"/>
      <c r="I16" s="110"/>
      <c r="J16" s="110"/>
      <c r="K16" s="110"/>
      <c r="L16" s="110"/>
      <c r="M16" s="111"/>
      <c r="N16" s="267" t="s">
        <v>1349</v>
      </c>
      <c r="O16" s="111"/>
      <c r="P16" s="111"/>
      <c r="Q16" s="111"/>
      <c r="R16" s="24"/>
    </row>
    <row r="17" spans="1:18">
      <c r="A17" s="111"/>
      <c r="B17" s="114"/>
      <c r="C17" s="110"/>
      <c r="D17" s="110"/>
      <c r="E17" s="110"/>
      <c r="F17" s="110"/>
      <c r="G17" s="110"/>
      <c r="H17" s="110"/>
      <c r="I17" s="110"/>
      <c r="J17" s="110"/>
      <c r="K17" s="110"/>
      <c r="L17" s="110"/>
      <c r="M17" s="111"/>
      <c r="N17" s="111"/>
      <c r="O17" s="111"/>
      <c r="P17" s="111"/>
      <c r="Q17" s="111"/>
      <c r="R17" s="24"/>
    </row>
    <row r="18" spans="1:18" ht="15.75">
      <c r="A18" s="111"/>
      <c r="B18" s="110"/>
      <c r="C18" s="268" t="s">
        <v>1350</v>
      </c>
      <c r="D18" s="116"/>
      <c r="E18" s="116"/>
      <c r="F18" s="110"/>
      <c r="G18" s="110"/>
      <c r="H18" s="110"/>
      <c r="I18" s="110"/>
      <c r="J18" s="110"/>
      <c r="K18" s="110"/>
      <c r="L18" s="110"/>
      <c r="M18" s="111"/>
      <c r="N18" s="269" t="s">
        <v>186</v>
      </c>
      <c r="O18" s="111"/>
      <c r="P18" s="111"/>
      <c r="Q18" s="111"/>
      <c r="R18" s="24"/>
    </row>
    <row r="19" spans="1:18" ht="15.75">
      <c r="A19" s="111"/>
      <c r="B19" s="110"/>
      <c r="C19" s="270"/>
      <c r="D19" s="271"/>
      <c r="E19" s="272">
        <v>1050</v>
      </c>
      <c r="F19" s="273" t="s">
        <v>1351</v>
      </c>
      <c r="G19" s="274"/>
      <c r="H19" s="110"/>
      <c r="I19" s="110"/>
      <c r="J19" s="110"/>
      <c r="K19" s="110"/>
      <c r="L19" s="110"/>
      <c r="M19" s="111"/>
      <c r="N19" s="269" t="s">
        <v>196</v>
      </c>
      <c r="O19" s="808" t="s">
        <v>1352</v>
      </c>
      <c r="P19" s="111"/>
      <c r="Q19" s="111"/>
      <c r="R19" s="24"/>
    </row>
    <row r="20" spans="1:18" ht="15.75">
      <c r="A20" s="111"/>
      <c r="B20" s="110"/>
      <c r="C20" s="270"/>
      <c r="D20" s="271"/>
      <c r="E20" s="272">
        <v>400</v>
      </c>
      <c r="F20" s="273" t="s">
        <v>1353</v>
      </c>
      <c r="G20" s="274"/>
      <c r="H20" s="110"/>
      <c r="I20" s="110"/>
      <c r="J20" s="110"/>
      <c r="K20" s="110"/>
      <c r="L20" s="110"/>
      <c r="M20" s="111"/>
      <c r="N20" s="269" t="s">
        <v>206</v>
      </c>
      <c r="O20" s="111"/>
      <c r="P20" s="111"/>
      <c r="Q20" s="111"/>
      <c r="R20" s="24"/>
    </row>
    <row r="21" spans="1:18" ht="15.75">
      <c r="A21" s="111"/>
      <c r="B21" s="110"/>
      <c r="C21" s="275"/>
      <c r="D21" s="275"/>
      <c r="E21" s="275"/>
      <c r="F21" s="110"/>
      <c r="G21" s="110"/>
      <c r="H21" s="110"/>
      <c r="I21" s="110"/>
      <c r="J21" s="110"/>
      <c r="K21" s="110"/>
      <c r="L21" s="110"/>
      <c r="M21" s="111"/>
      <c r="N21" s="269" t="s">
        <v>216</v>
      </c>
      <c r="O21" s="111"/>
      <c r="P21" s="111"/>
      <c r="Q21" s="111"/>
      <c r="R21" s="24"/>
    </row>
    <row r="22" spans="1:18" ht="20.25">
      <c r="A22" s="111"/>
      <c r="B22" s="110"/>
      <c r="C22" s="276" t="s">
        <v>1354</v>
      </c>
      <c r="D22" s="117"/>
      <c r="E22" s="117"/>
      <c r="F22" s="118"/>
      <c r="G22" s="118"/>
      <c r="H22" s="118"/>
      <c r="I22" s="118"/>
      <c r="J22" s="110"/>
      <c r="K22" s="110"/>
      <c r="L22" s="110"/>
      <c r="M22" s="111"/>
      <c r="N22" s="269" t="s">
        <v>224</v>
      </c>
      <c r="O22" s="111"/>
      <c r="P22" s="111"/>
      <c r="Q22" s="111"/>
      <c r="R22" s="24"/>
    </row>
    <row r="23" spans="1:18" ht="15.75">
      <c r="A23" s="111"/>
      <c r="B23" s="110"/>
      <c r="C23" s="117" t="s">
        <v>1355</v>
      </c>
      <c r="D23" s="116"/>
      <c r="E23" s="116"/>
      <c r="F23" s="110"/>
      <c r="G23" s="110"/>
      <c r="H23" s="110"/>
      <c r="I23" s="110"/>
      <c r="J23" s="110"/>
      <c r="K23" s="110"/>
      <c r="L23" s="110"/>
      <c r="M23" s="111"/>
      <c r="N23" s="269" t="s">
        <v>233</v>
      </c>
      <c r="O23" s="111"/>
      <c r="P23" s="111"/>
      <c r="Q23" s="111"/>
      <c r="R23" s="24"/>
    </row>
    <row r="24" spans="1:18" ht="15.75">
      <c r="A24" s="111"/>
      <c r="B24" s="110"/>
      <c r="C24" s="117"/>
      <c r="D24" s="116"/>
      <c r="E24" s="116"/>
      <c r="F24" s="110"/>
      <c r="G24" s="110"/>
      <c r="H24" s="117"/>
      <c r="I24" s="110"/>
      <c r="J24" s="110"/>
      <c r="K24" s="110"/>
      <c r="L24" s="110"/>
      <c r="M24" s="111"/>
      <c r="N24" s="269" t="s">
        <v>241</v>
      </c>
      <c r="O24" s="111"/>
      <c r="P24" s="111"/>
      <c r="Q24" s="111"/>
      <c r="R24" s="24"/>
    </row>
    <row r="25" spans="1:18" ht="15.75">
      <c r="A25" s="111"/>
      <c r="B25" s="110"/>
      <c r="C25" s="264" t="s">
        <v>1345</v>
      </c>
      <c r="D25" s="265" t="s">
        <v>1346</v>
      </c>
      <c r="E25" s="266" t="s">
        <v>1347</v>
      </c>
      <c r="F25" s="266" t="s">
        <v>1348</v>
      </c>
      <c r="G25" s="110"/>
      <c r="H25" s="110"/>
      <c r="I25" s="110"/>
      <c r="J25" s="110"/>
      <c r="K25" s="110"/>
      <c r="L25" s="110"/>
      <c r="M25" s="111"/>
      <c r="N25" s="269" t="s">
        <v>251</v>
      </c>
      <c r="O25" s="111"/>
      <c r="P25" s="111"/>
      <c r="Q25" s="111"/>
      <c r="R25" s="24"/>
    </row>
    <row r="26" spans="1:18" ht="15.75">
      <c r="A26" s="111"/>
      <c r="B26" s="110"/>
      <c r="C26" s="270">
        <v>2</v>
      </c>
      <c r="D26" s="277" t="s">
        <v>1356</v>
      </c>
      <c r="E26" s="272">
        <v>50</v>
      </c>
      <c r="F26" s="273" t="s">
        <v>1357</v>
      </c>
      <c r="G26" s="110"/>
      <c r="H26" s="110"/>
      <c r="I26" s="110"/>
      <c r="J26" s="110"/>
      <c r="K26" s="110"/>
      <c r="L26" s="110"/>
      <c r="M26" s="111"/>
      <c r="N26" s="269" t="s">
        <v>320</v>
      </c>
      <c r="O26" s="111"/>
      <c r="P26" s="111"/>
      <c r="Q26" s="111"/>
      <c r="R26" s="24"/>
    </row>
    <row r="27" spans="1:18" ht="15.75">
      <c r="A27" s="111"/>
      <c r="B27" s="110"/>
      <c r="C27" s="278" t="s">
        <v>1358</v>
      </c>
      <c r="D27" s="117"/>
      <c r="E27" s="273"/>
      <c r="F27" s="273"/>
      <c r="G27" s="110"/>
      <c r="H27" s="110"/>
      <c r="I27" s="110"/>
      <c r="J27" s="110"/>
      <c r="K27" s="110"/>
      <c r="L27" s="110"/>
      <c r="M27" s="111"/>
      <c r="N27" s="269" t="s">
        <v>328</v>
      </c>
      <c r="O27" s="111"/>
      <c r="P27" s="111"/>
      <c r="Q27" s="111"/>
      <c r="R27" s="24"/>
    </row>
    <row r="28" spans="1:18" ht="15.75">
      <c r="A28" s="111"/>
      <c r="B28" s="110"/>
      <c r="C28" s="117" t="s">
        <v>1359</v>
      </c>
      <c r="D28" s="274"/>
      <c r="E28" s="273"/>
      <c r="F28" s="273"/>
      <c r="G28" s="110"/>
      <c r="H28" s="110"/>
      <c r="I28" s="110"/>
      <c r="J28" s="110"/>
      <c r="K28" s="110"/>
      <c r="L28" s="110"/>
      <c r="M28" s="111"/>
      <c r="N28" s="269" t="s">
        <v>336</v>
      </c>
      <c r="O28" s="111"/>
      <c r="P28" s="111"/>
      <c r="Q28" s="111"/>
      <c r="R28" s="24"/>
    </row>
    <row r="29" spans="1:18" ht="15.75">
      <c r="A29" s="111"/>
      <c r="B29" s="110"/>
      <c r="C29" s="117"/>
      <c r="D29" s="273"/>
      <c r="E29" s="273"/>
      <c r="F29" s="273"/>
      <c r="G29" s="110"/>
      <c r="H29" s="110"/>
      <c r="I29" s="110"/>
      <c r="J29" s="110"/>
      <c r="K29" s="110"/>
      <c r="L29" s="110"/>
      <c r="M29" s="111"/>
      <c r="N29" s="269" t="s">
        <v>357</v>
      </c>
      <c r="O29" s="111"/>
      <c r="P29" s="111"/>
      <c r="Q29" s="111"/>
      <c r="R29" s="24"/>
    </row>
    <row r="30" spans="1:18" ht="20.25">
      <c r="A30" s="111"/>
      <c r="B30" s="110"/>
      <c r="C30" s="276" t="s">
        <v>1360</v>
      </c>
      <c r="D30" s="24"/>
      <c r="E30" s="273"/>
      <c r="F30" s="273"/>
      <c r="G30" s="110"/>
      <c r="H30" s="110"/>
      <c r="I30" s="110"/>
      <c r="J30" s="110"/>
      <c r="K30" s="110"/>
      <c r="L30" s="110"/>
      <c r="M30" s="111"/>
      <c r="N30" s="269" t="s">
        <v>370</v>
      </c>
      <c r="O30" s="111"/>
      <c r="P30" s="111"/>
      <c r="Q30" s="111"/>
      <c r="R30" s="24"/>
    </row>
    <row r="31" spans="1:18" ht="15.75">
      <c r="A31" s="111"/>
      <c r="B31" s="110"/>
      <c r="C31" s="117" t="s">
        <v>1361</v>
      </c>
      <c r="D31" s="274"/>
      <c r="E31" s="273"/>
      <c r="F31" s="273"/>
      <c r="G31" s="110"/>
      <c r="H31" s="110"/>
      <c r="I31" s="110"/>
      <c r="J31" s="110"/>
      <c r="K31" s="110"/>
      <c r="L31" s="110"/>
      <c r="M31" s="111"/>
      <c r="N31" s="269" t="s">
        <v>376</v>
      </c>
      <c r="O31" s="111"/>
      <c r="P31" s="111"/>
      <c r="Q31" s="111"/>
      <c r="R31" s="24"/>
    </row>
    <row r="32" spans="1:18" ht="15.75">
      <c r="A32" s="111"/>
      <c r="B32" s="110"/>
      <c r="C32" s="117" t="s">
        <v>1362</v>
      </c>
      <c r="D32" s="274"/>
      <c r="E32" s="273"/>
      <c r="F32" s="273"/>
      <c r="G32" s="110"/>
      <c r="H32" s="110"/>
      <c r="I32" s="110"/>
      <c r="J32" s="110"/>
      <c r="K32" s="110"/>
      <c r="L32" s="110"/>
      <c r="M32" s="111"/>
      <c r="N32" s="269" t="s">
        <v>381</v>
      </c>
      <c r="O32" s="111"/>
      <c r="P32" s="111"/>
      <c r="Q32" s="111"/>
      <c r="R32" s="24"/>
    </row>
    <row r="33" spans="1:18" ht="15.75">
      <c r="A33" s="111"/>
      <c r="B33" s="110"/>
      <c r="C33" s="116" t="s">
        <v>1068</v>
      </c>
      <c r="D33" s="274"/>
      <c r="E33" s="273"/>
      <c r="F33" s="273"/>
      <c r="G33" s="110"/>
      <c r="H33" s="110"/>
      <c r="I33" s="110"/>
      <c r="J33" s="110"/>
      <c r="K33" s="110"/>
      <c r="L33" s="110"/>
      <c r="M33" s="111"/>
      <c r="N33" s="269" t="s">
        <v>383</v>
      </c>
      <c r="O33" s="111"/>
      <c r="P33" s="111"/>
      <c r="Q33" s="111"/>
      <c r="R33" s="24"/>
    </row>
    <row r="34" spans="1:18" ht="15.75">
      <c r="A34" s="111"/>
      <c r="B34" s="110"/>
      <c r="C34" s="116" t="s">
        <v>1363</v>
      </c>
      <c r="D34" s="274"/>
      <c r="E34" s="273"/>
      <c r="F34" s="273"/>
      <c r="G34" s="110"/>
      <c r="H34" s="274"/>
      <c r="I34" s="274"/>
      <c r="J34" s="274"/>
      <c r="K34" s="110"/>
      <c r="L34" s="110"/>
      <c r="M34" s="111"/>
      <c r="N34" s="269" t="s">
        <v>387</v>
      </c>
      <c r="O34" s="111"/>
      <c r="P34" s="111"/>
      <c r="Q34" s="111"/>
      <c r="R34" s="24"/>
    </row>
    <row r="35" spans="1:18" ht="15.75">
      <c r="A35" s="111"/>
      <c r="B35" s="110"/>
      <c r="C35" s="117"/>
      <c r="D35" s="24"/>
      <c r="E35" s="273"/>
      <c r="F35" s="273"/>
      <c r="G35" s="110"/>
      <c r="H35" s="110"/>
      <c r="I35" s="110"/>
      <c r="J35" s="110"/>
      <c r="K35" s="110"/>
      <c r="L35" s="110"/>
      <c r="M35" s="111"/>
      <c r="N35" s="269" t="s">
        <v>392</v>
      </c>
      <c r="O35" s="111"/>
      <c r="P35" s="111"/>
      <c r="Q35" s="111"/>
      <c r="R35" s="24"/>
    </row>
    <row r="36" spans="1:18" ht="18.75">
      <c r="A36" s="111"/>
      <c r="B36" s="110"/>
      <c r="C36" s="264" t="s">
        <v>1345</v>
      </c>
      <c r="D36" s="265" t="s">
        <v>1346</v>
      </c>
      <c r="E36" s="266" t="s">
        <v>1347</v>
      </c>
      <c r="F36" s="266" t="s">
        <v>1348</v>
      </c>
      <c r="G36" s="110"/>
      <c r="H36" s="279" t="s">
        <v>1364</v>
      </c>
      <c r="I36" s="110"/>
      <c r="J36" s="110"/>
      <c r="K36" s="115" t="s">
        <v>1365</v>
      </c>
      <c r="L36" s="110"/>
      <c r="M36" s="111"/>
      <c r="N36" s="269" t="s">
        <v>396</v>
      </c>
      <c r="O36" s="111"/>
      <c r="P36" s="111"/>
      <c r="Q36" s="111"/>
      <c r="R36" s="24"/>
    </row>
    <row r="37" spans="1:18" ht="15.75">
      <c r="A37" s="111"/>
      <c r="B37" s="110"/>
      <c r="C37" s="270">
        <v>2</v>
      </c>
      <c r="D37" s="277" t="s">
        <v>1356</v>
      </c>
      <c r="E37" s="272"/>
      <c r="F37" s="273" t="s">
        <v>1357</v>
      </c>
      <c r="G37" s="280">
        <v>2</v>
      </c>
      <c r="H37" s="281" t="s">
        <v>1356</v>
      </c>
      <c r="I37" s="282">
        <v>0.05</v>
      </c>
      <c r="J37" s="283">
        <v>2</v>
      </c>
      <c r="K37" s="284" t="s">
        <v>1356</v>
      </c>
      <c r="L37" s="285">
        <v>0.05</v>
      </c>
      <c r="M37" s="286" t="s">
        <v>1357</v>
      </c>
      <c r="N37" s="269" t="s">
        <v>401</v>
      </c>
      <c r="O37" s="111"/>
      <c r="P37" s="111"/>
      <c r="Q37" s="111"/>
      <c r="R37" s="24"/>
    </row>
    <row r="38" spans="1:18" ht="15.75">
      <c r="A38" s="111"/>
      <c r="B38" s="110"/>
      <c r="C38" s="270">
        <v>5</v>
      </c>
      <c r="D38" s="271" t="s">
        <v>1366</v>
      </c>
      <c r="E38" s="272"/>
      <c r="F38" s="273" t="s">
        <v>1367</v>
      </c>
      <c r="G38" s="280">
        <v>5</v>
      </c>
      <c r="H38" s="281" t="s">
        <v>1366</v>
      </c>
      <c r="I38" s="282"/>
      <c r="J38" s="283">
        <v>5</v>
      </c>
      <c r="K38" s="284" t="s">
        <v>1366</v>
      </c>
      <c r="L38" s="285"/>
      <c r="M38" s="286" t="s">
        <v>1367</v>
      </c>
      <c r="N38" s="111"/>
      <c r="O38" s="111"/>
      <c r="P38" s="111"/>
      <c r="Q38" s="111"/>
      <c r="R38" s="24"/>
    </row>
    <row r="39" spans="1:18" ht="18.75">
      <c r="A39" s="111"/>
      <c r="B39" s="110"/>
      <c r="C39" s="287">
        <v>1</v>
      </c>
      <c r="D39" s="288" t="s">
        <v>1368</v>
      </c>
      <c r="E39" s="289"/>
      <c r="F39" s="273" t="s">
        <v>1369</v>
      </c>
      <c r="G39" s="280">
        <v>1</v>
      </c>
      <c r="H39" s="281" t="s">
        <v>1368</v>
      </c>
      <c r="I39" s="282"/>
      <c r="J39" s="283">
        <v>1</v>
      </c>
      <c r="K39" s="284" t="s">
        <v>1368</v>
      </c>
      <c r="L39" s="285"/>
      <c r="M39" s="286" t="s">
        <v>1369</v>
      </c>
      <c r="N39" s="111"/>
      <c r="O39" s="290" t="s">
        <v>1370</v>
      </c>
      <c r="P39" s="111"/>
      <c r="Q39" s="111"/>
      <c r="R39" s="24"/>
    </row>
    <row r="40" spans="1:18" ht="18.75">
      <c r="A40" s="111"/>
      <c r="B40" s="110"/>
      <c r="C40" s="270">
        <v>1</v>
      </c>
      <c r="D40" s="271" t="s">
        <v>1371</v>
      </c>
      <c r="E40" s="272"/>
      <c r="F40" s="273" t="s">
        <v>1372</v>
      </c>
      <c r="G40" s="280">
        <v>1</v>
      </c>
      <c r="H40" s="281" t="s">
        <v>1371</v>
      </c>
      <c r="I40" s="282"/>
      <c r="J40" s="283">
        <v>1</v>
      </c>
      <c r="K40" s="284" t="s">
        <v>1371</v>
      </c>
      <c r="L40" s="285"/>
      <c r="M40" s="286" t="s">
        <v>1372</v>
      </c>
      <c r="N40" s="24"/>
      <c r="O40" s="291" t="s">
        <v>1373</v>
      </c>
      <c r="P40" s="111"/>
      <c r="Q40" s="111"/>
      <c r="R40" s="24"/>
    </row>
    <row r="41" spans="1:18" ht="18.75">
      <c r="A41" s="111"/>
      <c r="B41" s="110"/>
      <c r="C41" s="270">
        <v>1</v>
      </c>
      <c r="D41" s="271" t="s">
        <v>1374</v>
      </c>
      <c r="E41" s="272"/>
      <c r="F41" s="273" t="s">
        <v>1375</v>
      </c>
      <c r="G41" s="280">
        <v>1</v>
      </c>
      <c r="H41" s="281" t="s">
        <v>1374</v>
      </c>
      <c r="I41" s="282"/>
      <c r="J41" s="283">
        <v>1</v>
      </c>
      <c r="K41" s="284" t="s">
        <v>1374</v>
      </c>
      <c r="L41" s="285"/>
      <c r="M41" s="286" t="s">
        <v>1375</v>
      </c>
      <c r="N41" s="110"/>
      <c r="O41" s="292" t="s">
        <v>1376</v>
      </c>
      <c r="P41" s="111"/>
      <c r="Q41" s="111"/>
      <c r="R41" s="24"/>
    </row>
    <row r="42" spans="1:18" ht="18.75">
      <c r="A42" s="111"/>
      <c r="B42" s="110"/>
      <c r="C42" s="116"/>
      <c r="D42" s="273"/>
      <c r="E42" s="273"/>
      <c r="F42" s="273"/>
      <c r="G42" s="110"/>
      <c r="H42" s="110"/>
      <c r="I42" s="110"/>
      <c r="J42" s="110"/>
      <c r="K42" s="110"/>
      <c r="L42" s="110"/>
      <c r="M42" s="111"/>
      <c r="N42" s="293" t="s">
        <v>1377</v>
      </c>
      <c r="O42" s="293" t="s">
        <v>1378</v>
      </c>
      <c r="P42" s="111"/>
      <c r="Q42" s="111"/>
      <c r="R42" s="24"/>
    </row>
    <row r="43" spans="1:18">
      <c r="A43" s="111"/>
      <c r="B43" s="110"/>
      <c r="C43" s="115" t="s">
        <v>1379</v>
      </c>
      <c r="D43" s="273"/>
      <c r="E43" s="273"/>
      <c r="F43" s="273"/>
      <c r="G43" s="110"/>
      <c r="H43" s="110"/>
      <c r="I43" s="110"/>
      <c r="J43" s="110"/>
      <c r="K43" s="110"/>
      <c r="L43" s="110"/>
      <c r="M43" s="110"/>
      <c r="N43" s="110"/>
      <c r="O43" s="111"/>
      <c r="P43" s="111"/>
      <c r="Q43" s="111"/>
      <c r="R43" s="24"/>
    </row>
    <row r="44" spans="1:18">
      <c r="A44" s="111"/>
      <c r="B44" s="110"/>
      <c r="C44" s="116" t="s">
        <v>1380</v>
      </c>
      <c r="D44" s="273"/>
      <c r="E44" s="273"/>
      <c r="F44" s="273"/>
      <c r="G44" s="110"/>
      <c r="H44" s="110"/>
      <c r="I44" s="110"/>
      <c r="J44" s="110"/>
      <c r="K44" s="110"/>
      <c r="L44" s="110"/>
      <c r="M44" s="1712" t="s">
        <v>1381</v>
      </c>
      <c r="N44" s="1713"/>
      <c r="O44" s="1713"/>
      <c r="P44" s="1714"/>
      <c r="Q44" s="111"/>
      <c r="R44" s="24"/>
    </row>
    <row r="45" spans="1:18" ht="15.75">
      <c r="A45" s="111"/>
      <c r="B45" s="110"/>
      <c r="C45" s="270">
        <v>0.5</v>
      </c>
      <c r="D45" s="271" t="s">
        <v>1382</v>
      </c>
      <c r="E45" s="272"/>
      <c r="F45" s="273" t="s">
        <v>1383</v>
      </c>
      <c r="G45" s="110"/>
      <c r="H45" s="271" t="s">
        <v>1366</v>
      </c>
      <c r="I45" s="273" t="s">
        <v>1384</v>
      </c>
      <c r="J45" s="110"/>
      <c r="K45" s="110"/>
      <c r="L45" s="110"/>
      <c r="M45" s="1715"/>
      <c r="N45" s="1716"/>
      <c r="O45" s="1716"/>
      <c r="P45" s="1717"/>
      <c r="Q45" s="111"/>
      <c r="R45" s="24"/>
    </row>
    <row r="46" spans="1:18" ht="15.75">
      <c r="A46" s="111"/>
      <c r="B46" s="110"/>
      <c r="C46" s="270">
        <v>0.25</v>
      </c>
      <c r="D46" s="271" t="s">
        <v>1385</v>
      </c>
      <c r="E46" s="272"/>
      <c r="F46" s="273" t="s">
        <v>1386</v>
      </c>
      <c r="G46" s="110"/>
      <c r="H46" s="271" t="s">
        <v>1387</v>
      </c>
      <c r="I46" s="273" t="s">
        <v>1388</v>
      </c>
      <c r="J46" s="110"/>
      <c r="K46" s="110"/>
      <c r="L46" s="110"/>
      <c r="M46" s="1715"/>
      <c r="N46" s="1716"/>
      <c r="O46" s="1716"/>
      <c r="P46" s="1717"/>
      <c r="Q46" s="111"/>
      <c r="R46" s="24"/>
    </row>
    <row r="47" spans="1:18">
      <c r="A47" s="111"/>
      <c r="B47" s="110"/>
      <c r="C47" s="116"/>
      <c r="D47" s="116"/>
      <c r="E47" s="116"/>
      <c r="F47" s="110"/>
      <c r="G47" s="110"/>
      <c r="H47" s="110"/>
      <c r="I47" s="110"/>
      <c r="J47" s="110"/>
      <c r="K47" s="110"/>
      <c r="L47" s="110"/>
      <c r="M47" s="1715"/>
      <c r="N47" s="1716"/>
      <c r="O47" s="1716"/>
      <c r="P47" s="1717"/>
      <c r="Q47" s="111"/>
      <c r="R47" s="24"/>
    </row>
    <row r="48" spans="1:18">
      <c r="A48" s="111"/>
      <c r="B48" s="110"/>
      <c r="C48" s="115" t="s">
        <v>1073</v>
      </c>
      <c r="D48" s="116"/>
      <c r="E48" s="116"/>
      <c r="F48" s="110"/>
      <c r="G48" s="110"/>
      <c r="H48" s="110"/>
      <c r="I48" s="110"/>
      <c r="J48" s="110"/>
      <c r="K48" s="110"/>
      <c r="L48" s="110"/>
      <c r="M48" s="1715"/>
      <c r="N48" s="1716"/>
      <c r="O48" s="1716"/>
      <c r="P48" s="1717"/>
      <c r="Q48" s="111"/>
      <c r="R48" s="24"/>
    </row>
    <row r="49" spans="1:18">
      <c r="A49" s="111"/>
      <c r="B49" s="110"/>
      <c r="C49" s="115" t="s">
        <v>1389</v>
      </c>
      <c r="D49" s="116"/>
      <c r="E49" s="116"/>
      <c r="F49" s="110"/>
      <c r="G49" s="110"/>
      <c r="H49" s="110"/>
      <c r="I49" s="110"/>
      <c r="J49" s="110"/>
      <c r="K49" s="110"/>
      <c r="L49" s="110"/>
      <c r="M49" s="1718"/>
      <c r="N49" s="1719"/>
      <c r="O49" s="1719"/>
      <c r="P49" s="1720"/>
      <c r="Q49" s="111"/>
      <c r="R49" s="24"/>
    </row>
    <row r="50" spans="1:18">
      <c r="A50" s="111"/>
      <c r="B50" s="110"/>
      <c r="C50" s="117" t="s">
        <v>1074</v>
      </c>
      <c r="D50" s="117"/>
      <c r="E50" s="117"/>
      <c r="F50" s="117"/>
      <c r="G50" s="117"/>
      <c r="H50" s="117"/>
      <c r="I50" s="117"/>
      <c r="J50" s="110"/>
      <c r="K50" s="110"/>
      <c r="L50" s="110"/>
      <c r="M50" s="274"/>
      <c r="N50" s="274"/>
      <c r="O50" s="274"/>
      <c r="P50" s="274"/>
      <c r="Q50" s="111"/>
      <c r="R50" s="24"/>
    </row>
    <row r="51" spans="1:18">
      <c r="A51" s="111"/>
      <c r="B51" s="110"/>
      <c r="C51" s="117"/>
      <c r="D51" s="117" t="s">
        <v>1390</v>
      </c>
      <c r="E51" s="117"/>
      <c r="F51" s="117"/>
      <c r="G51" s="117"/>
      <c r="H51" s="117"/>
      <c r="I51" s="117"/>
      <c r="J51" s="110"/>
      <c r="K51" s="110"/>
      <c r="L51" s="110"/>
      <c r="M51" s="1721" t="s">
        <v>1391</v>
      </c>
      <c r="N51" s="1722"/>
      <c r="O51" s="1722"/>
      <c r="P51" s="1723"/>
      <c r="Q51" s="111"/>
      <c r="R51" s="24"/>
    </row>
    <row r="52" spans="1:18">
      <c r="A52" s="111"/>
      <c r="B52" s="110"/>
      <c r="C52" s="117"/>
      <c r="D52" s="117" t="s">
        <v>1392</v>
      </c>
      <c r="E52" s="117"/>
      <c r="F52" s="117"/>
      <c r="G52" s="117"/>
      <c r="H52" s="117"/>
      <c r="I52" s="117"/>
      <c r="J52" s="110"/>
      <c r="K52" s="110"/>
      <c r="L52" s="110"/>
      <c r="M52" s="1724"/>
      <c r="N52" s="1725"/>
      <c r="O52" s="1725"/>
      <c r="P52" s="1726"/>
      <c r="Q52" s="111"/>
      <c r="R52" s="24"/>
    </row>
    <row r="53" spans="1:18">
      <c r="A53" s="111"/>
      <c r="B53" s="110"/>
      <c r="C53" s="117"/>
      <c r="D53" s="117" t="s">
        <v>1393</v>
      </c>
      <c r="E53" s="117"/>
      <c r="F53" s="117"/>
      <c r="G53" s="117"/>
      <c r="H53" s="117"/>
      <c r="I53" s="117"/>
      <c r="J53" s="110"/>
      <c r="K53" s="110"/>
      <c r="L53" s="111"/>
      <c r="M53" s="1724"/>
      <c r="N53" s="1725"/>
      <c r="O53" s="1725"/>
      <c r="P53" s="1726"/>
      <c r="Q53" s="111"/>
      <c r="R53" s="24"/>
    </row>
    <row r="54" spans="1:18">
      <c r="A54" s="111"/>
      <c r="B54" s="110"/>
      <c r="C54" s="117"/>
      <c r="D54" s="117" t="s">
        <v>1075</v>
      </c>
      <c r="E54" s="117"/>
      <c r="F54" s="117"/>
      <c r="G54" s="117"/>
      <c r="H54" s="117"/>
      <c r="I54" s="117"/>
      <c r="J54" s="110"/>
      <c r="K54" s="110"/>
      <c r="L54" s="111"/>
      <c r="M54" s="1727"/>
      <c r="N54" s="1728"/>
      <c r="O54" s="1728"/>
      <c r="P54" s="1729"/>
      <c r="Q54" s="111"/>
      <c r="R54" s="24"/>
    </row>
    <row r="55" spans="1:18">
      <c r="A55" s="111"/>
      <c r="B55" s="110"/>
      <c r="C55" s="117"/>
      <c r="D55" s="117"/>
      <c r="E55" s="117"/>
      <c r="F55" s="117"/>
      <c r="G55" s="117"/>
      <c r="H55" s="117"/>
      <c r="I55" s="117"/>
      <c r="J55" s="110"/>
      <c r="K55" s="110"/>
      <c r="L55" s="111"/>
      <c r="M55" s="111"/>
      <c r="N55" s="111"/>
      <c r="O55" s="111"/>
      <c r="P55" s="111"/>
      <c r="Q55" s="111"/>
      <c r="R55" s="24"/>
    </row>
    <row r="56" spans="1:18">
      <c r="A56" s="345"/>
      <c r="B56" s="346"/>
      <c r="C56" s="347"/>
      <c r="D56" s="347"/>
      <c r="E56" s="347"/>
      <c r="F56" s="347"/>
      <c r="G56" s="347"/>
      <c r="H56" s="347"/>
      <c r="I56" s="347"/>
      <c r="J56" s="346"/>
      <c r="K56" s="346"/>
      <c r="L56" s="346"/>
      <c r="M56" s="345"/>
      <c r="N56" s="345"/>
      <c r="O56" s="345"/>
      <c r="P56" s="345"/>
      <c r="Q56" s="345"/>
      <c r="R56" s="24"/>
    </row>
    <row r="57" spans="1:18" ht="21">
      <c r="A57" s="24"/>
      <c r="B57" s="274"/>
      <c r="C57" s="274"/>
      <c r="D57" s="274"/>
      <c r="E57" s="294"/>
      <c r="F57" s="294"/>
      <c r="G57" s="274"/>
      <c r="H57" s="274"/>
      <c r="I57" s="274"/>
      <c r="J57" s="274"/>
      <c r="K57" s="274"/>
      <c r="L57" s="111"/>
      <c r="M57" s="111"/>
      <c r="N57" s="111"/>
      <c r="O57" s="111"/>
      <c r="P57" s="111"/>
      <c r="Q57" s="111"/>
      <c r="R57" s="24"/>
    </row>
    <row r="58" spans="1:18" ht="21">
      <c r="A58" s="111"/>
      <c r="B58" s="294"/>
      <c r="C58" s="348" t="s">
        <v>1434</v>
      </c>
      <c r="D58" s="274"/>
      <c r="E58" s="294"/>
      <c r="F58" s="294"/>
      <c r="G58" s="274"/>
      <c r="H58" s="274"/>
      <c r="I58" s="274"/>
      <c r="J58" s="274"/>
      <c r="K58" s="274"/>
      <c r="L58" s="274"/>
      <c r="M58" s="111"/>
      <c r="N58" s="111"/>
      <c r="O58" s="111"/>
      <c r="P58" s="111"/>
      <c r="Q58" s="111"/>
      <c r="R58" s="24"/>
    </row>
    <row r="59" spans="1:18" ht="21">
      <c r="A59" s="111"/>
      <c r="B59" s="338" t="s">
        <v>1342</v>
      </c>
      <c r="C59" s="349" t="s">
        <v>937</v>
      </c>
      <c r="D59" s="274"/>
      <c r="E59" s="349"/>
      <c r="F59" s="349"/>
      <c r="G59" s="117"/>
      <c r="H59" s="274"/>
      <c r="I59" s="274"/>
      <c r="J59" s="274"/>
      <c r="K59" s="274"/>
      <c r="L59" s="274"/>
      <c r="M59" s="1730" t="s">
        <v>1435</v>
      </c>
      <c r="N59" s="1731"/>
      <c r="O59" s="1731"/>
      <c r="P59" s="1732"/>
      <c r="Q59" s="111"/>
      <c r="R59" s="24"/>
    </row>
    <row r="60" spans="1:18" ht="21">
      <c r="A60" s="111"/>
      <c r="B60" s="350"/>
      <c r="C60" s="350"/>
      <c r="D60" s="274"/>
      <c r="E60" s="349"/>
      <c r="F60" s="349"/>
      <c r="G60" s="117"/>
      <c r="H60" s="274"/>
      <c r="I60" s="274"/>
      <c r="J60" s="274"/>
      <c r="K60" s="274"/>
      <c r="L60" s="274"/>
      <c r="M60" s="1733"/>
      <c r="N60" s="1734"/>
      <c r="O60" s="1734"/>
      <c r="P60" s="1735"/>
      <c r="Q60" s="111"/>
      <c r="R60" s="24"/>
    </row>
    <row r="61" spans="1:18" ht="21">
      <c r="A61" s="111"/>
      <c r="B61" s="338" t="s">
        <v>1342</v>
      </c>
      <c r="C61" s="1736" t="s">
        <v>623</v>
      </c>
      <c r="D61" s="1736"/>
      <c r="E61" s="1736"/>
      <c r="F61" s="1736"/>
      <c r="G61" s="1736"/>
      <c r="H61" s="1736"/>
      <c r="I61" s="117"/>
      <c r="J61" s="110"/>
      <c r="K61" s="274"/>
      <c r="L61" s="274"/>
      <c r="M61" s="1733"/>
      <c r="N61" s="1734"/>
      <c r="O61" s="1734"/>
      <c r="P61" s="1735"/>
      <c r="Q61" s="111"/>
      <c r="R61" s="24"/>
    </row>
    <row r="62" spans="1:18" ht="21">
      <c r="A62" s="111"/>
      <c r="B62" s="350"/>
      <c r="C62" s="294"/>
      <c r="D62" s="274"/>
      <c r="E62" s="294"/>
      <c r="F62" s="294"/>
      <c r="G62" s="117"/>
      <c r="H62" s="117"/>
      <c r="I62" s="117"/>
      <c r="J62" s="110"/>
      <c r="K62" s="274"/>
      <c r="L62" s="274"/>
      <c r="M62" s="1733"/>
      <c r="N62" s="1734"/>
      <c r="O62" s="1734"/>
      <c r="P62" s="1735"/>
      <c r="Q62" s="111"/>
      <c r="R62" s="24"/>
    </row>
    <row r="63" spans="1:18" ht="21">
      <c r="A63" s="111"/>
      <c r="B63" s="294"/>
      <c r="C63" s="348" t="s">
        <v>1436</v>
      </c>
      <c r="D63" s="274"/>
      <c r="E63" s="294"/>
      <c r="F63" s="294"/>
      <c r="G63" s="117"/>
      <c r="H63" s="117"/>
      <c r="I63" s="117"/>
      <c r="J63" s="110"/>
      <c r="K63" s="274"/>
      <c r="L63" s="110"/>
      <c r="M63" s="1737" t="s">
        <v>1437</v>
      </c>
      <c r="N63" s="1738"/>
      <c r="O63" s="1738"/>
      <c r="P63" s="1739"/>
      <c r="Q63" s="111"/>
      <c r="R63" s="24"/>
    </row>
    <row r="64" spans="1:18" ht="21">
      <c r="A64" s="111"/>
      <c r="B64" s="338" t="s">
        <v>1342</v>
      </c>
      <c r="C64" s="1743" t="s">
        <v>1438</v>
      </c>
      <c r="D64" s="1743"/>
      <c r="E64" s="1743"/>
      <c r="F64" s="1743"/>
      <c r="G64" s="1743"/>
      <c r="H64" s="1743"/>
      <c r="I64" s="1743"/>
      <c r="J64" s="1743"/>
      <c r="K64" s="274"/>
      <c r="L64" s="110"/>
      <c r="M64" s="1737"/>
      <c r="N64" s="1738"/>
      <c r="O64" s="1738"/>
      <c r="P64" s="1739"/>
      <c r="Q64" s="111"/>
      <c r="R64" s="24"/>
    </row>
    <row r="65" spans="1:18" ht="21">
      <c r="A65" s="111"/>
      <c r="B65" s="349"/>
      <c r="C65" s="349"/>
      <c r="D65" s="274"/>
      <c r="E65" s="349"/>
      <c r="F65" s="349"/>
      <c r="G65" s="117"/>
      <c r="H65" s="351"/>
      <c r="I65" s="117"/>
      <c r="J65" s="110"/>
      <c r="K65" s="110"/>
      <c r="L65" s="110"/>
      <c r="M65" s="1740"/>
      <c r="N65" s="1741"/>
      <c r="O65" s="1741"/>
      <c r="P65" s="1742"/>
      <c r="Q65" s="111"/>
      <c r="R65" s="24"/>
    </row>
    <row r="66" spans="1:18" ht="21">
      <c r="A66" s="111"/>
      <c r="B66" s="338" t="s">
        <v>1342</v>
      </c>
      <c r="C66" s="1701" t="s">
        <v>1439</v>
      </c>
      <c r="D66" s="1701"/>
      <c r="E66" s="1701"/>
      <c r="F66" s="1701"/>
      <c r="G66" s="117"/>
      <c r="H66" s="351"/>
      <c r="I66" s="117"/>
      <c r="J66" s="110"/>
      <c r="K66" s="110"/>
      <c r="L66" s="110"/>
      <c r="M66" s="111"/>
      <c r="N66" s="111"/>
      <c r="O66" s="111"/>
      <c r="P66" s="111"/>
      <c r="Q66" s="111"/>
      <c r="R66" s="24"/>
    </row>
    <row r="67" spans="1:18" ht="21">
      <c r="A67" s="111"/>
      <c r="B67" s="351"/>
      <c r="C67" s="351"/>
      <c r="D67" s="274"/>
      <c r="E67" s="349"/>
      <c r="F67" s="349"/>
      <c r="G67" s="117"/>
      <c r="H67" s="351"/>
      <c r="I67" s="117"/>
      <c r="J67" s="110"/>
      <c r="K67" s="110"/>
      <c r="L67" s="110"/>
      <c r="M67" s="110"/>
      <c r="N67" s="110"/>
      <c r="O67" s="110"/>
      <c r="P67" s="110"/>
      <c r="Q67" s="111"/>
      <c r="R67" s="24"/>
    </row>
    <row r="68" spans="1:18" ht="21">
      <c r="A68" s="111"/>
      <c r="B68" s="338" t="s">
        <v>1342</v>
      </c>
      <c r="C68" s="1702" t="s">
        <v>1442</v>
      </c>
      <c r="D68" s="1702"/>
      <c r="E68" s="351"/>
      <c r="F68" s="351"/>
      <c r="G68" s="117"/>
      <c r="H68" s="351"/>
      <c r="I68" s="117"/>
      <c r="J68" s="110"/>
      <c r="K68" s="110"/>
      <c r="L68" s="110"/>
      <c r="M68" s="1703" t="s">
        <v>1440</v>
      </c>
      <c r="N68" s="1704"/>
      <c r="O68" s="1704"/>
      <c r="P68" s="1705"/>
      <c r="Q68" s="111"/>
      <c r="R68" s="24"/>
    </row>
    <row r="69" spans="1:18" ht="21">
      <c r="A69" s="111"/>
      <c r="B69" s="349"/>
      <c r="C69" s="352"/>
      <c r="D69" s="349"/>
      <c r="E69" s="351"/>
      <c r="F69" s="117"/>
      <c r="G69" s="117"/>
      <c r="H69" s="351"/>
      <c r="I69" s="117"/>
      <c r="J69" s="110"/>
      <c r="K69" s="110"/>
      <c r="L69" s="110"/>
      <c r="M69" s="1706" t="s">
        <v>1441</v>
      </c>
      <c r="N69" s="1707"/>
      <c r="O69" s="1707"/>
      <c r="P69" s="1708"/>
      <c r="Q69" s="111"/>
      <c r="R69" s="24"/>
    </row>
    <row r="70" spans="1:18" ht="21">
      <c r="A70" s="111"/>
      <c r="B70" s="338" t="s">
        <v>1342</v>
      </c>
      <c r="C70" s="1702" t="s">
        <v>1443</v>
      </c>
      <c r="D70" s="1702"/>
      <c r="E70" s="1702"/>
      <c r="F70" s="117"/>
      <c r="G70" s="24"/>
      <c r="H70" s="24"/>
      <c r="I70" s="117"/>
      <c r="J70" s="110"/>
      <c r="K70" s="274"/>
      <c r="L70" s="274"/>
      <c r="M70" s="1706"/>
      <c r="N70" s="1707"/>
      <c r="O70" s="1707"/>
      <c r="P70" s="1708"/>
      <c r="Q70" s="111"/>
      <c r="R70" s="24"/>
    </row>
    <row r="71" spans="1:18">
      <c r="A71" s="111"/>
      <c r="B71" s="351"/>
      <c r="C71" s="351"/>
      <c r="D71" s="351"/>
      <c r="E71" s="351"/>
      <c r="F71" s="117"/>
      <c r="G71" s="117"/>
      <c r="H71" s="351"/>
      <c r="I71" s="117"/>
      <c r="J71" s="110"/>
      <c r="K71" s="274"/>
      <c r="L71" s="274"/>
      <c r="M71" s="1706"/>
      <c r="N71" s="1707"/>
      <c r="O71" s="1707"/>
      <c r="P71" s="1708"/>
      <c r="Q71" s="111"/>
      <c r="R71" s="24"/>
    </row>
    <row r="72" spans="1:18" ht="21">
      <c r="A72" s="111"/>
      <c r="B72" s="338" t="s">
        <v>1342</v>
      </c>
      <c r="C72" s="1702" t="s">
        <v>1445</v>
      </c>
      <c r="D72" s="1702"/>
      <c r="E72" s="1702"/>
      <c r="F72" s="351"/>
      <c r="G72" s="117"/>
      <c r="H72" s="351"/>
      <c r="I72" s="117"/>
      <c r="J72" s="110"/>
      <c r="K72" s="274"/>
      <c r="L72" s="274"/>
      <c r="M72" s="1706"/>
      <c r="N72" s="1707"/>
      <c r="O72" s="1707"/>
      <c r="P72" s="1708"/>
      <c r="Q72" s="111"/>
      <c r="R72" s="24"/>
    </row>
    <row r="73" spans="1:18" ht="21">
      <c r="A73" s="111"/>
      <c r="B73" s="349"/>
      <c r="C73" s="349"/>
      <c r="D73" s="351"/>
      <c r="E73" s="351"/>
      <c r="F73" s="351"/>
      <c r="G73" s="117"/>
      <c r="H73" s="351"/>
      <c r="I73" s="117"/>
      <c r="J73" s="110"/>
      <c r="K73" s="274"/>
      <c r="L73" s="274"/>
      <c r="M73" s="1685" t="s">
        <v>1444</v>
      </c>
      <c r="N73" s="1686"/>
      <c r="O73" s="1686"/>
      <c r="P73" s="1687"/>
      <c r="Q73" s="111"/>
      <c r="R73" s="24"/>
    </row>
    <row r="74" spans="1:18" ht="21">
      <c r="A74" s="111"/>
      <c r="B74" s="338" t="s">
        <v>1342</v>
      </c>
      <c r="C74" s="1688" t="s">
        <v>1769</v>
      </c>
      <c r="D74" s="1688"/>
      <c r="E74" s="1688"/>
      <c r="F74" s="24"/>
      <c r="G74" s="117"/>
      <c r="H74" s="351"/>
      <c r="I74" s="117"/>
      <c r="J74" s="110"/>
      <c r="K74" s="274"/>
      <c r="L74" s="274"/>
      <c r="M74" s="1685"/>
      <c r="N74" s="1686"/>
      <c r="O74" s="1686"/>
      <c r="P74" s="1687"/>
      <c r="Q74" s="111"/>
      <c r="R74" s="24"/>
    </row>
    <row r="75" spans="1:18">
      <c r="A75" s="111"/>
      <c r="B75" s="110"/>
      <c r="C75" s="117"/>
      <c r="D75" s="117"/>
      <c r="E75" s="117"/>
      <c r="F75" s="117"/>
      <c r="G75" s="117"/>
      <c r="H75" s="117"/>
      <c r="I75" s="117"/>
      <c r="J75" s="110"/>
      <c r="K75" s="274"/>
      <c r="L75" s="274"/>
      <c r="M75" s="1685"/>
      <c r="N75" s="1686"/>
      <c r="O75" s="1686"/>
      <c r="P75" s="1687"/>
      <c r="Q75" s="111"/>
      <c r="R75" s="24"/>
    </row>
    <row r="76" spans="1:18" ht="21">
      <c r="A76" s="111"/>
      <c r="B76" s="338" t="s">
        <v>1342</v>
      </c>
      <c r="C76" s="1689" t="s">
        <v>1446</v>
      </c>
      <c r="D76" s="1689"/>
      <c r="E76" s="1689"/>
      <c r="F76" s="1689"/>
      <c r="G76" s="117"/>
      <c r="H76" s="117"/>
      <c r="I76" s="117"/>
      <c r="J76" s="110"/>
      <c r="K76" s="274"/>
      <c r="L76" s="274"/>
      <c r="M76" s="1690" t="s">
        <v>1447</v>
      </c>
      <c r="N76" s="1691"/>
      <c r="O76" s="1691"/>
      <c r="P76" s="1692"/>
      <c r="Q76" s="111"/>
      <c r="R76" s="24"/>
    </row>
    <row r="77" spans="1:18">
      <c r="A77" s="274"/>
      <c r="B77" s="274"/>
      <c r="C77" s="274"/>
      <c r="D77" s="274"/>
      <c r="E77" s="274"/>
      <c r="F77" s="274"/>
      <c r="G77" s="274"/>
      <c r="H77" s="274"/>
      <c r="I77" s="274"/>
      <c r="J77" s="274"/>
      <c r="K77" s="110"/>
      <c r="L77" s="110"/>
      <c r="M77" s="1690"/>
      <c r="N77" s="1691"/>
      <c r="O77" s="1691"/>
      <c r="P77" s="1692"/>
      <c r="Q77" s="111"/>
      <c r="R77" s="24"/>
    </row>
    <row r="78" spans="1:18">
      <c r="A78" s="274"/>
      <c r="B78" s="274"/>
      <c r="C78" s="274"/>
      <c r="D78" s="274"/>
      <c r="E78" s="274"/>
      <c r="F78" s="274"/>
      <c r="G78" s="274"/>
      <c r="H78" s="274"/>
      <c r="I78" s="274"/>
      <c r="J78" s="274"/>
      <c r="K78" s="110"/>
      <c r="L78" s="110"/>
      <c r="M78" s="1693"/>
      <c r="N78" s="1694"/>
      <c r="O78" s="1694"/>
      <c r="P78" s="1695"/>
      <c r="Q78" s="111"/>
      <c r="R78" s="24"/>
    </row>
    <row r="79" spans="1:18">
      <c r="A79" s="111"/>
      <c r="B79" s="110"/>
      <c r="C79" s="117"/>
      <c r="D79" s="117"/>
      <c r="E79" s="117"/>
      <c r="F79" s="117"/>
      <c r="G79" s="117"/>
      <c r="H79" s="117"/>
      <c r="I79" s="117"/>
      <c r="J79" s="110"/>
      <c r="K79" s="110"/>
      <c r="L79" s="110"/>
      <c r="M79" s="111"/>
      <c r="N79" s="111"/>
      <c r="O79" s="111"/>
      <c r="P79" s="111"/>
      <c r="Q79" s="111"/>
      <c r="R79" s="24"/>
    </row>
    <row r="80" spans="1:18">
      <c r="A80" s="345"/>
      <c r="B80" s="346"/>
      <c r="C80" s="347"/>
      <c r="D80" s="347"/>
      <c r="E80" s="347"/>
      <c r="F80" s="347"/>
      <c r="G80" s="347"/>
      <c r="H80" s="347"/>
      <c r="I80" s="347"/>
      <c r="J80" s="346"/>
      <c r="K80" s="346"/>
      <c r="L80" s="346"/>
      <c r="M80" s="345"/>
      <c r="N80" s="345"/>
      <c r="O80" s="345"/>
      <c r="P80" s="345"/>
      <c r="Q80" s="345"/>
      <c r="R80" s="24"/>
    </row>
    <row r="81" spans="1:18" ht="21">
      <c r="A81" s="24"/>
      <c r="B81" s="274"/>
      <c r="C81" s="274"/>
      <c r="D81" s="274"/>
      <c r="E81" s="294"/>
      <c r="F81" s="294"/>
      <c r="G81" s="274"/>
      <c r="H81" s="274"/>
      <c r="I81" s="274"/>
      <c r="J81" s="274"/>
      <c r="K81" s="274"/>
      <c r="L81" s="111"/>
      <c r="M81" s="111"/>
      <c r="N81" s="111"/>
      <c r="O81" s="111"/>
      <c r="P81" s="111"/>
      <c r="Q81" s="111"/>
      <c r="R81" s="24"/>
    </row>
    <row r="82" spans="1:18" ht="21">
      <c r="A82" s="24"/>
      <c r="B82" s="274"/>
      <c r="C82" s="295" t="s">
        <v>1394</v>
      </c>
      <c r="D82" s="296"/>
      <c r="E82" s="296"/>
      <c r="F82" s="296"/>
      <c r="G82" s="296"/>
      <c r="H82" s="296"/>
      <c r="I82" s="296"/>
      <c r="J82" s="296"/>
      <c r="K82" s="296"/>
      <c r="L82" s="296"/>
      <c r="M82" s="297"/>
      <c r="N82" s="111"/>
      <c r="O82" s="111"/>
      <c r="P82" s="111"/>
      <c r="Q82" s="111"/>
      <c r="R82" s="24"/>
    </row>
    <row r="83" spans="1:18">
      <c r="A83" s="24"/>
      <c r="B83" s="274"/>
      <c r="C83" s="298"/>
      <c r="D83" s="298"/>
      <c r="E83" s="298"/>
      <c r="F83" s="298"/>
      <c r="G83" s="298"/>
      <c r="H83" s="298"/>
      <c r="I83" s="298"/>
      <c r="J83" s="298"/>
      <c r="K83" s="298"/>
      <c r="L83" s="111"/>
      <c r="M83" s="111"/>
      <c r="N83" s="111"/>
      <c r="O83" s="111"/>
      <c r="P83" s="111"/>
      <c r="Q83" s="111"/>
      <c r="R83" s="24"/>
    </row>
    <row r="84" spans="1:18" ht="21">
      <c r="A84" s="24"/>
      <c r="B84" s="274"/>
      <c r="C84" s="274"/>
      <c r="D84" s="274"/>
      <c r="E84" s="294"/>
      <c r="F84" s="294"/>
      <c r="G84" s="274"/>
      <c r="H84" s="274"/>
      <c r="I84" s="274"/>
      <c r="J84" s="274"/>
      <c r="K84" s="274"/>
      <c r="L84" s="111"/>
      <c r="M84" s="111"/>
      <c r="N84" s="111"/>
      <c r="O84" s="111"/>
      <c r="P84" s="111"/>
      <c r="Q84" s="111"/>
      <c r="R84" s="24"/>
    </row>
    <row r="85" spans="1:18" ht="21.75" thickBot="1">
      <c r="A85" s="24"/>
      <c r="B85" s="274"/>
      <c r="C85" s="274"/>
      <c r="D85" s="274"/>
      <c r="E85" s="294"/>
      <c r="F85" s="294"/>
      <c r="G85" s="274"/>
      <c r="H85" s="274"/>
      <c r="I85" s="274"/>
      <c r="J85" s="274"/>
      <c r="K85" s="274"/>
      <c r="L85" s="111"/>
      <c r="M85" s="111"/>
      <c r="N85" s="111"/>
      <c r="O85" s="111"/>
      <c r="P85" s="111"/>
      <c r="Q85" s="111"/>
      <c r="R85" s="24"/>
    </row>
    <row r="86" spans="1:18" ht="20.25">
      <c r="A86" s="24"/>
      <c r="B86" s="1696" t="s">
        <v>1395</v>
      </c>
      <c r="C86" s="1697"/>
      <c r="D86" s="1697"/>
      <c r="E86" s="1697"/>
      <c r="F86" s="1697"/>
      <c r="G86" s="1697"/>
      <c r="H86" s="1697"/>
      <c r="I86" s="1697"/>
      <c r="J86" s="1697"/>
      <c r="K86" s="1697"/>
      <c r="L86" s="1698"/>
      <c r="M86" s="274"/>
      <c r="N86" s="111"/>
      <c r="O86" s="111"/>
      <c r="P86" s="111"/>
      <c r="Q86" s="111"/>
      <c r="R86" s="24"/>
    </row>
    <row r="87" spans="1:18" ht="20.25">
      <c r="A87" s="24"/>
      <c r="B87" s="299"/>
      <c r="C87" s="300"/>
      <c r="D87" s="300"/>
      <c r="E87" s="300"/>
      <c r="F87" s="300"/>
      <c r="G87" s="300"/>
      <c r="H87" s="300"/>
      <c r="I87" s="300"/>
      <c r="J87" s="300"/>
      <c r="K87" s="300"/>
      <c r="L87" s="301"/>
      <c r="M87" s="274"/>
      <c r="N87" s="111"/>
      <c r="O87" s="111"/>
      <c r="P87" s="111"/>
      <c r="Q87" s="111"/>
      <c r="R87" s="24"/>
    </row>
    <row r="88" spans="1:18" ht="20.25">
      <c r="A88" s="24"/>
      <c r="B88" s="302" t="s">
        <v>1396</v>
      </c>
      <c r="C88" s="303">
        <v>3</v>
      </c>
      <c r="D88" s="176"/>
      <c r="E88" s="1699" t="s">
        <v>1397</v>
      </c>
      <c r="F88" s="1699"/>
      <c r="G88" s="1699"/>
      <c r="H88" s="1699"/>
      <c r="I88" s="1699"/>
      <c r="J88" s="1699"/>
      <c r="K88" s="1699"/>
      <c r="L88" s="1700"/>
      <c r="M88" s="274"/>
      <c r="N88" s="111"/>
      <c r="O88" s="111"/>
      <c r="P88" s="111"/>
      <c r="Q88" s="111"/>
      <c r="R88" s="24"/>
    </row>
    <row r="89" spans="1:18" ht="20.25">
      <c r="A89" s="24"/>
      <c r="B89" s="302"/>
      <c r="C89" s="304"/>
      <c r="D89" s="176"/>
      <c r="E89" s="1699"/>
      <c r="F89" s="1699"/>
      <c r="G89" s="1699"/>
      <c r="H89" s="1699"/>
      <c r="I89" s="1699"/>
      <c r="J89" s="1699"/>
      <c r="K89" s="1699"/>
      <c r="L89" s="1700"/>
      <c r="M89" s="274"/>
      <c r="N89" s="111"/>
      <c r="O89" s="111"/>
      <c r="P89" s="111"/>
      <c r="Q89" s="111"/>
      <c r="R89" s="24"/>
    </row>
    <row r="90" spans="1:18" ht="20.25">
      <c r="A90" s="24"/>
      <c r="B90" s="302" t="s">
        <v>1398</v>
      </c>
      <c r="C90" s="305"/>
      <c r="D90" s="176"/>
      <c r="E90" s="1699"/>
      <c r="F90" s="1699"/>
      <c r="G90" s="1699"/>
      <c r="H90" s="1699"/>
      <c r="I90" s="1699"/>
      <c r="J90" s="1699"/>
      <c r="K90" s="1699"/>
      <c r="L90" s="1700"/>
      <c r="M90" s="111"/>
      <c r="N90" s="111"/>
      <c r="O90" s="111"/>
      <c r="P90" s="111"/>
      <c r="Q90" s="111"/>
      <c r="R90" s="24"/>
    </row>
    <row r="91" spans="1:18" ht="20.25">
      <c r="A91" s="24"/>
      <c r="B91" s="302"/>
      <c r="C91" s="305"/>
      <c r="D91" s="176"/>
      <c r="E91" s="1699"/>
      <c r="F91" s="1699"/>
      <c r="G91" s="1699"/>
      <c r="H91" s="1699"/>
      <c r="I91" s="1699"/>
      <c r="J91" s="1699"/>
      <c r="K91" s="1699"/>
      <c r="L91" s="1700"/>
      <c r="M91" s="111"/>
      <c r="N91" s="111"/>
      <c r="O91" s="111"/>
      <c r="P91" s="111"/>
      <c r="Q91" s="111"/>
      <c r="R91" s="24"/>
    </row>
    <row r="92" spans="1:18" ht="20.25">
      <c r="A92" s="24"/>
      <c r="B92" s="302" t="s">
        <v>1399</v>
      </c>
      <c r="C92" s="305"/>
      <c r="D92" s="176"/>
      <c r="E92" s="1699"/>
      <c r="F92" s="1699"/>
      <c r="G92" s="1699"/>
      <c r="H92" s="1699"/>
      <c r="I92" s="1699"/>
      <c r="J92" s="1699"/>
      <c r="K92" s="1699"/>
      <c r="L92" s="1700"/>
      <c r="M92" s="111"/>
      <c r="N92" s="111"/>
      <c r="O92" s="111"/>
      <c r="P92" s="111"/>
      <c r="Q92" s="111"/>
      <c r="R92" s="24"/>
    </row>
    <row r="93" spans="1:18" ht="21">
      <c r="A93" s="24"/>
      <c r="B93" s="302"/>
      <c r="C93" s="305"/>
      <c r="D93" s="176"/>
      <c r="E93" s="306"/>
      <c r="F93" s="306"/>
      <c r="G93" s="306"/>
      <c r="H93" s="306"/>
      <c r="I93" s="306"/>
      <c r="J93" s="306"/>
      <c r="K93" s="306"/>
      <c r="L93" s="307"/>
      <c r="M93" s="111"/>
      <c r="N93" s="111"/>
      <c r="O93" s="111"/>
      <c r="P93" s="111"/>
      <c r="Q93" s="111"/>
      <c r="R93" s="24"/>
    </row>
    <row r="94" spans="1:18" ht="21">
      <c r="A94" s="24"/>
      <c r="B94" s="308"/>
      <c r="C94" s="176"/>
      <c r="D94" s="176"/>
      <c r="E94" s="309"/>
      <c r="F94" s="310" t="s">
        <v>1400</v>
      </c>
      <c r="G94" s="311" t="s">
        <v>1401</v>
      </c>
      <c r="H94" s="311" t="s">
        <v>1402</v>
      </c>
      <c r="I94" s="311" t="s">
        <v>1403</v>
      </c>
      <c r="J94" s="311" t="s">
        <v>1404</v>
      </c>
      <c r="K94" s="311" t="s">
        <v>1405</v>
      </c>
      <c r="L94" s="312" t="s">
        <v>1406</v>
      </c>
      <c r="M94" s="111"/>
      <c r="N94" s="111"/>
      <c r="O94" s="111"/>
      <c r="P94" s="111"/>
      <c r="Q94" s="111"/>
      <c r="R94" s="24"/>
    </row>
    <row r="95" spans="1:18" ht="21">
      <c r="A95" s="24"/>
      <c r="B95" s="308"/>
      <c r="C95" s="176"/>
      <c r="D95" s="176"/>
      <c r="E95" s="309"/>
      <c r="F95" s="310"/>
      <c r="G95" s="311"/>
      <c r="H95" s="311"/>
      <c r="I95" s="311"/>
      <c r="J95" s="311"/>
      <c r="K95" s="311"/>
      <c r="L95" s="312"/>
      <c r="M95" s="111"/>
      <c r="N95" s="111"/>
      <c r="O95" s="111"/>
      <c r="P95" s="111"/>
      <c r="Q95" s="111"/>
      <c r="R95" s="24"/>
    </row>
    <row r="96" spans="1:18" ht="21">
      <c r="A96" s="24"/>
      <c r="B96" s="308" t="s">
        <v>1407</v>
      </c>
      <c r="C96" s="176"/>
      <c r="D96" s="176"/>
      <c r="E96" s="207"/>
      <c r="F96" s="313" t="s">
        <v>186</v>
      </c>
      <c r="G96" s="313" t="s">
        <v>196</v>
      </c>
      <c r="H96" s="313" t="s">
        <v>206</v>
      </c>
      <c r="I96" s="313" t="s">
        <v>216</v>
      </c>
      <c r="J96" s="313" t="s">
        <v>224</v>
      </c>
      <c r="K96" s="314" t="s">
        <v>1408</v>
      </c>
      <c r="L96" s="315" t="s">
        <v>1409</v>
      </c>
      <c r="M96" s="111"/>
      <c r="N96" s="111"/>
      <c r="O96" s="111"/>
      <c r="P96" s="111"/>
      <c r="Q96" s="111"/>
      <c r="R96" s="24"/>
    </row>
    <row r="97" spans="1:18" ht="23.25">
      <c r="A97" s="24"/>
      <c r="B97" s="308"/>
      <c r="C97" s="176"/>
      <c r="D97" s="176"/>
      <c r="E97" s="176"/>
      <c r="F97" s="316"/>
      <c r="G97" s="316"/>
      <c r="H97" s="316"/>
      <c r="I97" s="316"/>
      <c r="J97" s="316"/>
      <c r="K97" s="317"/>
      <c r="L97" s="318"/>
      <c r="M97" s="111"/>
      <c r="N97" s="111"/>
      <c r="O97" s="111"/>
      <c r="P97" s="111"/>
      <c r="Q97" s="111"/>
      <c r="R97" s="24"/>
    </row>
    <row r="98" spans="1:18" ht="21">
      <c r="A98" s="24"/>
      <c r="B98" s="319" t="s">
        <v>233</v>
      </c>
      <c r="C98" s="313" t="s">
        <v>241</v>
      </c>
      <c r="D98" s="313" t="s">
        <v>251</v>
      </c>
      <c r="E98" s="313" t="s">
        <v>320</v>
      </c>
      <c r="F98" s="313" t="s">
        <v>328</v>
      </c>
      <c r="G98" s="313" t="s">
        <v>336</v>
      </c>
      <c r="H98" s="313" t="s">
        <v>357</v>
      </c>
      <c r="I98" s="313" t="s">
        <v>370</v>
      </c>
      <c r="J98" s="313" t="s">
        <v>376</v>
      </c>
      <c r="K98" s="314" t="s">
        <v>408</v>
      </c>
      <c r="L98" s="315" t="s">
        <v>1410</v>
      </c>
      <c r="M98" s="111"/>
      <c r="N98" s="111"/>
      <c r="O98" s="111"/>
      <c r="P98" s="111"/>
      <c r="Q98" s="111"/>
      <c r="R98" s="24"/>
    </row>
    <row r="99" spans="1:18" ht="23.25">
      <c r="A99" s="24"/>
      <c r="B99" s="320"/>
      <c r="C99" s="316"/>
      <c r="D99" s="316"/>
      <c r="E99" s="316"/>
      <c r="F99" s="316"/>
      <c r="G99" s="316"/>
      <c r="H99" s="316"/>
      <c r="I99" s="316"/>
      <c r="J99" s="316"/>
      <c r="K99" s="317"/>
      <c r="L99" s="318"/>
      <c r="M99" s="111"/>
      <c r="N99" s="111"/>
      <c r="O99" s="111"/>
      <c r="P99" s="111"/>
      <c r="Q99" s="111"/>
      <c r="R99" s="24"/>
    </row>
    <row r="100" spans="1:18" ht="20.25">
      <c r="A100" s="24"/>
      <c r="B100" s="321"/>
      <c r="C100" s="322"/>
      <c r="D100" s="323" t="s">
        <v>1770</v>
      </c>
      <c r="E100" s="324">
        <f>COLUMN()</f>
        <v>5</v>
      </c>
      <c r="F100" s="322"/>
      <c r="G100" s="323" t="s">
        <v>1710</v>
      </c>
      <c r="H100" s="792" t="str">
        <f>ADDRESS(ROW(),COLUMN(),4)</f>
        <v>H100</v>
      </c>
      <c r="I100" s="322"/>
      <c r="J100" s="322"/>
      <c r="K100" s="325" t="s">
        <v>1101</v>
      </c>
      <c r="L100" s="315" t="s">
        <v>1411</v>
      </c>
      <c r="M100" s="111"/>
      <c r="N100" s="111"/>
      <c r="O100" s="111"/>
      <c r="P100" s="111"/>
      <c r="Q100" s="111"/>
      <c r="R100" s="24"/>
    </row>
    <row r="101" spans="1:18" ht="20.25">
      <c r="A101" s="24"/>
      <c r="B101" s="321"/>
      <c r="C101" s="322"/>
      <c r="D101" s="323"/>
      <c r="E101" s="326"/>
      <c r="F101" s="322"/>
      <c r="G101" s="322"/>
      <c r="H101" s="322"/>
      <c r="I101" s="322"/>
      <c r="J101" s="322"/>
      <c r="K101" s="327"/>
      <c r="L101" s="318"/>
      <c r="M101" s="111"/>
      <c r="N101" s="111"/>
      <c r="O101" s="111"/>
      <c r="P101" s="111"/>
      <c r="Q101" s="111"/>
      <c r="R101" s="24"/>
    </row>
    <row r="102" spans="1:18" ht="18.75">
      <c r="A102" s="24"/>
      <c r="B102" s="321"/>
      <c r="C102" s="322"/>
      <c r="D102" s="323" t="s">
        <v>1412</v>
      </c>
      <c r="E102" s="790" t="str">
        <f>LEFT(ADDRESS(1,COLUMN(),4),LEN(ADDRESS(1,COLUMN(),4))-1)</f>
        <v>E</v>
      </c>
      <c r="F102" s="322"/>
      <c r="G102" s="323" t="s">
        <v>1413</v>
      </c>
      <c r="H102" s="791">
        <f>ROW()</f>
        <v>102</v>
      </c>
      <c r="I102" s="322"/>
      <c r="J102" s="328" t="s">
        <v>1398</v>
      </c>
      <c r="K102" s="322"/>
      <c r="L102" s="329"/>
      <c r="M102" s="111"/>
      <c r="N102" s="111"/>
      <c r="O102" s="111"/>
      <c r="P102" s="111"/>
      <c r="Q102" s="111"/>
      <c r="R102" s="24"/>
    </row>
    <row r="103" spans="1:18" ht="18">
      <c r="A103" s="24"/>
      <c r="B103" s="321"/>
      <c r="C103" s="322"/>
      <c r="D103" s="323"/>
      <c r="E103" s="323"/>
      <c r="F103" s="323"/>
      <c r="G103" s="323"/>
      <c r="H103" s="323"/>
      <c r="I103" s="323"/>
      <c r="J103" s="328"/>
      <c r="K103" s="322"/>
      <c r="L103" s="329"/>
      <c r="M103" s="111"/>
      <c r="N103" s="111"/>
      <c r="O103" s="111"/>
      <c r="P103" s="111"/>
      <c r="Q103" s="111"/>
      <c r="R103" s="24"/>
    </row>
    <row r="104" spans="1:18" ht="18.75">
      <c r="A104" s="24"/>
      <c r="B104" s="321"/>
      <c r="C104" s="789" t="s">
        <v>1687</v>
      </c>
      <c r="D104" s="793" t="e">
        <f ca="1">CELL("nomfichier")</f>
        <v>#N/A</v>
      </c>
      <c r="E104" s="110"/>
      <c r="F104" s="323"/>
      <c r="G104" s="323"/>
      <c r="H104" s="323"/>
      <c r="I104" s="323"/>
      <c r="J104" s="328"/>
      <c r="K104" s="322"/>
      <c r="L104" s="329"/>
      <c r="M104" s="111"/>
      <c r="N104" s="111"/>
      <c r="O104" s="111"/>
      <c r="P104" s="111"/>
      <c r="Q104" s="111"/>
      <c r="R104" s="24"/>
    </row>
    <row r="105" spans="1:18" ht="15.75" thickBot="1">
      <c r="A105" s="24"/>
      <c r="B105" s="330"/>
      <c r="C105" s="331"/>
      <c r="D105" s="331"/>
      <c r="E105" s="331"/>
      <c r="F105" s="331"/>
      <c r="G105" s="331"/>
      <c r="H105" s="331"/>
      <c r="I105" s="331"/>
      <c r="J105" s="331"/>
      <c r="K105" s="331"/>
      <c r="L105" s="332"/>
      <c r="M105" s="111"/>
      <c r="N105" s="111"/>
      <c r="O105" s="111"/>
      <c r="P105" s="111"/>
      <c r="Q105" s="111"/>
      <c r="R105" s="24"/>
    </row>
    <row r="106" spans="1:18" ht="21.75" thickBot="1">
      <c r="A106" s="24"/>
      <c r="B106" s="274"/>
      <c r="C106" s="274"/>
      <c r="D106" s="274"/>
      <c r="E106" s="294"/>
      <c r="F106" s="294"/>
      <c r="G106" s="274"/>
      <c r="H106" s="274"/>
      <c r="I106" s="274"/>
      <c r="J106" s="274"/>
      <c r="K106" s="274"/>
      <c r="L106" s="111"/>
      <c r="M106" s="111"/>
      <c r="N106" s="111"/>
      <c r="O106" s="111"/>
      <c r="P106" s="111"/>
      <c r="Q106" s="111"/>
      <c r="R106" s="24"/>
    </row>
    <row r="107" spans="1:18" ht="27">
      <c r="A107" s="24"/>
      <c r="B107" s="809" t="s">
        <v>17</v>
      </c>
      <c r="C107" s="1674" t="s">
        <v>1414</v>
      </c>
      <c r="D107" s="1674"/>
      <c r="E107" s="1674"/>
      <c r="F107" s="1674"/>
      <c r="G107" s="1674"/>
      <c r="H107" s="1674"/>
      <c r="I107" s="1674"/>
      <c r="J107" s="1674"/>
      <c r="K107" s="1675"/>
      <c r="L107" s="111"/>
      <c r="M107" s="111"/>
      <c r="N107" s="111"/>
      <c r="O107" s="111"/>
      <c r="P107" s="111"/>
      <c r="Q107" s="111"/>
      <c r="R107" s="24"/>
    </row>
    <row r="108" spans="1:18" ht="23.25">
      <c r="A108" s="24"/>
      <c r="B108" s="333" t="s">
        <v>4</v>
      </c>
      <c r="C108" s="1676" t="s">
        <v>1415</v>
      </c>
      <c r="D108" s="1676"/>
      <c r="E108" s="1676"/>
      <c r="F108" s="1676"/>
      <c r="G108" s="1676"/>
      <c r="H108" s="1676"/>
      <c r="I108" s="1676"/>
      <c r="J108" s="1676"/>
      <c r="K108" s="1677"/>
      <c r="L108" s="111"/>
      <c r="M108" s="111"/>
      <c r="N108" s="111"/>
      <c r="O108" s="111"/>
      <c r="P108" s="111"/>
      <c r="Q108" s="111"/>
      <c r="R108" s="24"/>
    </row>
    <row r="109" spans="1:18" ht="20.25">
      <c r="A109" s="24"/>
      <c r="B109" s="334" t="s">
        <v>5</v>
      </c>
      <c r="C109" s="1678" t="s">
        <v>1416</v>
      </c>
      <c r="D109" s="1678"/>
      <c r="E109" s="1678"/>
      <c r="F109" s="1678"/>
      <c r="G109" s="1678"/>
      <c r="H109" s="1678"/>
      <c r="I109" s="1678"/>
      <c r="J109" s="1678"/>
      <c r="K109" s="1679"/>
      <c r="L109" s="111"/>
      <c r="M109" s="111"/>
      <c r="N109" s="111"/>
      <c r="O109" s="111"/>
      <c r="P109" s="111"/>
      <c r="Q109" s="111"/>
      <c r="R109" s="24"/>
    </row>
    <row r="110" spans="1:18" ht="21">
      <c r="A110" s="24"/>
      <c r="B110" s="335"/>
      <c r="C110" s="1680" t="s">
        <v>1417</v>
      </c>
      <c r="D110" s="1680"/>
      <c r="E110" s="1680"/>
      <c r="F110" s="1680"/>
      <c r="G110" s="1680"/>
      <c r="H110" s="1680"/>
      <c r="I110" s="1680"/>
      <c r="J110" s="1680"/>
      <c r="K110" s="1681"/>
      <c r="L110" s="111"/>
      <c r="M110" s="111"/>
      <c r="N110" s="111"/>
      <c r="O110" s="111"/>
      <c r="P110" s="111"/>
      <c r="Q110" s="111"/>
      <c r="R110" s="24"/>
    </row>
    <row r="111" spans="1:18">
      <c r="A111" s="24"/>
      <c r="B111" s="1682" t="s">
        <v>5</v>
      </c>
      <c r="C111" s="1683" t="str">
        <f>C109</f>
        <v>Saisir ICI</v>
      </c>
      <c r="D111" s="1683"/>
      <c r="E111" s="1683"/>
      <c r="F111" s="1683"/>
      <c r="G111" s="1683"/>
      <c r="H111" s="1683"/>
      <c r="I111" s="1683"/>
      <c r="J111" s="1683"/>
      <c r="K111" s="1684"/>
      <c r="L111" s="111"/>
      <c r="M111" s="111"/>
      <c r="N111" s="111"/>
      <c r="O111" s="111"/>
      <c r="P111" s="111"/>
      <c r="Q111" s="111"/>
      <c r="R111" s="24"/>
    </row>
    <row r="112" spans="1:18">
      <c r="A112" s="24"/>
      <c r="B112" s="1682"/>
      <c r="C112" s="1683"/>
      <c r="D112" s="1683"/>
      <c r="E112" s="1683"/>
      <c r="F112" s="1683"/>
      <c r="G112" s="1683"/>
      <c r="H112" s="1683"/>
      <c r="I112" s="1683"/>
      <c r="J112" s="1683"/>
      <c r="K112" s="1684"/>
      <c r="L112" s="111"/>
      <c r="M112" s="111"/>
      <c r="N112" s="111"/>
      <c r="O112" s="111"/>
      <c r="P112" s="111"/>
      <c r="Q112" s="111"/>
      <c r="R112" s="24"/>
    </row>
    <row r="113" spans="1:18">
      <c r="A113" s="24"/>
      <c r="B113" s="1682"/>
      <c r="C113" s="1683"/>
      <c r="D113" s="1683"/>
      <c r="E113" s="1683"/>
      <c r="F113" s="1683"/>
      <c r="G113" s="1683"/>
      <c r="H113" s="1683"/>
      <c r="I113" s="1683"/>
      <c r="J113" s="1683"/>
      <c r="K113" s="1684"/>
      <c r="L113" s="111"/>
      <c r="M113" s="111"/>
      <c r="N113" s="111"/>
      <c r="O113" s="111"/>
      <c r="P113" s="111"/>
      <c r="Q113" s="111"/>
      <c r="R113" s="24"/>
    </row>
    <row r="114" spans="1:18">
      <c r="A114" s="24"/>
      <c r="B114" s="1660" t="s">
        <v>17</v>
      </c>
      <c r="C114" s="1663" t="str">
        <f>+C107</f>
        <v>TEST POLICE DE CARACTERES</v>
      </c>
      <c r="D114" s="1663"/>
      <c r="E114" s="1663"/>
      <c r="F114" s="1663"/>
      <c r="G114" s="1663"/>
      <c r="H114" s="1663"/>
      <c r="I114" s="1663"/>
      <c r="J114" s="1663"/>
      <c r="K114" s="1664"/>
      <c r="L114" s="111"/>
      <c r="M114" s="111"/>
      <c r="N114" s="111"/>
      <c r="O114" s="111"/>
      <c r="P114" s="111"/>
      <c r="Q114" s="111"/>
      <c r="R114" s="24"/>
    </row>
    <row r="115" spans="1:18">
      <c r="A115" s="24"/>
      <c r="B115" s="1661"/>
      <c r="C115" s="1665"/>
      <c r="D115" s="1665"/>
      <c r="E115" s="1665"/>
      <c r="F115" s="1665"/>
      <c r="G115" s="1665"/>
      <c r="H115" s="1665"/>
      <c r="I115" s="1665"/>
      <c r="J115" s="1665"/>
      <c r="K115" s="1666"/>
      <c r="L115" s="111"/>
      <c r="M115" s="111"/>
      <c r="N115" s="111"/>
      <c r="O115" s="111"/>
      <c r="P115" s="111"/>
      <c r="Q115" s="111"/>
      <c r="R115" s="24"/>
    </row>
    <row r="116" spans="1:18">
      <c r="A116" s="24"/>
      <c r="B116" s="1662"/>
      <c r="C116" s="1667"/>
      <c r="D116" s="1667"/>
      <c r="E116" s="1667"/>
      <c r="F116" s="1667"/>
      <c r="G116" s="1667"/>
      <c r="H116" s="1667"/>
      <c r="I116" s="1667"/>
      <c r="J116" s="1667"/>
      <c r="K116" s="1668"/>
      <c r="L116" s="111"/>
      <c r="M116" s="111"/>
      <c r="N116" s="111"/>
      <c r="O116" s="111"/>
      <c r="P116" s="111"/>
      <c r="Q116" s="111"/>
      <c r="R116" s="24"/>
    </row>
    <row r="117" spans="1:18">
      <c r="A117" s="24"/>
      <c r="B117" s="1661" t="s">
        <v>4</v>
      </c>
      <c r="C117" s="1670" t="str">
        <f>+C108</f>
        <v>Saisir une ou des lettres / nombres ou une phrase cellule C jaune</v>
      </c>
      <c r="D117" s="1670"/>
      <c r="E117" s="1670"/>
      <c r="F117" s="1670"/>
      <c r="G117" s="1670"/>
      <c r="H117" s="1670"/>
      <c r="I117" s="1670"/>
      <c r="J117" s="1670"/>
      <c r="K117" s="1671"/>
      <c r="L117" s="111"/>
      <c r="M117" s="111"/>
      <c r="N117" s="111"/>
      <c r="O117" s="111"/>
      <c r="P117" s="111"/>
      <c r="Q117" s="111"/>
      <c r="R117" s="24"/>
    </row>
    <row r="118" spans="1:18">
      <c r="A118" s="24"/>
      <c r="B118" s="1661"/>
      <c r="C118" s="1670"/>
      <c r="D118" s="1670"/>
      <c r="E118" s="1670"/>
      <c r="F118" s="1670"/>
      <c r="G118" s="1670"/>
      <c r="H118" s="1670"/>
      <c r="I118" s="1670"/>
      <c r="J118" s="1670"/>
      <c r="K118" s="1671"/>
      <c r="L118" s="111"/>
      <c r="M118" s="111"/>
      <c r="N118" s="111"/>
      <c r="O118" s="111"/>
      <c r="P118" s="111"/>
      <c r="Q118" s="111"/>
      <c r="R118" s="24"/>
    </row>
    <row r="119" spans="1:18">
      <c r="A119" s="24"/>
      <c r="B119" s="1661"/>
      <c r="C119" s="1670"/>
      <c r="D119" s="1670"/>
      <c r="E119" s="1670"/>
      <c r="F119" s="1670"/>
      <c r="G119" s="1670"/>
      <c r="H119" s="1670"/>
      <c r="I119" s="1670"/>
      <c r="J119" s="1670"/>
      <c r="K119" s="1671"/>
      <c r="L119" s="111"/>
      <c r="M119" s="111"/>
      <c r="N119" s="111"/>
      <c r="O119" s="111"/>
      <c r="P119" s="111"/>
      <c r="Q119" s="111"/>
      <c r="R119" s="24"/>
    </row>
    <row r="120" spans="1:18">
      <c r="A120" s="24"/>
      <c r="B120" s="1661"/>
      <c r="C120" s="1670"/>
      <c r="D120" s="1670"/>
      <c r="E120" s="1670"/>
      <c r="F120" s="1670"/>
      <c r="G120" s="1670"/>
      <c r="H120" s="1670"/>
      <c r="I120" s="1670"/>
      <c r="J120" s="1670"/>
      <c r="K120" s="1671"/>
      <c r="L120" s="111"/>
      <c r="M120" s="111"/>
      <c r="N120" s="111"/>
      <c r="O120" s="111"/>
      <c r="P120" s="111"/>
      <c r="Q120" s="111"/>
      <c r="R120" s="24"/>
    </row>
    <row r="121" spans="1:18" ht="15.75" thickBot="1">
      <c r="A121" s="24"/>
      <c r="B121" s="1669"/>
      <c r="C121" s="1672"/>
      <c r="D121" s="1672"/>
      <c r="E121" s="1672"/>
      <c r="F121" s="1672"/>
      <c r="G121" s="1672"/>
      <c r="H121" s="1672"/>
      <c r="I121" s="1672"/>
      <c r="J121" s="1672"/>
      <c r="K121" s="1673"/>
      <c r="L121" s="111"/>
      <c r="M121" s="111"/>
      <c r="N121" s="111"/>
      <c r="O121" s="111"/>
      <c r="P121" s="111"/>
      <c r="Q121" s="111"/>
      <c r="R121" s="24"/>
    </row>
    <row r="122" spans="1:18">
      <c r="A122" s="24"/>
      <c r="B122" s="111"/>
      <c r="C122" s="111"/>
      <c r="D122" s="111"/>
      <c r="E122" s="111"/>
      <c r="F122" s="111"/>
      <c r="G122" s="111"/>
      <c r="H122" s="111"/>
      <c r="I122" s="111"/>
      <c r="J122" s="111"/>
      <c r="K122" s="111"/>
      <c r="L122" s="111"/>
      <c r="M122" s="111"/>
      <c r="N122" s="111"/>
      <c r="O122" s="111"/>
      <c r="P122" s="111"/>
      <c r="Q122" s="111"/>
      <c r="R122" s="24"/>
    </row>
    <row r="123" spans="1:18" ht="21">
      <c r="A123" s="24"/>
      <c r="B123" s="274"/>
      <c r="C123" s="274"/>
      <c r="D123" s="274"/>
      <c r="E123" s="294"/>
      <c r="F123" s="294"/>
      <c r="G123" s="274"/>
      <c r="H123" s="274"/>
      <c r="I123" s="274"/>
      <c r="J123" s="274"/>
      <c r="K123" s="274"/>
      <c r="L123" s="111"/>
      <c r="M123" s="111"/>
      <c r="N123" s="111"/>
      <c r="O123" s="111"/>
      <c r="P123" s="111"/>
      <c r="Q123" s="111"/>
      <c r="R123" s="24"/>
    </row>
    <row r="124" spans="1:18" ht="20.25">
      <c r="A124" s="24"/>
      <c r="B124" s="274"/>
      <c r="C124" s="336" t="s">
        <v>1418</v>
      </c>
      <c r="D124" s="337"/>
      <c r="E124" s="337"/>
      <c r="F124" s="337"/>
      <c r="G124" s="274"/>
      <c r="H124" s="274"/>
      <c r="I124" s="274"/>
      <c r="J124" s="274"/>
      <c r="K124" s="274"/>
      <c r="L124" s="111"/>
      <c r="M124" s="111"/>
      <c r="N124" s="111"/>
      <c r="O124" s="111"/>
      <c r="P124" s="111"/>
      <c r="Q124" s="111"/>
      <c r="R124" s="24"/>
    </row>
    <row r="125" spans="1:18" ht="21">
      <c r="A125" s="24"/>
      <c r="B125" s="338" t="s">
        <v>1342</v>
      </c>
      <c r="C125" s="1654" t="s">
        <v>1419</v>
      </c>
      <c r="D125" s="1654"/>
      <c r="E125" s="1654"/>
      <c r="F125" s="1654"/>
      <c r="G125" s="1654"/>
      <c r="H125" s="1654"/>
      <c r="I125" s="274"/>
      <c r="J125" s="274"/>
      <c r="K125" s="274"/>
      <c r="L125" s="111"/>
      <c r="M125" s="111"/>
      <c r="N125" s="111"/>
      <c r="O125" s="111"/>
      <c r="P125" s="111"/>
      <c r="Q125" s="111"/>
      <c r="R125" s="24"/>
    </row>
    <row r="126" spans="1:18" ht="20.25">
      <c r="A126" s="24"/>
      <c r="B126" s="274"/>
      <c r="C126" s="336"/>
      <c r="D126" s="337"/>
      <c r="E126" s="337"/>
      <c r="F126" s="337"/>
      <c r="G126" s="274"/>
      <c r="H126" s="274"/>
      <c r="I126" s="274"/>
      <c r="J126" s="274"/>
      <c r="K126" s="274"/>
      <c r="L126" s="111"/>
      <c r="M126" s="111"/>
      <c r="N126" s="111"/>
      <c r="O126" s="111"/>
      <c r="P126" s="111"/>
      <c r="Q126" s="111"/>
      <c r="R126" s="24"/>
    </row>
    <row r="127" spans="1:18" ht="21">
      <c r="A127" s="24"/>
      <c r="B127" s="338" t="s">
        <v>1342</v>
      </c>
      <c r="C127" s="1654" t="s">
        <v>1420</v>
      </c>
      <c r="D127" s="1655"/>
      <c r="E127" s="1655"/>
      <c r="F127" s="1655"/>
      <c r="G127" s="274"/>
      <c r="H127" s="274"/>
      <c r="I127" s="274"/>
      <c r="J127" s="274"/>
      <c r="K127" s="274"/>
      <c r="L127" s="111"/>
      <c r="M127" s="111"/>
      <c r="N127" s="111"/>
      <c r="O127" s="111"/>
      <c r="P127" s="111"/>
      <c r="Q127" s="111"/>
      <c r="R127" s="24"/>
    </row>
    <row r="128" spans="1:18" ht="20.25">
      <c r="A128" s="24"/>
      <c r="B128" s="274"/>
      <c r="C128" s="337"/>
      <c r="D128" s="337"/>
      <c r="E128" s="337"/>
      <c r="F128" s="337"/>
      <c r="G128" s="274"/>
      <c r="H128" s="274"/>
      <c r="I128" s="274"/>
      <c r="J128" s="274"/>
      <c r="K128" s="274"/>
      <c r="L128" s="111"/>
      <c r="M128" s="111"/>
      <c r="N128" s="111"/>
      <c r="O128" s="111"/>
      <c r="P128" s="111"/>
      <c r="Q128" s="111"/>
      <c r="R128" s="24"/>
    </row>
    <row r="129" spans="1:18" ht="23.25">
      <c r="A129" s="24"/>
      <c r="B129" s="338" t="s">
        <v>1342</v>
      </c>
      <c r="C129" s="1659" t="s">
        <v>1421</v>
      </c>
      <c r="D129" s="1659"/>
      <c r="E129" s="1659"/>
      <c r="F129" s="1659"/>
      <c r="G129" s="274"/>
      <c r="H129" s="274"/>
      <c r="I129" s="274"/>
      <c r="J129" s="274"/>
      <c r="K129" s="274"/>
      <c r="L129" s="111"/>
      <c r="M129" s="111"/>
      <c r="N129" s="111"/>
      <c r="O129" s="111"/>
      <c r="P129" s="111"/>
      <c r="Q129" s="111"/>
      <c r="R129" s="24"/>
    </row>
    <row r="130" spans="1:18" ht="20.25">
      <c r="A130" s="24"/>
      <c r="B130" s="274"/>
      <c r="C130" s="337"/>
      <c r="D130" s="337"/>
      <c r="E130" s="337"/>
      <c r="F130" s="337"/>
      <c r="G130" s="274"/>
      <c r="H130" s="274"/>
      <c r="I130" s="274"/>
      <c r="J130" s="274"/>
      <c r="K130" s="274"/>
      <c r="L130" s="111"/>
      <c r="M130" s="111"/>
      <c r="N130" s="111"/>
      <c r="O130" s="111"/>
      <c r="P130" s="111"/>
      <c r="Q130" s="111"/>
      <c r="R130" s="24"/>
    </row>
    <row r="131" spans="1:18" ht="27">
      <c r="A131" s="24"/>
      <c r="B131" s="274"/>
      <c r="C131" s="339" t="s">
        <v>1422</v>
      </c>
      <c r="D131" s="337"/>
      <c r="E131" s="337"/>
      <c r="F131" s="340"/>
      <c r="G131" s="274"/>
      <c r="H131" s="274"/>
      <c r="I131" s="274"/>
      <c r="J131" s="274"/>
      <c r="K131" s="274"/>
      <c r="L131" s="111"/>
      <c r="M131" s="111"/>
      <c r="N131" s="111"/>
      <c r="O131" s="111"/>
      <c r="P131" s="111"/>
      <c r="Q131" s="111"/>
      <c r="R131" s="24"/>
    </row>
    <row r="132" spans="1:18" ht="20.25">
      <c r="A132" s="24"/>
      <c r="B132" s="338" t="s">
        <v>1342</v>
      </c>
      <c r="C132" s="1656" t="s">
        <v>1423</v>
      </c>
      <c r="D132" s="1656"/>
      <c r="E132" s="1656"/>
      <c r="F132" s="1656"/>
      <c r="G132" s="1656"/>
      <c r="H132" s="1656"/>
      <c r="I132" s="1656"/>
      <c r="J132" s="274"/>
      <c r="K132" s="274"/>
      <c r="L132" s="111"/>
      <c r="M132" s="111"/>
      <c r="N132" s="111"/>
      <c r="O132" s="111"/>
      <c r="P132" s="111"/>
      <c r="Q132" s="111"/>
      <c r="R132" s="24"/>
    </row>
    <row r="133" spans="1:18" ht="20.25">
      <c r="A133" s="24"/>
      <c r="B133" s="341"/>
      <c r="C133" s="341"/>
      <c r="D133" s="341"/>
      <c r="E133" s="341"/>
      <c r="F133" s="341"/>
      <c r="G133" s="341"/>
      <c r="H133" s="341"/>
      <c r="I133" s="341"/>
      <c r="J133" s="274"/>
      <c r="K133" s="274"/>
      <c r="L133" s="111"/>
      <c r="M133" s="111"/>
      <c r="N133" s="111"/>
      <c r="O133" s="111"/>
      <c r="P133" s="111"/>
      <c r="Q133" s="111"/>
      <c r="R133" s="24"/>
    </row>
    <row r="134" spans="1:18" ht="20.25">
      <c r="A134" s="24"/>
      <c r="B134" s="338" t="s">
        <v>1342</v>
      </c>
      <c r="C134" s="1656" t="s">
        <v>1424</v>
      </c>
      <c r="D134" s="1656"/>
      <c r="E134" s="337"/>
      <c r="F134" s="337"/>
      <c r="G134" s="274"/>
      <c r="H134" s="274"/>
      <c r="I134" s="274"/>
      <c r="J134" s="274"/>
      <c r="K134" s="274"/>
      <c r="L134" s="111"/>
      <c r="M134" s="111"/>
      <c r="N134" s="111"/>
      <c r="O134" s="111"/>
      <c r="P134" s="111"/>
      <c r="Q134" s="111"/>
      <c r="R134" s="24"/>
    </row>
    <row r="135" spans="1:18" ht="27">
      <c r="A135" s="24"/>
      <c r="B135" s="274"/>
      <c r="C135" s="337"/>
      <c r="D135" s="337"/>
      <c r="E135" s="337"/>
      <c r="F135" s="340"/>
      <c r="G135" s="274"/>
      <c r="H135" s="274"/>
      <c r="I135" s="274"/>
      <c r="J135" s="274"/>
      <c r="K135" s="274"/>
      <c r="L135" s="111"/>
      <c r="M135" s="111"/>
      <c r="N135" s="111"/>
      <c r="O135" s="111"/>
      <c r="P135" s="111"/>
      <c r="Q135" s="111"/>
      <c r="R135" s="24"/>
    </row>
    <row r="136" spans="1:18" ht="21">
      <c r="A136" s="24"/>
      <c r="B136" s="274"/>
      <c r="C136" s="339" t="s">
        <v>1425</v>
      </c>
      <c r="D136" s="337"/>
      <c r="E136" s="337"/>
      <c r="F136" s="337"/>
      <c r="G136" s="274"/>
      <c r="H136" s="274"/>
      <c r="I136" s="274"/>
      <c r="J136" s="274"/>
      <c r="K136" s="274"/>
      <c r="L136" s="111"/>
      <c r="M136" s="111"/>
      <c r="N136" s="111"/>
      <c r="O136" s="111"/>
      <c r="P136" s="111"/>
      <c r="Q136" s="111"/>
      <c r="R136" s="24"/>
    </row>
    <row r="137" spans="1:18" ht="20.25">
      <c r="A137" s="24"/>
      <c r="B137" s="338" t="s">
        <v>1342</v>
      </c>
      <c r="C137" s="1656" t="s">
        <v>1426</v>
      </c>
      <c r="D137" s="1656"/>
      <c r="E137" s="1656"/>
      <c r="F137" s="1656"/>
      <c r="G137" s="274"/>
      <c r="H137" s="274"/>
      <c r="I137" s="274"/>
      <c r="J137" s="274"/>
      <c r="K137" s="274"/>
      <c r="L137" s="111"/>
      <c r="M137" s="111"/>
      <c r="N137" s="111"/>
      <c r="O137" s="111"/>
      <c r="P137" s="111"/>
      <c r="Q137" s="111"/>
      <c r="R137" s="24"/>
    </row>
    <row r="138" spans="1:18" ht="20.25">
      <c r="A138" s="24"/>
      <c r="B138" s="274"/>
      <c r="C138" s="337"/>
      <c r="D138" s="337"/>
      <c r="E138" s="337"/>
      <c r="F138" s="337"/>
      <c r="G138" s="274"/>
      <c r="H138" s="274"/>
      <c r="I138" s="274"/>
      <c r="J138" s="274"/>
      <c r="K138" s="274"/>
      <c r="L138" s="111"/>
      <c r="M138" s="111"/>
      <c r="N138" s="111"/>
      <c r="O138" s="111"/>
      <c r="P138" s="111"/>
      <c r="Q138" s="111"/>
      <c r="R138" s="24"/>
    </row>
    <row r="139" spans="1:18" ht="21">
      <c r="A139" s="24"/>
      <c r="B139" s="274"/>
      <c r="C139" s="339" t="s">
        <v>1427</v>
      </c>
      <c r="D139" s="337"/>
      <c r="E139" s="337"/>
      <c r="F139" s="337"/>
      <c r="G139" s="274"/>
      <c r="H139" s="274"/>
      <c r="I139" s="274"/>
      <c r="J139" s="274"/>
      <c r="K139" s="274"/>
      <c r="L139" s="111"/>
      <c r="M139" s="111"/>
      <c r="N139" s="111"/>
      <c r="O139" s="111"/>
      <c r="P139" s="111"/>
      <c r="Q139" s="111"/>
      <c r="R139" s="24"/>
    </row>
    <row r="140" spans="1:18" ht="20.25">
      <c r="A140" s="24"/>
      <c r="B140" s="338" t="s">
        <v>1342</v>
      </c>
      <c r="C140" s="1656" t="s">
        <v>1428</v>
      </c>
      <c r="D140" s="1656"/>
      <c r="E140" s="1656"/>
      <c r="F140" s="1656"/>
      <c r="G140" s="274"/>
      <c r="H140" s="274"/>
      <c r="I140" s="274"/>
      <c r="J140" s="274"/>
      <c r="K140" s="274"/>
      <c r="L140" s="111"/>
      <c r="M140" s="111"/>
      <c r="N140" s="111"/>
      <c r="O140" s="111"/>
      <c r="P140" s="111"/>
      <c r="Q140" s="111"/>
      <c r="R140" s="24"/>
    </row>
    <row r="141" spans="1:18" ht="20.25">
      <c r="A141" s="24"/>
      <c r="B141" s="274"/>
      <c r="C141" s="337"/>
      <c r="D141" s="337"/>
      <c r="E141" s="337"/>
      <c r="F141" s="337"/>
      <c r="G141" s="274"/>
      <c r="H141" s="274"/>
      <c r="I141" s="274"/>
      <c r="J141" s="274"/>
      <c r="K141" s="274"/>
      <c r="L141" s="111"/>
      <c r="M141" s="111"/>
      <c r="N141" s="111"/>
      <c r="O141" s="111"/>
      <c r="P141" s="111"/>
      <c r="Q141" s="111"/>
      <c r="R141" s="24"/>
    </row>
    <row r="142" spans="1:18" ht="21">
      <c r="A142" s="24"/>
      <c r="B142" s="274"/>
      <c r="C142" s="339" t="s">
        <v>1429</v>
      </c>
      <c r="D142" s="337"/>
      <c r="E142" s="337"/>
      <c r="F142" s="337"/>
      <c r="G142" s="274"/>
      <c r="H142" s="274"/>
      <c r="I142" s="274"/>
      <c r="J142" s="274"/>
      <c r="K142" s="274"/>
      <c r="L142" s="111"/>
      <c r="M142" s="111"/>
      <c r="N142" s="111"/>
      <c r="O142" s="111"/>
      <c r="P142" s="111"/>
      <c r="Q142" s="111"/>
      <c r="R142" s="24"/>
    </row>
    <row r="143" spans="1:18" ht="20.25">
      <c r="A143" s="24"/>
      <c r="B143" s="338" t="s">
        <v>1342</v>
      </c>
      <c r="C143" s="1656" t="s">
        <v>1430</v>
      </c>
      <c r="D143" s="1656"/>
      <c r="E143" s="337"/>
      <c r="F143" s="337"/>
      <c r="G143" s="274"/>
      <c r="H143" s="274"/>
      <c r="I143" s="274"/>
      <c r="J143" s="274"/>
      <c r="K143" s="274"/>
      <c r="L143" s="111"/>
      <c r="M143" s="111"/>
      <c r="N143" s="111"/>
      <c r="O143" s="111"/>
      <c r="P143" s="111"/>
      <c r="Q143" s="111"/>
      <c r="R143" s="24"/>
    </row>
    <row r="144" spans="1:18" ht="20.25">
      <c r="A144" s="24"/>
      <c r="B144" s="341"/>
      <c r="C144" s="341"/>
      <c r="D144" s="341"/>
      <c r="E144" s="337"/>
      <c r="F144" s="337"/>
      <c r="G144" s="274"/>
      <c r="H144" s="274"/>
      <c r="I144" s="274"/>
      <c r="J144" s="274"/>
      <c r="K144" s="274"/>
      <c r="L144" s="111"/>
      <c r="M144" s="111"/>
      <c r="N144" s="111"/>
      <c r="O144" s="111"/>
      <c r="P144" s="111"/>
      <c r="Q144" s="111"/>
      <c r="R144" s="24"/>
    </row>
    <row r="145" spans="1:18" ht="21">
      <c r="A145" s="24"/>
      <c r="B145" s="342" t="s">
        <v>1342</v>
      </c>
      <c r="C145" s="1654" t="s">
        <v>1431</v>
      </c>
      <c r="D145" s="1655"/>
      <c r="E145" s="1655"/>
      <c r="F145" s="1655"/>
      <c r="G145" s="274"/>
      <c r="H145" s="274"/>
      <c r="I145" s="274"/>
      <c r="J145" s="274"/>
      <c r="K145" s="274"/>
      <c r="L145" s="111"/>
      <c r="M145" s="111"/>
      <c r="N145" s="111"/>
      <c r="O145" s="111"/>
      <c r="P145" s="111"/>
      <c r="Q145" s="111"/>
      <c r="R145" s="24"/>
    </row>
    <row r="146" spans="1:18" ht="20.25">
      <c r="A146" s="24"/>
      <c r="B146" s="274"/>
      <c r="C146" s="337"/>
      <c r="D146" s="343"/>
      <c r="E146" s="337"/>
      <c r="F146" s="344"/>
      <c r="G146" s="274"/>
      <c r="H146" s="274"/>
      <c r="I146" s="274"/>
      <c r="J146" s="274"/>
      <c r="K146" s="274"/>
      <c r="L146" s="111"/>
      <c r="M146" s="111"/>
      <c r="N146" s="111"/>
      <c r="O146" s="111"/>
      <c r="P146" s="111"/>
      <c r="Q146" s="111"/>
      <c r="R146" s="24"/>
    </row>
    <row r="147" spans="1:18" ht="21">
      <c r="A147" s="24"/>
      <c r="B147" s="274"/>
      <c r="C147" s="339" t="s">
        <v>1432</v>
      </c>
      <c r="D147" s="343"/>
      <c r="E147" s="337"/>
      <c r="F147" s="344"/>
      <c r="G147" s="274"/>
      <c r="H147" s="274"/>
      <c r="I147" s="274"/>
      <c r="J147" s="274"/>
      <c r="K147" s="274"/>
      <c r="L147" s="111"/>
      <c r="M147" s="111"/>
      <c r="N147" s="111"/>
      <c r="O147" s="111"/>
      <c r="P147" s="111"/>
      <c r="Q147" s="111"/>
      <c r="R147" s="24"/>
    </row>
    <row r="148" spans="1:18" ht="20.25">
      <c r="A148" s="24"/>
      <c r="B148" s="338" t="s">
        <v>1342</v>
      </c>
      <c r="C148" s="1656" t="s">
        <v>1433</v>
      </c>
      <c r="D148" s="1656"/>
      <c r="E148" s="1656"/>
      <c r="F148" s="1656"/>
      <c r="G148" s="1656"/>
      <c r="H148" s="274"/>
      <c r="I148" s="274"/>
      <c r="J148" s="274"/>
      <c r="K148" s="274"/>
      <c r="L148" s="111"/>
      <c r="M148" s="111"/>
      <c r="N148" s="111"/>
      <c r="O148" s="111"/>
      <c r="P148" s="111"/>
      <c r="Q148" s="111"/>
      <c r="R148" s="24"/>
    </row>
    <row r="149" spans="1:18" ht="21">
      <c r="A149" s="24"/>
      <c r="B149" s="274"/>
      <c r="C149" s="274"/>
      <c r="D149" s="274"/>
      <c r="E149" s="294"/>
      <c r="F149" s="294"/>
      <c r="G149" s="274"/>
      <c r="H149" s="274"/>
      <c r="I149" s="274"/>
      <c r="J149" s="274"/>
      <c r="K149" s="274"/>
      <c r="L149" s="111"/>
      <c r="M149" s="111"/>
      <c r="N149" s="111"/>
      <c r="O149" s="111"/>
      <c r="P149" s="111"/>
      <c r="Q149" s="111"/>
      <c r="R149" s="24"/>
    </row>
    <row r="150" spans="1:18">
      <c r="A150" s="345"/>
      <c r="B150" s="346"/>
      <c r="C150" s="347"/>
      <c r="D150" s="347"/>
      <c r="E150" s="347"/>
      <c r="F150" s="347"/>
      <c r="G150" s="347"/>
      <c r="H150" s="347"/>
      <c r="I150" s="347"/>
      <c r="J150" s="346"/>
      <c r="K150" s="346"/>
      <c r="L150" s="346"/>
      <c r="M150" s="345"/>
      <c r="N150" s="345"/>
      <c r="O150" s="345"/>
      <c r="P150" s="345"/>
      <c r="Q150" s="345"/>
      <c r="R150" s="24"/>
    </row>
    <row r="151" spans="1:18" ht="18.75">
      <c r="A151" s="111"/>
      <c r="B151" s="787" t="s">
        <v>1705</v>
      </c>
      <c r="C151" s="274"/>
      <c r="D151" s="274"/>
      <c r="E151" s="274"/>
      <c r="F151" s="400"/>
      <c r="G151" s="400"/>
      <c r="H151" s="110"/>
      <c r="I151" s="393"/>
      <c r="J151" s="492"/>
      <c r="K151" s="492"/>
      <c r="L151" s="394"/>
      <c r="M151" s="393"/>
      <c r="N151" s="393"/>
      <c r="O151" s="111"/>
      <c r="P151" s="111"/>
      <c r="Q151" s="110"/>
      <c r="R151" s="24"/>
    </row>
    <row r="152" spans="1:18" ht="18.75">
      <c r="A152" s="111"/>
      <c r="B152" s="787"/>
      <c r="C152" s="1657" t="s">
        <v>1706</v>
      </c>
      <c r="D152" s="1657"/>
      <c r="E152" s="1657"/>
      <c r="F152" s="1657"/>
      <c r="G152" s="1657"/>
      <c r="H152" s="1657"/>
      <c r="I152" s="393"/>
      <c r="J152" s="393"/>
      <c r="K152" s="394"/>
      <c r="L152" s="394"/>
      <c r="M152" s="393"/>
      <c r="N152" s="393"/>
      <c r="O152" s="111"/>
      <c r="P152" s="111"/>
      <c r="Q152" s="110"/>
      <c r="R152" s="24"/>
    </row>
    <row r="153" spans="1:18" ht="18.75">
      <c r="A153" s="111"/>
      <c r="B153" s="787"/>
      <c r="C153" s="810"/>
      <c r="D153" s="400"/>
      <c r="E153" s="400"/>
      <c r="F153" s="400"/>
      <c r="G153" s="400"/>
      <c r="H153" s="110"/>
      <c r="I153" s="393"/>
      <c r="J153" s="393"/>
      <c r="K153" s="394"/>
      <c r="L153" s="394"/>
      <c r="M153" s="393"/>
      <c r="N153" s="393"/>
      <c r="O153" s="111"/>
      <c r="P153" s="111"/>
      <c r="Q153" s="110"/>
      <c r="R153" s="24"/>
    </row>
    <row r="154" spans="1:18" ht="18.75">
      <c r="A154" s="111"/>
      <c r="B154" s="788"/>
      <c r="C154" s="1658" t="s">
        <v>1707</v>
      </c>
      <c r="D154" s="1658"/>
      <c r="E154" s="1658"/>
      <c r="F154" s="1658"/>
      <c r="G154" s="110"/>
      <c r="H154" s="110"/>
      <c r="I154" s="110"/>
      <c r="J154" s="110"/>
      <c r="K154" s="110"/>
      <c r="L154" s="394"/>
      <c r="M154" s="393"/>
      <c r="N154" s="393"/>
      <c r="O154" s="111"/>
      <c r="P154" s="111"/>
      <c r="Q154" s="110"/>
      <c r="R154" s="24"/>
    </row>
    <row r="155" spans="1:18" ht="18.75">
      <c r="A155" s="111"/>
      <c r="B155" s="788"/>
      <c r="C155" s="811"/>
      <c r="D155" s="400"/>
      <c r="E155" s="400"/>
      <c r="F155" s="400"/>
      <c r="G155" s="110"/>
      <c r="H155" s="110"/>
      <c r="I155" s="110"/>
      <c r="J155" s="110"/>
      <c r="K155" s="394"/>
      <c r="L155" s="394"/>
      <c r="M155" s="393"/>
      <c r="N155" s="393"/>
      <c r="O155" s="111"/>
      <c r="P155" s="111"/>
      <c r="Q155" s="110"/>
      <c r="R155" s="24"/>
    </row>
    <row r="156" spans="1:18" ht="18.75">
      <c r="A156" s="111"/>
      <c r="B156" s="787"/>
      <c r="C156" s="1657" t="s">
        <v>1708</v>
      </c>
      <c r="D156" s="1657"/>
      <c r="E156" s="1657"/>
      <c r="F156" s="1657"/>
      <c r="G156" s="110"/>
      <c r="H156" s="110"/>
      <c r="I156" s="110"/>
      <c r="J156" s="110"/>
      <c r="K156" s="110"/>
      <c r="L156" s="394"/>
      <c r="M156" s="393"/>
      <c r="N156" s="393"/>
      <c r="O156" s="111"/>
      <c r="P156" s="111"/>
      <c r="Q156" s="110"/>
      <c r="R156" s="24"/>
    </row>
    <row r="157" spans="1:18" ht="18.75">
      <c r="A157" s="111"/>
      <c r="B157" s="787"/>
      <c r="C157" s="787"/>
      <c r="D157" s="787"/>
      <c r="E157" s="787"/>
      <c r="F157" s="787"/>
      <c r="G157" s="110"/>
      <c r="H157" s="110"/>
      <c r="I157" s="110"/>
      <c r="J157" s="110"/>
      <c r="K157" s="110"/>
      <c r="L157" s="394"/>
      <c r="M157" s="393"/>
      <c r="N157" s="393"/>
      <c r="O157" s="111"/>
      <c r="P157" s="111"/>
      <c r="Q157" s="110"/>
      <c r="R157" s="24"/>
    </row>
    <row r="158" spans="1:18" ht="18.75">
      <c r="A158" s="111"/>
      <c r="B158" s="787"/>
      <c r="C158" s="1657" t="s">
        <v>1709</v>
      </c>
      <c r="D158" s="1657"/>
      <c r="E158" s="1657"/>
      <c r="F158" s="1657"/>
      <c r="G158" s="110"/>
      <c r="H158" s="110"/>
      <c r="I158" s="110"/>
      <c r="J158" s="110"/>
      <c r="K158" s="110"/>
      <c r="L158" s="394"/>
      <c r="M158" s="393"/>
      <c r="N158" s="393"/>
      <c r="O158" s="111"/>
      <c r="P158" s="111"/>
      <c r="Q158" s="110"/>
      <c r="R158" s="24"/>
    </row>
    <row r="159" spans="1:18" ht="18.75">
      <c r="A159" s="111"/>
      <c r="B159" s="787"/>
      <c r="C159" s="810"/>
      <c r="D159" s="400"/>
      <c r="E159" s="400"/>
      <c r="F159" s="400"/>
      <c r="G159" s="110"/>
      <c r="H159" s="110"/>
      <c r="I159" s="110"/>
      <c r="J159" s="110"/>
      <c r="K159" s="110"/>
      <c r="L159" s="394"/>
      <c r="M159" s="393"/>
      <c r="N159" s="393"/>
      <c r="O159" s="111"/>
      <c r="P159" s="111"/>
      <c r="Q159" s="110"/>
      <c r="R159" s="24"/>
    </row>
    <row r="160" spans="1:18" ht="23.25">
      <c r="A160" s="111"/>
      <c r="B160" s="773" t="s">
        <v>1700</v>
      </c>
      <c r="C160" s="774"/>
      <c r="D160" s="812"/>
      <c r="E160" s="774"/>
      <c r="F160" s="774"/>
      <c r="G160" s="774"/>
      <c r="H160" s="774"/>
      <c r="I160" s="774"/>
      <c r="J160" s="774"/>
      <c r="K160" s="774"/>
      <c r="L160" s="111"/>
      <c r="M160" s="111"/>
      <c r="N160" s="111"/>
      <c r="O160" s="111"/>
      <c r="P160" s="111"/>
      <c r="Q160" s="111"/>
      <c r="R160" s="24"/>
    </row>
    <row r="161" spans="1:18" ht="18">
      <c r="A161" s="111"/>
      <c r="B161" s="775"/>
      <c r="C161" s="774"/>
      <c r="D161" s="776" t="s">
        <v>1701</v>
      </c>
      <c r="E161" s="777"/>
      <c r="F161" s="777"/>
      <c r="G161" s="778"/>
      <c r="H161" s="778"/>
      <c r="I161" s="778"/>
      <c r="J161" s="778"/>
      <c r="K161" s="778"/>
      <c r="L161" s="111"/>
      <c r="M161" s="111"/>
      <c r="N161" s="111"/>
      <c r="O161" s="111"/>
      <c r="P161" s="111"/>
      <c r="Q161" s="111"/>
      <c r="R161" s="24"/>
    </row>
    <row r="162" spans="1:18" ht="18">
      <c r="A162" s="111"/>
      <c r="B162" s="779"/>
      <c r="C162" s="774"/>
      <c r="D162" s="777" t="s">
        <v>1702</v>
      </c>
      <c r="E162" s="774"/>
      <c r="F162" s="774"/>
      <c r="G162" s="774"/>
      <c r="H162" s="774"/>
      <c r="I162" s="774"/>
      <c r="J162" s="774"/>
      <c r="K162" s="774"/>
      <c r="L162" s="111"/>
      <c r="M162" s="111"/>
      <c r="N162" s="111"/>
      <c r="O162" s="111"/>
      <c r="P162" s="111"/>
      <c r="Q162" s="111"/>
      <c r="R162" s="24"/>
    </row>
    <row r="163" spans="1:18" ht="18">
      <c r="A163" s="111"/>
      <c r="B163" s="779"/>
      <c r="C163" s="774"/>
      <c r="D163" s="777" t="s">
        <v>1771</v>
      </c>
      <c r="E163" s="774"/>
      <c r="F163" s="774"/>
      <c r="G163" s="774"/>
      <c r="H163" s="774"/>
      <c r="I163" s="776" t="s">
        <v>1772</v>
      </c>
      <c r="J163" s="774"/>
      <c r="K163" s="774"/>
      <c r="L163" s="111"/>
      <c r="M163" s="111"/>
      <c r="N163" s="111"/>
      <c r="O163" s="111"/>
      <c r="P163" s="111"/>
      <c r="Q163" s="111"/>
      <c r="R163" s="24"/>
    </row>
    <row r="164" spans="1:18" ht="21.75" thickBot="1">
      <c r="A164" s="111"/>
      <c r="B164" s="780" t="s">
        <v>1773</v>
      </c>
      <c r="C164" s="781"/>
      <c r="D164" s="813"/>
      <c r="E164" s="781"/>
      <c r="F164" s="814"/>
      <c r="G164" s="781"/>
      <c r="H164" s="781"/>
      <c r="I164" s="781"/>
      <c r="J164" s="781"/>
      <c r="K164" s="781"/>
      <c r="L164" s="111"/>
      <c r="M164" s="111"/>
      <c r="N164" s="111"/>
      <c r="O164" s="111"/>
      <c r="P164" s="111"/>
      <c r="Q164" s="111"/>
      <c r="R164" s="24"/>
    </row>
    <row r="165" spans="1:18" ht="31.5" thickTop="1" thickBot="1">
      <c r="A165" s="111"/>
      <c r="B165" s="780"/>
      <c r="C165" s="782"/>
      <c r="D165" s="815">
        <f>LEN(F165)</f>
        <v>58</v>
      </c>
      <c r="E165" s="783" t="s">
        <v>1703</v>
      </c>
      <c r="F165" s="816" t="s">
        <v>1700</v>
      </c>
      <c r="G165" s="781"/>
      <c r="H165" s="781"/>
      <c r="I165" s="781"/>
      <c r="J165" s="781"/>
      <c r="K165" s="781"/>
      <c r="L165" s="111"/>
      <c r="M165" s="111"/>
      <c r="N165" s="111"/>
      <c r="O165" s="111"/>
      <c r="P165" s="111"/>
      <c r="Q165" s="111"/>
      <c r="R165" s="24"/>
    </row>
    <row r="166" spans="1:18" ht="18.75" thickTop="1">
      <c r="A166" s="111"/>
      <c r="B166" s="780"/>
      <c r="C166" s="781"/>
      <c r="D166" s="781"/>
      <c r="E166" s="781"/>
      <c r="F166" s="817"/>
      <c r="G166" s="781"/>
      <c r="H166" s="781"/>
      <c r="I166" s="781"/>
      <c r="J166" s="781"/>
      <c r="K166" s="781"/>
      <c r="L166" s="111"/>
      <c r="M166" s="111"/>
      <c r="N166" s="111"/>
      <c r="O166" s="111"/>
      <c r="P166" s="111"/>
      <c r="Q166" s="111"/>
      <c r="R166" s="24"/>
    </row>
    <row r="167" spans="1:18" ht="18">
      <c r="A167" s="111"/>
      <c r="B167" s="780" t="s">
        <v>1704</v>
      </c>
      <c r="C167" s="784"/>
      <c r="D167" s="784"/>
      <c r="E167" s="784"/>
      <c r="F167" s="784"/>
      <c r="G167" s="784"/>
      <c r="H167" s="784"/>
      <c r="I167" s="784"/>
      <c r="J167" s="784"/>
      <c r="K167" s="784"/>
      <c r="L167" s="111"/>
      <c r="M167" s="111"/>
      <c r="N167" s="111"/>
      <c r="O167" s="111"/>
      <c r="P167" s="111"/>
      <c r="Q167" s="111"/>
      <c r="R167" s="24"/>
    </row>
    <row r="168" spans="1:18" ht="30">
      <c r="A168" s="111"/>
      <c r="B168" s="780"/>
      <c r="C168" s="782"/>
      <c r="D168" s="815">
        <f>LEN(F168)</f>
        <v>50</v>
      </c>
      <c r="E168" s="783" t="s">
        <v>1703</v>
      </c>
      <c r="F168" s="785" t="str">
        <f>SUBSTITUTE(F165," ","")</f>
        <v>Utilitairepoursupprimerlesespacevidesdansunephrase</v>
      </c>
      <c r="G168" s="781"/>
      <c r="H168" s="781"/>
      <c r="I168" s="781"/>
      <c r="J168" s="781"/>
      <c r="K168" s="781"/>
      <c r="L168" s="111"/>
      <c r="M168" s="111"/>
      <c r="N168" s="111"/>
      <c r="O168" s="111"/>
      <c r="P168" s="111"/>
      <c r="Q168" s="111"/>
      <c r="R168" s="24"/>
    </row>
    <row r="169" spans="1:18" ht="18">
      <c r="A169" s="111"/>
      <c r="B169" s="780"/>
      <c r="C169" s="780" t="s">
        <v>1774</v>
      </c>
      <c r="D169" s="784"/>
      <c r="E169" s="784"/>
      <c r="F169" s="784"/>
      <c r="G169" s="784"/>
      <c r="H169" s="784"/>
      <c r="I169" s="784"/>
      <c r="J169" s="784"/>
      <c r="K169" s="784"/>
      <c r="L169" s="111"/>
      <c r="M169" s="111"/>
      <c r="N169" s="111"/>
      <c r="O169" s="111"/>
      <c r="P169" s="111"/>
      <c r="Q169" s="111"/>
      <c r="R169" s="24"/>
    </row>
    <row r="170" spans="1:18" ht="18">
      <c r="A170" s="111"/>
      <c r="B170" s="786"/>
      <c r="C170" s="780" t="s">
        <v>1775</v>
      </c>
      <c r="D170" s="780"/>
      <c r="E170" s="786"/>
      <c r="F170" s="786"/>
      <c r="G170" s="786"/>
      <c r="H170" s="786"/>
      <c r="I170" s="786"/>
      <c r="J170" s="786"/>
      <c r="K170" s="786"/>
      <c r="L170" s="111"/>
      <c r="M170" s="111"/>
      <c r="N170" s="111"/>
      <c r="O170" s="111"/>
      <c r="P170" s="111"/>
      <c r="Q170" s="111"/>
      <c r="R170" s="24"/>
    </row>
    <row r="171" spans="1:18" ht="18">
      <c r="A171" s="111"/>
      <c r="B171" s="786"/>
      <c r="C171" s="780" t="s">
        <v>1776</v>
      </c>
      <c r="D171" s="780"/>
      <c r="E171" s="786"/>
      <c r="F171" s="786"/>
      <c r="G171" s="786"/>
      <c r="H171" s="786"/>
      <c r="I171" s="786"/>
      <c r="J171" s="786"/>
      <c r="K171" s="786"/>
      <c r="L171" s="111"/>
      <c r="M171" s="111"/>
      <c r="N171" s="111"/>
      <c r="O171" s="111"/>
      <c r="P171" s="111"/>
      <c r="Q171" s="111"/>
      <c r="R171" s="24"/>
    </row>
    <row r="172" spans="1:18" ht="18">
      <c r="A172" s="111"/>
      <c r="B172" s="786"/>
      <c r="C172" s="780"/>
      <c r="D172" s="780"/>
      <c r="E172" s="786"/>
      <c r="F172" s="786"/>
      <c r="G172" s="786"/>
      <c r="H172" s="786"/>
      <c r="I172" s="786"/>
      <c r="J172" s="786"/>
      <c r="K172" s="786"/>
      <c r="L172" s="111"/>
      <c r="M172" s="111"/>
      <c r="N172" s="111"/>
      <c r="O172" s="111"/>
      <c r="P172" s="111"/>
      <c r="Q172" s="111"/>
      <c r="R172" s="24"/>
    </row>
    <row r="173" spans="1:18" ht="15.75">
      <c r="A173" s="111"/>
      <c r="B173" s="786"/>
      <c r="C173" s="818" t="s">
        <v>1777</v>
      </c>
      <c r="D173" s="819" t="s">
        <v>1778</v>
      </c>
      <c r="E173" s="786"/>
      <c r="F173" s="786"/>
      <c r="G173" s="786"/>
      <c r="H173" s="786"/>
      <c r="I173" s="786"/>
      <c r="J173" s="786"/>
      <c r="K173" s="786"/>
      <c r="L173" s="111"/>
      <c r="M173" s="111"/>
      <c r="N173" s="111"/>
      <c r="O173" s="111"/>
      <c r="P173" s="111"/>
      <c r="Q173" s="111"/>
      <c r="R173" s="24"/>
    </row>
    <row r="174" spans="1:18">
      <c r="A174" s="24"/>
      <c r="B174" s="786"/>
      <c r="C174" s="786"/>
      <c r="D174" s="786"/>
      <c r="E174" s="786"/>
      <c r="F174" s="786"/>
      <c r="G174" s="786"/>
      <c r="H174" s="786"/>
      <c r="I174" s="786"/>
      <c r="J174" s="786"/>
      <c r="K174" s="786"/>
      <c r="L174" s="111"/>
      <c r="M174" s="111"/>
      <c r="N174" s="111"/>
      <c r="O174" s="111"/>
      <c r="P174" s="111"/>
      <c r="Q174" s="111"/>
      <c r="R174" s="24"/>
    </row>
    <row r="175" spans="1:18">
      <c r="A175" s="111"/>
      <c r="B175" s="110"/>
      <c r="C175" s="110"/>
      <c r="D175" s="110"/>
      <c r="E175" s="110"/>
      <c r="F175" s="110"/>
      <c r="G175" s="110"/>
      <c r="H175" s="110"/>
      <c r="I175" s="110"/>
      <c r="J175" s="110"/>
      <c r="K175" s="110"/>
      <c r="L175" s="110"/>
      <c r="M175" s="111"/>
      <c r="N175" s="111"/>
      <c r="O175" s="111"/>
      <c r="P175" s="111"/>
      <c r="Q175" s="111"/>
      <c r="R175" s="24"/>
    </row>
    <row r="176" spans="1:18" ht="18.75">
      <c r="A176" s="111"/>
      <c r="B176" s="110"/>
      <c r="C176" s="794"/>
      <c r="D176" s="810" t="s">
        <v>1708</v>
      </c>
      <c r="E176" s="795"/>
      <c r="F176" s="795"/>
      <c r="G176" s="111"/>
      <c r="H176" s="111"/>
      <c r="I176" s="111"/>
      <c r="J176" s="111"/>
      <c r="K176" s="111"/>
      <c r="L176" s="111"/>
      <c r="M176" s="111"/>
      <c r="N176" s="111"/>
      <c r="O176" s="111"/>
      <c r="P176" s="111"/>
      <c r="Q176" s="111"/>
      <c r="R176" s="24"/>
    </row>
    <row r="177" spans="1:18">
      <c r="A177" s="111"/>
      <c r="B177" s="110"/>
      <c r="C177" s="274"/>
      <c r="D177" s="820"/>
      <c r="E177" s="111"/>
      <c r="F177" s="111"/>
      <c r="G177" s="111"/>
      <c r="H177" s="111"/>
      <c r="I177" s="111"/>
      <c r="J177" s="111"/>
      <c r="K177" s="111"/>
      <c r="L177" s="111"/>
      <c r="M177" s="111"/>
      <c r="N177" s="111"/>
      <c r="O177" s="111"/>
      <c r="P177" s="111"/>
      <c r="Q177" s="111"/>
      <c r="R177" s="24"/>
    </row>
    <row r="178" spans="1:18">
      <c r="A178" s="111"/>
      <c r="B178" s="110"/>
      <c r="C178" s="796" t="s">
        <v>1711</v>
      </c>
      <c r="D178" s="274"/>
      <c r="E178" s="274"/>
      <c r="F178" s="111"/>
      <c r="G178" s="111"/>
      <c r="H178" s="111"/>
      <c r="I178" s="797" t="s">
        <v>1712</v>
      </c>
      <c r="J178" s="797" t="s">
        <v>1713</v>
      </c>
      <c r="K178" s="111"/>
      <c r="L178" s="111"/>
      <c r="M178" s="111"/>
      <c r="N178" s="111"/>
      <c r="O178" s="111"/>
      <c r="P178" s="111"/>
      <c r="Q178" s="111"/>
      <c r="R178" s="24"/>
    </row>
    <row r="179" spans="1:18">
      <c r="A179" s="111"/>
      <c r="B179" s="110"/>
      <c r="C179" s="821" t="s">
        <v>1714</v>
      </c>
      <c r="D179" s="274"/>
      <c r="E179" s="274"/>
      <c r="F179" s="111"/>
      <c r="G179" s="111"/>
      <c r="H179" s="111"/>
      <c r="I179" s="798">
        <v>41422</v>
      </c>
      <c r="J179" s="799">
        <v>4416</v>
      </c>
      <c r="K179" s="111"/>
      <c r="L179" s="111"/>
      <c r="M179" s="111"/>
      <c r="N179" s="111"/>
      <c r="O179" s="111"/>
      <c r="P179" s="111"/>
      <c r="Q179" s="111"/>
      <c r="R179" s="24"/>
    </row>
    <row r="180" spans="1:18">
      <c r="A180" s="111"/>
      <c r="B180" s="110"/>
      <c r="C180" s="821" t="s">
        <v>1715</v>
      </c>
      <c r="D180" s="274"/>
      <c r="E180" s="274"/>
      <c r="F180" s="111"/>
      <c r="G180" s="111"/>
      <c r="H180" s="111"/>
      <c r="I180" s="798">
        <v>41092</v>
      </c>
      <c r="J180" s="799">
        <v>14900</v>
      </c>
      <c r="K180" s="111"/>
      <c r="L180" s="111"/>
      <c r="M180" s="111"/>
      <c r="N180" s="111"/>
      <c r="O180" s="111"/>
      <c r="P180" s="111"/>
      <c r="Q180" s="111"/>
      <c r="R180" s="24"/>
    </row>
    <row r="181" spans="1:18">
      <c r="A181" s="111"/>
      <c r="B181" s="110"/>
      <c r="C181" s="821" t="s">
        <v>1716</v>
      </c>
      <c r="D181" s="274"/>
      <c r="E181" s="274"/>
      <c r="F181" s="111"/>
      <c r="G181" s="111"/>
      <c r="H181" s="111"/>
      <c r="I181" s="798">
        <v>41062</v>
      </c>
      <c r="J181" s="799">
        <v>36257</v>
      </c>
      <c r="K181" s="111"/>
      <c r="L181" s="111"/>
      <c r="M181" s="111"/>
      <c r="N181" s="111"/>
      <c r="O181" s="111"/>
      <c r="P181" s="111"/>
      <c r="Q181" s="111"/>
      <c r="R181" s="24"/>
    </row>
    <row r="182" spans="1:18">
      <c r="A182" s="111"/>
      <c r="B182" s="110"/>
      <c r="C182" s="821" t="s">
        <v>1717</v>
      </c>
      <c r="D182" s="274"/>
      <c r="E182" s="274"/>
      <c r="F182" s="111"/>
      <c r="G182" s="111"/>
      <c r="H182" s="111"/>
      <c r="I182" s="798">
        <v>41062</v>
      </c>
      <c r="J182" s="799">
        <v>14390</v>
      </c>
      <c r="K182" s="111"/>
      <c r="L182" s="111"/>
      <c r="M182" s="111"/>
      <c r="N182" s="111"/>
      <c r="O182" s="111"/>
      <c r="P182" s="111"/>
      <c r="Q182" s="111"/>
      <c r="R182" s="24"/>
    </row>
    <row r="183" spans="1:18">
      <c r="A183" s="111"/>
      <c r="B183" s="110"/>
      <c r="C183" s="800" t="s">
        <v>1718</v>
      </c>
      <c r="D183" s="274"/>
      <c r="E183" s="274"/>
      <c r="F183" s="111"/>
      <c r="G183" s="111"/>
      <c r="H183" s="111"/>
      <c r="I183" s="798">
        <v>41052</v>
      </c>
      <c r="J183" s="799">
        <v>48910</v>
      </c>
      <c r="K183" s="111"/>
      <c r="L183" s="111"/>
      <c r="M183" s="111"/>
      <c r="N183" s="111"/>
      <c r="O183" s="111"/>
      <c r="P183" s="111"/>
      <c r="Q183" s="111"/>
      <c r="R183" s="24"/>
    </row>
    <row r="184" spans="1:18">
      <c r="A184" s="111"/>
      <c r="B184" s="110"/>
      <c r="C184" s="821" t="s">
        <v>1719</v>
      </c>
      <c r="D184" s="274"/>
      <c r="E184" s="274"/>
      <c r="F184" s="111"/>
      <c r="G184" s="111"/>
      <c r="H184" s="111"/>
      <c r="I184" s="798">
        <v>41025</v>
      </c>
      <c r="J184" s="799">
        <v>14751</v>
      </c>
      <c r="K184" s="111"/>
      <c r="L184" s="111"/>
      <c r="M184" s="111"/>
      <c r="N184" s="111"/>
      <c r="O184" s="111"/>
      <c r="P184" s="111"/>
      <c r="Q184" s="111"/>
      <c r="R184" s="24"/>
    </row>
    <row r="185" spans="1:18">
      <c r="A185" s="111"/>
      <c r="B185" s="110"/>
      <c r="C185" s="821" t="s">
        <v>1720</v>
      </c>
      <c r="D185" s="274"/>
      <c r="E185" s="274"/>
      <c r="F185" s="111"/>
      <c r="G185" s="111"/>
      <c r="H185" s="111"/>
      <c r="I185" s="798">
        <v>40848</v>
      </c>
      <c r="J185" s="799">
        <v>10084</v>
      </c>
      <c r="K185" s="111"/>
      <c r="L185" s="111"/>
      <c r="M185" s="111"/>
      <c r="N185" s="111"/>
      <c r="O185" s="111"/>
      <c r="P185" s="111"/>
      <c r="Q185" s="111"/>
      <c r="R185" s="24"/>
    </row>
    <row r="186" spans="1:18">
      <c r="A186" s="111"/>
      <c r="B186" s="110"/>
      <c r="C186" s="821" t="s">
        <v>1721</v>
      </c>
      <c r="D186" s="274"/>
      <c r="E186" s="274"/>
      <c r="F186" s="111"/>
      <c r="G186" s="111"/>
      <c r="H186" s="111"/>
      <c r="I186" s="798">
        <v>40454</v>
      </c>
      <c r="J186" s="799">
        <v>45222</v>
      </c>
      <c r="K186" s="111"/>
      <c r="L186" s="111"/>
      <c r="M186" s="111"/>
      <c r="N186" s="111"/>
      <c r="O186" s="111"/>
      <c r="P186" s="111"/>
      <c r="Q186" s="111"/>
      <c r="R186" s="24"/>
    </row>
    <row r="187" spans="1:18">
      <c r="A187" s="111"/>
      <c r="B187" s="110"/>
      <c r="C187" s="821" t="s">
        <v>1722</v>
      </c>
      <c r="D187" s="274"/>
      <c r="E187" s="274"/>
      <c r="F187" s="111"/>
      <c r="G187" s="111"/>
      <c r="H187" s="111"/>
      <c r="I187" s="798">
        <v>40294</v>
      </c>
      <c r="J187" s="799">
        <v>65784</v>
      </c>
      <c r="K187" s="111"/>
      <c r="L187" s="111"/>
      <c r="M187" s="111"/>
      <c r="N187" s="111"/>
      <c r="O187" s="111"/>
      <c r="P187" s="111"/>
      <c r="Q187" s="111"/>
      <c r="R187" s="24"/>
    </row>
    <row r="188" spans="1:18">
      <c r="A188" s="111"/>
      <c r="B188" s="110"/>
      <c r="C188" s="821" t="s">
        <v>1723</v>
      </c>
      <c r="D188" s="274"/>
      <c r="E188" s="274"/>
      <c r="F188" s="111"/>
      <c r="G188" s="111"/>
      <c r="H188" s="111"/>
      <c r="I188" s="798">
        <v>40273</v>
      </c>
      <c r="J188" s="799">
        <v>96965</v>
      </c>
      <c r="K188" s="111"/>
      <c r="L188" s="111"/>
      <c r="M188" s="111"/>
      <c r="N188" s="111"/>
      <c r="O188" s="111"/>
      <c r="P188" s="111"/>
      <c r="Q188" s="111"/>
      <c r="R188" s="24"/>
    </row>
    <row r="189" spans="1:18">
      <c r="A189" s="111"/>
      <c r="B189" s="110"/>
      <c r="C189" s="821" t="s">
        <v>1724</v>
      </c>
      <c r="D189" s="274"/>
      <c r="E189" s="274"/>
      <c r="F189" s="111"/>
      <c r="G189" s="111"/>
      <c r="H189" s="111"/>
      <c r="I189" s="798">
        <v>40273</v>
      </c>
      <c r="J189" s="799">
        <v>45902</v>
      </c>
      <c r="K189" s="111"/>
      <c r="L189" s="111"/>
      <c r="M189" s="111"/>
      <c r="N189" s="111"/>
      <c r="O189" s="111"/>
      <c r="P189" s="111"/>
      <c r="Q189" s="111"/>
      <c r="R189" s="24"/>
    </row>
    <row r="190" spans="1:18">
      <c r="A190" s="111"/>
      <c r="B190" s="110"/>
      <c r="C190" s="821" t="s">
        <v>1725</v>
      </c>
      <c r="D190" s="274"/>
      <c r="E190" s="274"/>
      <c r="F190" s="111"/>
      <c r="G190" s="111"/>
      <c r="H190" s="111"/>
      <c r="I190" s="798">
        <v>40250</v>
      </c>
      <c r="J190" s="799">
        <v>122444</v>
      </c>
      <c r="K190" s="111"/>
      <c r="L190" s="111"/>
      <c r="M190" s="111"/>
      <c r="N190" s="111"/>
      <c r="O190" s="111"/>
      <c r="P190" s="111"/>
      <c r="Q190" s="111"/>
      <c r="R190" s="24"/>
    </row>
    <row r="191" spans="1:18">
      <c r="A191" s="111"/>
      <c r="B191" s="110"/>
      <c r="C191" s="821" t="s">
        <v>1726</v>
      </c>
      <c r="D191" s="274"/>
      <c r="E191" s="274"/>
      <c r="F191" s="111"/>
      <c r="G191" s="111"/>
      <c r="H191" s="111"/>
      <c r="I191" s="798">
        <v>40182</v>
      </c>
      <c r="J191" s="799">
        <v>100241</v>
      </c>
      <c r="K191" s="111"/>
      <c r="L191" s="111"/>
      <c r="M191" s="111"/>
      <c r="N191" s="111"/>
      <c r="O191" s="111"/>
      <c r="P191" s="111"/>
      <c r="Q191" s="111"/>
      <c r="R191" s="24"/>
    </row>
    <row r="192" spans="1:18">
      <c r="A192" s="111"/>
      <c r="B192" s="110"/>
      <c r="C192" s="821" t="s">
        <v>1727</v>
      </c>
      <c r="D192" s="274"/>
      <c r="E192" s="274"/>
      <c r="F192" s="111"/>
      <c r="G192" s="111"/>
      <c r="H192" s="111"/>
      <c r="I192" s="798">
        <v>40138</v>
      </c>
      <c r="J192" s="799">
        <v>23956</v>
      </c>
      <c r="K192" s="111"/>
      <c r="L192" s="111"/>
      <c r="M192" s="111"/>
      <c r="N192" s="111"/>
      <c r="O192" s="111"/>
      <c r="P192" s="111"/>
      <c r="Q192" s="111"/>
      <c r="R192" s="24"/>
    </row>
    <row r="193" spans="1:18">
      <c r="A193" s="111"/>
      <c r="B193" s="110"/>
      <c r="C193" s="821" t="s">
        <v>1728</v>
      </c>
      <c r="D193" s="274"/>
      <c r="E193" s="274"/>
      <c r="F193" s="111"/>
      <c r="G193" s="111"/>
      <c r="H193" s="111"/>
      <c r="I193" s="798">
        <v>40125</v>
      </c>
      <c r="J193" s="799">
        <v>113684</v>
      </c>
      <c r="K193" s="111"/>
      <c r="L193" s="111"/>
      <c r="M193" s="111"/>
      <c r="N193" s="111"/>
      <c r="O193" s="111"/>
      <c r="P193" s="111"/>
      <c r="Q193" s="111"/>
      <c r="R193" s="24"/>
    </row>
    <row r="194" spans="1:18">
      <c r="A194" s="111"/>
      <c r="B194" s="110"/>
      <c r="C194" s="821" t="s">
        <v>1729</v>
      </c>
      <c r="D194" s="274"/>
      <c r="E194" s="274"/>
      <c r="F194" s="111"/>
      <c r="G194" s="111"/>
      <c r="H194" s="111"/>
      <c r="I194" s="798">
        <v>40111</v>
      </c>
      <c r="J194" s="799">
        <v>27154</v>
      </c>
      <c r="K194" s="111"/>
      <c r="L194" s="111"/>
      <c r="M194" s="111"/>
      <c r="N194" s="111"/>
      <c r="O194" s="111"/>
      <c r="P194" s="111"/>
      <c r="Q194" s="111"/>
      <c r="R194" s="24"/>
    </row>
    <row r="195" spans="1:18">
      <c r="A195" s="111"/>
      <c r="B195" s="110"/>
      <c r="C195" s="821" t="s">
        <v>1730</v>
      </c>
      <c r="D195" s="274"/>
      <c r="E195" s="274"/>
      <c r="F195" s="111"/>
      <c r="G195" s="111"/>
      <c r="H195" s="111"/>
      <c r="I195" s="798">
        <v>40096</v>
      </c>
      <c r="J195" s="799">
        <v>25774</v>
      </c>
      <c r="K195" s="111"/>
      <c r="L195" s="111"/>
      <c r="M195" s="111"/>
      <c r="N195" s="111"/>
      <c r="O195" s="111"/>
      <c r="P195" s="111"/>
      <c r="Q195" s="111"/>
      <c r="R195" s="24"/>
    </row>
    <row r="196" spans="1:18">
      <c r="A196" s="111"/>
      <c r="B196" s="110"/>
      <c r="C196" s="821" t="s">
        <v>1731</v>
      </c>
      <c r="D196" s="274"/>
      <c r="E196" s="274"/>
      <c r="F196" s="111"/>
      <c r="G196" s="111"/>
      <c r="H196" s="111"/>
      <c r="I196" s="798">
        <v>40085</v>
      </c>
      <c r="J196" s="799">
        <v>79344</v>
      </c>
      <c r="K196" s="111"/>
      <c r="L196" s="111"/>
      <c r="M196" s="111"/>
      <c r="N196" s="111"/>
      <c r="O196" s="111"/>
      <c r="P196" s="111"/>
      <c r="Q196" s="111"/>
      <c r="R196" s="24"/>
    </row>
    <row r="197" spans="1:18">
      <c r="A197" s="111"/>
      <c r="B197" s="110"/>
      <c r="C197" s="821" t="s">
        <v>1732</v>
      </c>
      <c r="D197" s="274"/>
      <c r="E197" s="274"/>
      <c r="F197" s="111"/>
      <c r="G197" s="111"/>
      <c r="H197" s="111"/>
      <c r="I197" s="798">
        <v>40068</v>
      </c>
      <c r="J197" s="799">
        <v>145176</v>
      </c>
      <c r="K197" s="111"/>
      <c r="L197" s="111"/>
      <c r="M197" s="111"/>
      <c r="N197" s="111"/>
      <c r="O197" s="111"/>
      <c r="P197" s="111"/>
      <c r="Q197" s="111"/>
      <c r="R197" s="24"/>
    </row>
    <row r="198" spans="1:18">
      <c r="A198" s="111"/>
      <c r="B198" s="110"/>
      <c r="C198" s="821" t="s">
        <v>1733</v>
      </c>
      <c r="D198" s="274"/>
      <c r="E198" s="274"/>
      <c r="F198" s="111"/>
      <c r="G198" s="111"/>
      <c r="H198" s="111"/>
      <c r="I198" s="798">
        <v>40048</v>
      </c>
      <c r="J198" s="799">
        <v>7657</v>
      </c>
      <c r="K198" s="111"/>
      <c r="L198" s="111"/>
      <c r="M198" s="111"/>
      <c r="N198" s="111"/>
      <c r="O198" s="111"/>
      <c r="P198" s="111"/>
      <c r="Q198" s="111"/>
      <c r="R198" s="24"/>
    </row>
    <row r="199" spans="1:18">
      <c r="A199" s="111"/>
      <c r="B199" s="110"/>
      <c r="C199" s="821" t="s">
        <v>1734</v>
      </c>
      <c r="D199" s="274"/>
      <c r="E199" s="274"/>
      <c r="F199" s="111"/>
      <c r="G199" s="111"/>
      <c r="H199" s="111"/>
      <c r="I199" s="798">
        <v>40044</v>
      </c>
      <c r="J199" s="799">
        <v>45164</v>
      </c>
      <c r="K199" s="111"/>
      <c r="L199" s="111"/>
      <c r="M199" s="111"/>
      <c r="N199" s="111"/>
      <c r="O199" s="111"/>
      <c r="P199" s="111"/>
      <c r="Q199" s="111"/>
      <c r="R199" s="24"/>
    </row>
    <row r="200" spans="1:18">
      <c r="A200" s="111"/>
      <c r="B200" s="110"/>
      <c r="C200" s="821" t="s">
        <v>1735</v>
      </c>
      <c r="D200" s="274"/>
      <c r="E200" s="274"/>
      <c r="F200" s="111"/>
      <c r="G200" s="111"/>
      <c r="H200" s="111"/>
      <c r="I200" s="798">
        <v>40020</v>
      </c>
      <c r="J200" s="799">
        <v>105218</v>
      </c>
      <c r="K200" s="111"/>
      <c r="L200" s="111"/>
      <c r="M200" s="111"/>
      <c r="N200" s="111"/>
      <c r="O200" s="111"/>
      <c r="P200" s="111"/>
      <c r="Q200" s="111"/>
      <c r="R200" s="24"/>
    </row>
    <row r="201" spans="1:18">
      <c r="A201" s="111"/>
      <c r="B201" s="110"/>
      <c r="C201" s="821" t="s">
        <v>1736</v>
      </c>
      <c r="D201" s="274"/>
      <c r="E201" s="274"/>
      <c r="F201" s="111"/>
      <c r="G201" s="111"/>
      <c r="H201" s="111"/>
      <c r="I201" s="798">
        <v>39788</v>
      </c>
      <c r="J201" s="799">
        <v>59780</v>
      </c>
      <c r="K201" s="111"/>
      <c r="L201" s="111"/>
      <c r="M201" s="111"/>
      <c r="N201" s="111"/>
      <c r="O201" s="111"/>
      <c r="P201" s="111"/>
      <c r="Q201" s="111"/>
      <c r="R201" s="24"/>
    </row>
    <row r="202" spans="1:18">
      <c r="A202" s="111"/>
      <c r="B202" s="110"/>
      <c r="C202" s="821" t="s">
        <v>1737</v>
      </c>
      <c r="D202" s="274"/>
      <c r="E202" s="274"/>
      <c r="F202" s="111"/>
      <c r="G202" s="111"/>
      <c r="H202" s="111"/>
      <c r="I202" s="798">
        <v>39787</v>
      </c>
      <c r="J202" s="799">
        <v>75563</v>
      </c>
      <c r="K202" s="111"/>
      <c r="L202" s="111"/>
      <c r="M202" s="111"/>
      <c r="N202" s="111"/>
      <c r="O202" s="111"/>
      <c r="P202" s="111"/>
      <c r="Q202" s="111"/>
      <c r="R202" s="24"/>
    </row>
    <row r="203" spans="1:18">
      <c r="A203" s="111"/>
      <c r="B203" s="110"/>
      <c r="C203" s="821" t="s">
        <v>1738</v>
      </c>
      <c r="D203" s="274"/>
      <c r="E203" s="274"/>
      <c r="F203" s="111"/>
      <c r="G203" s="111"/>
      <c r="H203" s="111"/>
      <c r="I203" s="798">
        <v>39787</v>
      </c>
      <c r="J203" s="799">
        <v>15781</v>
      </c>
      <c r="K203" s="111"/>
      <c r="L203" s="111"/>
      <c r="M203" s="111"/>
      <c r="N203" s="111"/>
      <c r="O203" s="111"/>
      <c r="P203" s="111"/>
      <c r="Q203" s="111"/>
      <c r="R203" s="24"/>
    </row>
    <row r="204" spans="1:18">
      <c r="A204" s="111"/>
      <c r="B204" s="110"/>
      <c r="C204" s="821" t="s">
        <v>1739</v>
      </c>
      <c r="D204" s="801"/>
      <c r="E204" s="801"/>
      <c r="F204" s="111"/>
      <c r="G204" s="111"/>
      <c r="H204" s="111"/>
      <c r="I204" s="111"/>
      <c r="J204" s="111"/>
      <c r="K204" s="111"/>
      <c r="L204" s="111"/>
      <c r="M204" s="111"/>
      <c r="N204" s="111"/>
      <c r="O204" s="111"/>
      <c r="P204" s="111"/>
      <c r="Q204" s="111"/>
      <c r="R204" s="24"/>
    </row>
    <row r="205" spans="1:18" ht="21">
      <c r="A205" s="24"/>
      <c r="B205" s="274"/>
      <c r="C205" s="274"/>
      <c r="D205" s="274"/>
      <c r="E205" s="294"/>
      <c r="F205" s="294"/>
      <c r="G205" s="274"/>
      <c r="H205" s="274"/>
      <c r="I205" s="274"/>
      <c r="J205" s="274"/>
      <c r="K205" s="274"/>
      <c r="L205" s="111"/>
      <c r="M205" s="111"/>
      <c r="N205" s="111"/>
      <c r="O205" s="111"/>
      <c r="P205" s="111"/>
      <c r="Q205" s="111"/>
      <c r="R205" s="24"/>
    </row>
    <row r="206" spans="1:18" ht="21">
      <c r="A206" s="24"/>
      <c r="B206" s="274"/>
      <c r="C206" s="822" t="s">
        <v>1779</v>
      </c>
      <c r="D206" s="274"/>
      <c r="E206" s="294"/>
      <c r="F206" s="294"/>
      <c r="G206" s="274"/>
      <c r="H206" s="274"/>
      <c r="I206" s="274"/>
      <c r="J206" s="274"/>
      <c r="K206" s="274"/>
      <c r="L206" s="111"/>
      <c r="M206" s="111"/>
      <c r="N206" s="111"/>
      <c r="O206" s="111"/>
      <c r="P206" s="111"/>
      <c r="Q206" s="111"/>
      <c r="R206" s="24"/>
    </row>
    <row r="207" spans="1:18" ht="21">
      <c r="A207" s="24"/>
      <c r="B207" s="274"/>
      <c r="C207" s="274"/>
      <c r="D207" s="274"/>
      <c r="E207" s="294"/>
      <c r="F207" s="294"/>
      <c r="G207" s="274"/>
      <c r="H207" s="274"/>
      <c r="I207" s="274"/>
      <c r="J207" s="274"/>
      <c r="K207" s="274"/>
      <c r="L207" s="111"/>
      <c r="M207" s="111"/>
      <c r="N207" s="111"/>
      <c r="O207" s="111"/>
      <c r="P207" s="111"/>
      <c r="Q207" s="111"/>
      <c r="R207" s="24"/>
    </row>
    <row r="208" spans="1:18" ht="21">
      <c r="A208" s="24"/>
      <c r="B208" s="274"/>
      <c r="C208" s="274"/>
      <c r="D208" s="274"/>
      <c r="E208" s="294"/>
      <c r="F208" s="294"/>
      <c r="G208" s="274"/>
      <c r="H208" s="274"/>
      <c r="I208" s="274"/>
      <c r="J208" s="274"/>
      <c r="K208" s="274"/>
      <c r="L208" s="111"/>
      <c r="M208" s="111"/>
      <c r="N208" s="111"/>
      <c r="O208" s="111"/>
      <c r="P208" s="111"/>
      <c r="Q208" s="111"/>
      <c r="R208" s="24"/>
    </row>
    <row r="209" spans="1:18" ht="21">
      <c r="A209" s="24"/>
      <c r="B209" s="274"/>
      <c r="C209" s="274"/>
      <c r="D209" s="274"/>
      <c r="E209" s="294"/>
      <c r="F209" s="294"/>
      <c r="G209" s="274"/>
      <c r="H209" s="274"/>
      <c r="I209" s="274"/>
      <c r="J209" s="274"/>
      <c r="K209" s="274"/>
      <c r="L209" s="111"/>
      <c r="M209" s="111"/>
      <c r="N209" s="111"/>
      <c r="O209" s="111"/>
      <c r="P209" s="111"/>
      <c r="Q209" s="111"/>
      <c r="R209" s="24"/>
    </row>
    <row r="210" spans="1:18" ht="21">
      <c r="A210" s="24"/>
      <c r="B210" s="274"/>
      <c r="C210" s="274"/>
      <c r="D210" s="274"/>
      <c r="E210" s="294"/>
      <c r="F210" s="294"/>
      <c r="G210" s="274"/>
      <c r="H210" s="274"/>
      <c r="I210" s="274"/>
      <c r="J210" s="274"/>
      <c r="K210" s="274"/>
      <c r="L210" s="111"/>
      <c r="M210" s="111"/>
      <c r="N210" s="111"/>
      <c r="O210" s="111"/>
      <c r="P210" s="111"/>
      <c r="Q210" s="111"/>
      <c r="R210" s="24"/>
    </row>
    <row r="211" spans="1:18" ht="21">
      <c r="A211" s="24"/>
      <c r="B211" s="274"/>
      <c r="C211" s="274"/>
      <c r="D211" s="274"/>
      <c r="E211" s="294"/>
      <c r="F211" s="294"/>
      <c r="G211" s="274"/>
      <c r="H211" s="274"/>
      <c r="I211" s="274"/>
      <c r="J211" s="274"/>
      <c r="K211" s="274"/>
      <c r="L211" s="111"/>
      <c r="M211" s="111"/>
      <c r="N211" s="111"/>
      <c r="O211" s="111"/>
      <c r="P211" s="111"/>
      <c r="Q211" s="111"/>
      <c r="R211" s="24"/>
    </row>
    <row r="212" spans="1:18" ht="21">
      <c r="A212" s="24"/>
      <c r="B212" s="274"/>
      <c r="C212" s="274"/>
      <c r="D212" s="274"/>
      <c r="E212" s="294"/>
      <c r="F212" s="294"/>
      <c r="G212" s="274"/>
      <c r="H212" s="274"/>
      <c r="I212" s="274"/>
      <c r="J212" s="274"/>
      <c r="K212" s="274"/>
      <c r="L212" s="111"/>
      <c r="M212" s="111"/>
      <c r="N212" s="111"/>
      <c r="O212" s="111"/>
      <c r="P212" s="111"/>
      <c r="Q212" s="111"/>
      <c r="R212" s="24"/>
    </row>
    <row r="213" spans="1:18" ht="21">
      <c r="A213" s="24"/>
      <c r="B213" s="274"/>
      <c r="C213" s="274"/>
      <c r="D213" s="274"/>
      <c r="E213" s="294"/>
      <c r="F213" s="294"/>
      <c r="G213" s="274"/>
      <c r="H213" s="274"/>
      <c r="I213" s="274"/>
      <c r="J213" s="274"/>
      <c r="K213" s="274"/>
      <c r="L213" s="111"/>
      <c r="M213" s="111"/>
      <c r="N213" s="111"/>
      <c r="O213" s="111"/>
      <c r="P213" s="111"/>
      <c r="Q213" s="111"/>
      <c r="R213" s="24"/>
    </row>
    <row r="214" spans="1:18" ht="21">
      <c r="A214" s="24"/>
      <c r="B214" s="274"/>
      <c r="C214" s="274"/>
      <c r="D214" s="274"/>
      <c r="E214" s="294"/>
      <c r="F214" s="294"/>
      <c r="G214" s="274"/>
      <c r="H214" s="274"/>
      <c r="I214" s="274"/>
      <c r="J214" s="274"/>
      <c r="K214" s="274"/>
      <c r="L214" s="111"/>
      <c r="M214" s="111"/>
      <c r="N214" s="111"/>
      <c r="O214" s="111"/>
      <c r="P214" s="111"/>
      <c r="Q214" s="111"/>
      <c r="R214" s="24"/>
    </row>
    <row r="215" spans="1:18" ht="21">
      <c r="A215" s="24"/>
      <c r="B215" s="274"/>
      <c r="C215" s="274"/>
      <c r="D215" s="274"/>
      <c r="E215" s="294"/>
      <c r="F215" s="294"/>
      <c r="G215" s="274"/>
      <c r="H215" s="274"/>
      <c r="I215" s="274"/>
      <c r="J215" s="274"/>
      <c r="K215" s="274"/>
      <c r="L215" s="111"/>
      <c r="M215" s="111"/>
      <c r="N215" s="111"/>
      <c r="O215" s="111"/>
      <c r="P215" s="111"/>
      <c r="Q215" s="111"/>
      <c r="R215" s="24"/>
    </row>
    <row r="216" spans="1:18" ht="21">
      <c r="A216" s="24"/>
      <c r="B216" s="274"/>
      <c r="C216" s="274"/>
      <c r="D216" s="274"/>
      <c r="E216" s="294"/>
      <c r="F216" s="294"/>
      <c r="G216" s="274"/>
      <c r="H216" s="274"/>
      <c r="I216" s="274"/>
      <c r="J216" s="274"/>
      <c r="K216" s="274"/>
      <c r="L216" s="111"/>
      <c r="M216" s="111"/>
      <c r="N216" s="111"/>
      <c r="O216" s="111"/>
      <c r="P216" s="111"/>
      <c r="Q216" s="111"/>
      <c r="R216" s="24"/>
    </row>
    <row r="217" spans="1:18" ht="21">
      <c r="A217" s="24"/>
      <c r="B217" s="274"/>
      <c r="C217" s="274"/>
      <c r="D217" s="274"/>
      <c r="E217" s="294"/>
      <c r="F217" s="294"/>
      <c r="G217" s="274"/>
      <c r="H217" s="274"/>
      <c r="I217" s="274"/>
      <c r="J217" s="274"/>
      <c r="K217" s="274"/>
      <c r="L217" s="111"/>
      <c r="M217" s="111"/>
      <c r="N217" s="111"/>
      <c r="O217" s="111"/>
      <c r="P217" s="111"/>
      <c r="Q217" s="111"/>
      <c r="R217" s="24"/>
    </row>
    <row r="218" spans="1:18" ht="21">
      <c r="A218" s="24"/>
      <c r="B218" s="274"/>
      <c r="C218" s="274"/>
      <c r="D218" s="274"/>
      <c r="E218" s="294"/>
      <c r="F218" s="294"/>
      <c r="G218" s="274"/>
      <c r="H218" s="274"/>
      <c r="I218" s="274"/>
      <c r="J218" s="274"/>
      <c r="K218" s="274"/>
      <c r="L218" s="111"/>
      <c r="M218" s="111"/>
      <c r="N218" s="111"/>
      <c r="O218" s="111"/>
      <c r="P218" s="111"/>
      <c r="Q218" s="111"/>
      <c r="R218" s="24"/>
    </row>
    <row r="219" spans="1:18" ht="23.25">
      <c r="A219" s="823">
        <v>1</v>
      </c>
      <c r="B219" s="1651" t="s">
        <v>1780</v>
      </c>
      <c r="C219" s="1651"/>
      <c r="D219" s="1651"/>
      <c r="E219" s="1651"/>
      <c r="F219" s="1651"/>
      <c r="G219" s="1651"/>
      <c r="H219" s="1651"/>
      <c r="I219" s="1651"/>
      <c r="J219" s="1651"/>
      <c r="K219" s="1651"/>
      <c r="L219" s="1651"/>
      <c r="M219" s="1651"/>
      <c r="N219" s="1651"/>
      <c r="O219" s="1651"/>
      <c r="P219" s="1651"/>
      <c r="Q219" s="1651"/>
      <c r="R219" s="147"/>
    </row>
    <row r="220" spans="1:18">
      <c r="A220" s="824"/>
      <c r="B220" s="1652" t="s">
        <v>1781</v>
      </c>
      <c r="C220" s="1652"/>
      <c r="D220" s="1652"/>
      <c r="E220" s="1652"/>
      <c r="F220" s="1652"/>
      <c r="G220" s="1652"/>
      <c r="H220" s="1652"/>
      <c r="I220" s="1652"/>
      <c r="J220" s="1652"/>
      <c r="K220" s="1652"/>
      <c r="L220" s="1652"/>
      <c r="M220" s="1652"/>
      <c r="N220" s="1652"/>
      <c r="O220" s="1652"/>
      <c r="P220" s="1652"/>
      <c r="Q220" s="1652"/>
      <c r="R220" s="147"/>
    </row>
    <row r="221" spans="1:18">
      <c r="A221" s="824"/>
      <c r="B221" s="1652"/>
      <c r="C221" s="1652"/>
      <c r="D221" s="1652"/>
      <c r="E221" s="1652"/>
      <c r="F221" s="1652"/>
      <c r="G221" s="1652"/>
      <c r="H221" s="1652"/>
      <c r="I221" s="1652"/>
      <c r="J221" s="1652"/>
      <c r="K221" s="1652"/>
      <c r="L221" s="1652"/>
      <c r="M221" s="1652"/>
      <c r="N221" s="1652"/>
      <c r="O221" s="1652"/>
      <c r="P221" s="1652"/>
      <c r="Q221" s="1652"/>
      <c r="R221" s="147"/>
    </row>
    <row r="222" spans="1:18" ht="18.75">
      <c r="A222" s="824"/>
      <c r="B222" s="1653" t="s">
        <v>1782</v>
      </c>
      <c r="C222" s="1653"/>
      <c r="D222" s="1653"/>
      <c r="E222" s="1653"/>
      <c r="F222" s="1653"/>
      <c r="G222" s="1653"/>
      <c r="H222" s="1653"/>
      <c r="I222" s="1653"/>
      <c r="J222" s="1653"/>
      <c r="K222" s="1653"/>
      <c r="L222" s="1653"/>
      <c r="M222" s="1653"/>
      <c r="N222" s="1653"/>
      <c r="O222" s="1653"/>
      <c r="P222" s="1653"/>
      <c r="Q222" s="1653"/>
      <c r="R222" s="147"/>
    </row>
    <row r="223" spans="1:18">
      <c r="A223" s="824"/>
      <c r="B223" s="1647" t="s">
        <v>1783</v>
      </c>
      <c r="C223" s="1647"/>
      <c r="D223" s="1647"/>
      <c r="E223" s="1647"/>
      <c r="F223" s="825"/>
      <c r="G223" s="1647" t="s">
        <v>1784</v>
      </c>
      <c r="H223" s="1647"/>
      <c r="I223" s="1647"/>
      <c r="J223" s="825"/>
      <c r="K223" s="1647" t="s">
        <v>1785</v>
      </c>
      <c r="L223" s="1647"/>
      <c r="M223" s="1647"/>
      <c r="N223" s="825"/>
      <c r="O223" s="1647" t="s">
        <v>1786</v>
      </c>
      <c r="P223" s="1647"/>
      <c r="Q223" s="825"/>
      <c r="R223" s="147"/>
    </row>
    <row r="224" spans="1:18">
      <c r="A224" s="824"/>
      <c r="B224" s="1647" t="s">
        <v>1787</v>
      </c>
      <c r="C224" s="1647"/>
      <c r="D224" s="1647"/>
      <c r="E224" s="1647"/>
      <c r="F224" s="826"/>
      <c r="G224" s="1647" t="s">
        <v>1788</v>
      </c>
      <c r="H224" s="1647"/>
      <c r="I224" s="1647"/>
      <c r="J224" s="826"/>
      <c r="K224" s="1647" t="s">
        <v>1789</v>
      </c>
      <c r="L224" s="1647"/>
      <c r="M224" s="1647"/>
      <c r="N224" s="826"/>
      <c r="O224" s="1647" t="s">
        <v>1790</v>
      </c>
      <c r="P224" s="1647"/>
      <c r="Q224" s="826"/>
      <c r="R224" s="147"/>
    </row>
    <row r="225" spans="1:18">
      <c r="A225" s="824"/>
      <c r="B225" s="1647" t="s">
        <v>1791</v>
      </c>
      <c r="C225" s="1647"/>
      <c r="D225" s="1647"/>
      <c r="E225" s="1647"/>
      <c r="F225" s="826"/>
      <c r="G225" s="1647" t="s">
        <v>1792</v>
      </c>
      <c r="H225" s="1647"/>
      <c r="I225" s="1647"/>
      <c r="J225" s="826"/>
      <c r="K225" s="1647" t="s">
        <v>1793</v>
      </c>
      <c r="L225" s="1647"/>
      <c r="M225" s="1647"/>
      <c r="N225" s="826"/>
      <c r="O225" s="1647" t="s">
        <v>1794</v>
      </c>
      <c r="P225" s="1647"/>
      <c r="Q225" s="826"/>
      <c r="R225" s="147"/>
    </row>
    <row r="226" spans="1:18">
      <c r="A226" s="824"/>
      <c r="B226" s="1647" t="s">
        <v>1795</v>
      </c>
      <c r="C226" s="1647"/>
      <c r="D226" s="1647"/>
      <c r="E226" s="1647"/>
      <c r="F226" s="826"/>
      <c r="G226" s="1647" t="s">
        <v>1796</v>
      </c>
      <c r="H226" s="1647"/>
      <c r="I226" s="1647"/>
      <c r="J226" s="826"/>
      <c r="K226" s="1650" t="s">
        <v>1797</v>
      </c>
      <c r="L226" s="1650"/>
      <c r="M226" s="1650"/>
      <c r="N226" s="826"/>
      <c r="O226" s="1647" t="s">
        <v>1798</v>
      </c>
      <c r="P226" s="1647"/>
      <c r="Q226" s="826"/>
      <c r="R226" s="147"/>
    </row>
    <row r="227" spans="1:18">
      <c r="A227" s="824"/>
      <c r="B227" s="1647" t="s">
        <v>1799</v>
      </c>
      <c r="C227" s="1647"/>
      <c r="D227" s="1647"/>
      <c r="E227" s="1647"/>
      <c r="F227" s="826"/>
      <c r="G227" s="1647" t="s">
        <v>1800</v>
      </c>
      <c r="H227" s="1647"/>
      <c r="I227" s="1647"/>
      <c r="J227" s="826"/>
      <c r="K227" s="1650"/>
      <c r="L227" s="1650"/>
      <c r="M227" s="1650"/>
      <c r="N227" s="826"/>
      <c r="O227" s="1647" t="s">
        <v>1801</v>
      </c>
      <c r="P227" s="1647"/>
      <c r="Q227" s="826"/>
      <c r="R227" s="147"/>
    </row>
    <row r="228" spans="1:18">
      <c r="A228" s="824"/>
      <c r="B228" s="1647" t="s">
        <v>1802</v>
      </c>
      <c r="C228" s="1647"/>
      <c r="D228" s="1647"/>
      <c r="E228" s="1647"/>
      <c r="F228" s="826"/>
      <c r="G228" s="1647" t="s">
        <v>1784</v>
      </c>
      <c r="H228" s="1647"/>
      <c r="I228" s="1647"/>
      <c r="J228" s="826"/>
      <c r="K228" s="1647" t="s">
        <v>1803</v>
      </c>
      <c r="L228" s="1647"/>
      <c r="M228" s="1647"/>
      <c r="N228" s="826"/>
      <c r="O228" s="1647" t="s">
        <v>1804</v>
      </c>
      <c r="P228" s="1647"/>
      <c r="Q228" s="826"/>
      <c r="R228" s="147"/>
    </row>
    <row r="229" spans="1:18">
      <c r="A229" s="824"/>
      <c r="B229" s="1647" t="s">
        <v>1805</v>
      </c>
      <c r="C229" s="1647"/>
      <c r="D229" s="1647"/>
      <c r="E229" s="1647"/>
      <c r="F229" s="826"/>
      <c r="G229" s="1647" t="s">
        <v>1806</v>
      </c>
      <c r="H229" s="1647"/>
      <c r="I229" s="1647"/>
      <c r="J229" s="826"/>
      <c r="K229" s="1647" t="s">
        <v>1807</v>
      </c>
      <c r="L229" s="1647"/>
      <c r="M229" s="1647"/>
      <c r="N229" s="826"/>
      <c r="O229" s="1647" t="s">
        <v>1804</v>
      </c>
      <c r="P229" s="1647"/>
      <c r="Q229" s="826"/>
      <c r="R229" s="147"/>
    </row>
    <row r="230" spans="1:18">
      <c r="A230" s="824"/>
      <c r="B230" s="1647" t="s">
        <v>1808</v>
      </c>
      <c r="C230" s="1647"/>
      <c r="D230" s="1647"/>
      <c r="E230" s="1647"/>
      <c r="F230" s="826"/>
      <c r="G230" s="1647" t="s">
        <v>1809</v>
      </c>
      <c r="H230" s="1647"/>
      <c r="I230" s="1647"/>
      <c r="J230" s="826"/>
      <c r="K230" s="1647" t="s">
        <v>1810</v>
      </c>
      <c r="L230" s="1647"/>
      <c r="M230" s="1647"/>
      <c r="N230" s="826"/>
      <c r="O230" s="1647" t="s">
        <v>1811</v>
      </c>
      <c r="P230" s="1647"/>
      <c r="Q230" s="826"/>
      <c r="R230" s="147"/>
    </row>
    <row r="231" spans="1:18">
      <c r="A231" s="824"/>
      <c r="B231" s="1647" t="s">
        <v>1812</v>
      </c>
      <c r="C231" s="1647"/>
      <c r="D231" s="1647"/>
      <c r="E231" s="1647"/>
      <c r="F231" s="826"/>
      <c r="G231" s="1647" t="s">
        <v>1813</v>
      </c>
      <c r="H231" s="1647"/>
      <c r="I231" s="1647"/>
      <c r="J231" s="826"/>
      <c r="K231" s="1647" t="s">
        <v>1814</v>
      </c>
      <c r="L231" s="1647"/>
      <c r="M231" s="1647"/>
      <c r="N231" s="826"/>
      <c r="O231" s="1647" t="s">
        <v>1815</v>
      </c>
      <c r="P231" s="1647"/>
      <c r="Q231" s="826"/>
      <c r="R231" s="147"/>
    </row>
    <row r="232" spans="1:18">
      <c r="A232" s="824"/>
      <c r="B232" s="1647" t="s">
        <v>1816</v>
      </c>
      <c r="C232" s="1647"/>
      <c r="D232" s="1647"/>
      <c r="E232" s="1647"/>
      <c r="F232" s="826"/>
      <c r="G232" s="1647" t="s">
        <v>1817</v>
      </c>
      <c r="H232" s="1647"/>
      <c r="I232" s="1647"/>
      <c r="J232" s="826"/>
      <c r="K232" s="1648" t="s">
        <v>1818</v>
      </c>
      <c r="L232" s="1648"/>
      <c r="M232" s="1648"/>
      <c r="N232" s="826"/>
      <c r="O232" s="1647" t="s">
        <v>1819</v>
      </c>
      <c r="P232" s="1647"/>
      <c r="Q232" s="826"/>
      <c r="R232" s="147"/>
    </row>
    <row r="233" spans="1:18" ht="21">
      <c r="A233" s="824"/>
      <c r="B233" s="827"/>
      <c r="C233" s="827"/>
      <c r="D233" s="827"/>
      <c r="E233" s="827"/>
      <c r="F233" s="826"/>
      <c r="G233" s="828"/>
      <c r="H233" s="828"/>
      <c r="I233" s="828"/>
      <c r="J233" s="829"/>
      <c r="K233" s="828"/>
      <c r="L233" s="828"/>
      <c r="M233" s="828"/>
      <c r="N233" s="829"/>
      <c r="O233" s="1647" t="s">
        <v>1820</v>
      </c>
      <c r="P233" s="1647"/>
      <c r="Q233" s="829"/>
      <c r="R233" s="147"/>
    </row>
    <row r="234" spans="1:18" ht="18.75">
      <c r="A234" s="824"/>
      <c r="B234" s="830"/>
      <c r="C234" s="831"/>
      <c r="D234" s="831"/>
      <c r="E234" s="831"/>
      <c r="F234" s="832"/>
      <c r="G234" s="831"/>
      <c r="H234" s="831"/>
      <c r="I234" s="831"/>
      <c r="J234" s="833"/>
      <c r="K234" s="831"/>
      <c r="L234" s="831"/>
      <c r="M234" s="831"/>
      <c r="N234" s="831"/>
      <c r="O234" s="831"/>
      <c r="P234" s="831"/>
      <c r="Q234" s="831"/>
      <c r="R234" s="147"/>
    </row>
    <row r="235" spans="1:18" ht="19.5">
      <c r="A235" s="824"/>
      <c r="B235" s="834"/>
      <c r="C235" s="834"/>
      <c r="D235" s="834"/>
      <c r="E235" s="834"/>
      <c r="F235" s="835"/>
      <c r="G235" s="1649" t="s">
        <v>1821</v>
      </c>
      <c r="H235" s="1649"/>
      <c r="I235" s="1649"/>
      <c r="J235" s="827"/>
      <c r="K235" s="836"/>
      <c r="L235" s="834"/>
      <c r="M235" s="834"/>
      <c r="N235" s="834"/>
      <c r="O235" s="834"/>
      <c r="P235" s="834"/>
      <c r="Q235" s="834"/>
      <c r="R235" s="147"/>
    </row>
    <row r="236" spans="1:18" ht="18.75">
      <c r="A236" s="824"/>
      <c r="B236" s="1639" t="s">
        <v>1822</v>
      </c>
      <c r="C236" s="1639"/>
      <c r="D236" s="1639"/>
      <c r="E236" s="1639"/>
      <c r="F236" s="826"/>
      <c r="G236" s="1640" t="s">
        <v>1822</v>
      </c>
      <c r="H236" s="1640"/>
      <c r="I236" s="1640"/>
      <c r="J236" s="829"/>
      <c r="K236" s="1641" t="s">
        <v>1823</v>
      </c>
      <c r="L236" s="1641"/>
      <c r="M236" s="1641"/>
      <c r="N236" s="829"/>
      <c r="O236" s="1642" t="s">
        <v>1824</v>
      </c>
      <c r="P236" s="1642"/>
      <c r="Q236" s="1642"/>
      <c r="R236" s="147"/>
    </row>
    <row r="237" spans="1:18" ht="21">
      <c r="A237" s="824"/>
      <c r="B237" s="837"/>
      <c r="C237" s="837"/>
      <c r="D237" s="837"/>
      <c r="E237" s="837"/>
      <c r="F237" s="837"/>
      <c r="G237" s="837"/>
      <c r="H237" s="837"/>
      <c r="I237" s="837"/>
      <c r="J237" s="837"/>
      <c r="K237" s="837"/>
      <c r="L237" s="837"/>
      <c r="M237" s="837"/>
      <c r="N237" s="837"/>
      <c r="O237" s="837"/>
      <c r="P237" s="837"/>
      <c r="Q237" s="837"/>
      <c r="R237" s="147"/>
    </row>
    <row r="238" spans="1:18" ht="21">
      <c r="A238" s="824"/>
      <c r="B238" s="274"/>
      <c r="C238" s="274"/>
      <c r="D238" s="274"/>
      <c r="E238" s="294"/>
      <c r="F238" s="294"/>
      <c r="G238" s="274"/>
      <c r="H238" s="274"/>
      <c r="I238" s="274"/>
      <c r="J238" s="274"/>
      <c r="K238" s="274"/>
      <c r="L238" s="111"/>
      <c r="M238" s="111"/>
      <c r="N238" s="111"/>
      <c r="O238" s="111"/>
      <c r="P238" s="111"/>
      <c r="Q238" s="111"/>
      <c r="R238" s="24"/>
    </row>
    <row r="239" spans="1:18" ht="21">
      <c r="A239" s="824"/>
      <c r="B239" s="1643" t="s">
        <v>1825</v>
      </c>
      <c r="C239" s="1643"/>
      <c r="D239" s="1643"/>
      <c r="E239" s="838" t="s">
        <v>1826</v>
      </c>
      <c r="F239" s="839"/>
      <c r="G239" s="838" t="s">
        <v>1827</v>
      </c>
      <c r="H239" s="840"/>
      <c r="I239" s="274"/>
      <c r="J239" s="838" t="s">
        <v>1828</v>
      </c>
      <c r="K239" s="840"/>
      <c r="L239" s="111"/>
      <c r="M239" s="841" t="s">
        <v>1829</v>
      </c>
      <c r="N239" s="24"/>
      <c r="O239" s="24"/>
      <c r="P239" s="24"/>
      <c r="Q239" s="111"/>
      <c r="R239" s="24"/>
    </row>
    <row r="240" spans="1:18" ht="21">
      <c r="A240" s="824"/>
      <c r="B240" s="274"/>
      <c r="C240" s="274"/>
      <c r="D240" s="274"/>
      <c r="E240" s="294"/>
      <c r="F240" s="294"/>
      <c r="G240" s="274"/>
      <c r="H240" s="274"/>
      <c r="I240" s="274"/>
      <c r="J240" s="274"/>
      <c r="K240" s="274"/>
      <c r="L240" s="111"/>
      <c r="M240" s="111"/>
      <c r="N240" s="111"/>
      <c r="O240" s="111"/>
      <c r="P240" s="111"/>
      <c r="Q240" s="111"/>
      <c r="R240" s="24"/>
    </row>
    <row r="241" spans="1:18" ht="21">
      <c r="A241" s="824"/>
      <c r="B241" s="837"/>
      <c r="C241" s="837"/>
      <c r="D241" s="837"/>
      <c r="E241" s="837"/>
      <c r="F241" s="837"/>
      <c r="G241" s="837"/>
      <c r="H241" s="837"/>
      <c r="I241" s="837"/>
      <c r="J241" s="837"/>
      <c r="K241" s="837"/>
      <c r="L241" s="837"/>
      <c r="M241" s="837"/>
      <c r="N241" s="837"/>
      <c r="O241" s="837"/>
      <c r="P241" s="837"/>
      <c r="Q241" s="837"/>
      <c r="R241" s="147"/>
    </row>
    <row r="242" spans="1:18" ht="21.75" thickBot="1">
      <c r="A242" s="24"/>
      <c r="B242" s="274"/>
      <c r="C242" s="274"/>
      <c r="D242" s="274"/>
      <c r="E242" s="294"/>
      <c r="F242" s="294"/>
      <c r="G242" s="274"/>
      <c r="H242" s="274"/>
      <c r="I242" s="274"/>
      <c r="J242" s="274"/>
      <c r="K242" s="274"/>
      <c r="L242" s="111"/>
      <c r="M242" s="111"/>
      <c r="N242" s="111"/>
      <c r="O242" s="111"/>
      <c r="P242" s="111"/>
      <c r="Q242" s="111"/>
      <c r="R242" s="24"/>
    </row>
    <row r="243" spans="1:18">
      <c r="A243" s="842" t="s">
        <v>1671</v>
      </c>
      <c r="B243" s="1565" t="s">
        <v>1830</v>
      </c>
      <c r="C243" s="1566"/>
      <c r="D243" s="1566"/>
      <c r="E243" s="1566"/>
      <c r="F243" s="1566"/>
      <c r="G243" s="1567"/>
      <c r="H243" s="274"/>
      <c r="I243" s="1644" t="s">
        <v>1831</v>
      </c>
      <c r="J243" s="1645"/>
      <c r="K243" s="1645"/>
      <c r="L243" s="1645"/>
      <c r="M243" s="1645"/>
      <c r="N243" s="1645"/>
      <c r="O243" s="1646"/>
      <c r="P243" s="111"/>
      <c r="Q243" s="111"/>
      <c r="R243" s="24"/>
    </row>
    <row r="244" spans="1:18">
      <c r="A244" s="1626" t="s">
        <v>1830</v>
      </c>
      <c r="B244" s="1568"/>
      <c r="C244" s="1569"/>
      <c r="D244" s="1569"/>
      <c r="E244" s="1569"/>
      <c r="F244" s="1569"/>
      <c r="G244" s="1570"/>
      <c r="H244" s="274"/>
      <c r="I244" s="843" t="s">
        <v>1832</v>
      </c>
      <c r="J244" s="176"/>
      <c r="K244" s="176"/>
      <c r="L244" s="844" t="s">
        <v>1833</v>
      </c>
      <c r="M244" s="176"/>
      <c r="N244" s="176"/>
      <c r="O244" s="845"/>
      <c r="P244" s="111"/>
      <c r="Q244" s="111"/>
      <c r="R244" s="24"/>
    </row>
    <row r="245" spans="1:18" ht="15.75">
      <c r="A245" s="1626"/>
      <c r="B245" s="846"/>
      <c r="C245" s="207"/>
      <c r="D245" s="847"/>
      <c r="E245" s="207"/>
      <c r="F245" s="847"/>
      <c r="G245" s="848"/>
      <c r="H245" s="274"/>
      <c r="I245" s="843" t="s">
        <v>1834</v>
      </c>
      <c r="J245" s="176"/>
      <c r="K245" s="176"/>
      <c r="L245" s="844" t="s">
        <v>1835</v>
      </c>
      <c r="M245" s="176"/>
      <c r="N245" s="176"/>
      <c r="O245" s="845"/>
      <c r="P245" s="111"/>
      <c r="Q245" s="111"/>
      <c r="R245" s="24"/>
    </row>
    <row r="246" spans="1:18" ht="15.75">
      <c r="A246" s="1626"/>
      <c r="B246" s="849" t="s">
        <v>186</v>
      </c>
      <c r="C246" s="850" t="s">
        <v>1836</v>
      </c>
      <c r="D246" s="176"/>
      <c r="E246" s="176"/>
      <c r="F246" s="176"/>
      <c r="G246" s="845"/>
      <c r="H246" s="274"/>
      <c r="I246" s="843" t="s">
        <v>1837</v>
      </c>
      <c r="J246" s="176"/>
      <c r="K246" s="176"/>
      <c r="L246" s="851"/>
      <c r="M246" s="176"/>
      <c r="N246" s="176"/>
      <c r="O246" s="845"/>
      <c r="P246" s="111"/>
      <c r="Q246" s="111"/>
      <c r="R246" s="24"/>
    </row>
    <row r="247" spans="1:18" ht="15.75">
      <c r="A247" s="1626"/>
      <c r="B247" s="852" t="s">
        <v>196</v>
      </c>
      <c r="C247" s="850" t="s">
        <v>1838</v>
      </c>
      <c r="D247" s="176"/>
      <c r="E247" s="176"/>
      <c r="F247" s="176"/>
      <c r="G247" s="845"/>
      <c r="H247" s="274"/>
      <c r="I247" s="843" t="s">
        <v>1839</v>
      </c>
      <c r="J247" s="176"/>
      <c r="K247" s="176"/>
      <c r="L247" s="844" t="s">
        <v>1840</v>
      </c>
      <c r="M247" s="176"/>
      <c r="N247" s="176"/>
      <c r="O247" s="845"/>
      <c r="P247" s="111"/>
      <c r="Q247" s="111"/>
      <c r="R247" s="24"/>
    </row>
    <row r="248" spans="1:18" ht="15.75">
      <c r="A248" s="1626"/>
      <c r="B248" s="853" t="s">
        <v>206</v>
      </c>
      <c r="C248" s="850" t="s">
        <v>1841</v>
      </c>
      <c r="D248" s="176"/>
      <c r="E248" s="176"/>
      <c r="F248" s="176"/>
      <c r="G248" s="845"/>
      <c r="H248" s="274"/>
      <c r="I248" s="843" t="s">
        <v>1842</v>
      </c>
      <c r="J248" s="176"/>
      <c r="K248" s="176"/>
      <c r="L248" s="844" t="s">
        <v>1843</v>
      </c>
      <c r="M248" s="176"/>
      <c r="N248" s="176"/>
      <c r="O248" s="845"/>
      <c r="P248" s="111"/>
      <c r="Q248" s="111"/>
      <c r="R248" s="24"/>
    </row>
    <row r="249" spans="1:18" ht="15.75" thickBot="1">
      <c r="A249" s="1626"/>
      <c r="B249" s="321"/>
      <c r="C249" s="176"/>
      <c r="D249" s="176"/>
      <c r="E249" s="176"/>
      <c r="F249" s="176"/>
      <c r="G249" s="845"/>
      <c r="H249" s="274"/>
      <c r="I249" s="843"/>
      <c r="J249" s="176"/>
      <c r="K249" s="176"/>
      <c r="L249" s="844" t="s">
        <v>1844</v>
      </c>
      <c r="M249" s="176"/>
      <c r="N249" s="176"/>
      <c r="O249" s="845"/>
      <c r="P249" s="111"/>
      <c r="Q249" s="111"/>
      <c r="R249" s="24"/>
    </row>
    <row r="250" spans="1:18">
      <c r="A250" s="1626"/>
      <c r="B250" s="854"/>
      <c r="C250" s="855"/>
      <c r="D250" s="856"/>
      <c r="E250" s="855"/>
      <c r="F250" s="856"/>
      <c r="G250" s="857"/>
      <c r="H250" s="274"/>
      <c r="I250" s="321"/>
      <c r="J250" s="176"/>
      <c r="K250" s="176"/>
      <c r="L250" s="176"/>
      <c r="M250" s="176"/>
      <c r="N250" s="176"/>
      <c r="O250" s="845"/>
      <c r="P250" s="111"/>
      <c r="Q250" s="111"/>
      <c r="R250" s="24"/>
    </row>
    <row r="251" spans="1:18" ht="18.75">
      <c r="A251" s="1626"/>
      <c r="B251" s="1627" t="s">
        <v>1845</v>
      </c>
      <c r="C251" s="1628"/>
      <c r="D251" s="1628"/>
      <c r="E251" s="1628"/>
      <c r="F251" s="1628"/>
      <c r="G251" s="1629"/>
      <c r="H251" s="274"/>
      <c r="I251" s="843" t="s">
        <v>1846</v>
      </c>
      <c r="J251" s="176"/>
      <c r="K251" s="176"/>
      <c r="L251" s="858" t="s">
        <v>1847</v>
      </c>
      <c r="M251" s="176"/>
      <c r="N251" s="176"/>
      <c r="O251" s="845"/>
      <c r="P251" s="111"/>
      <c r="Q251" s="111"/>
      <c r="R251" s="24"/>
    </row>
    <row r="252" spans="1:18" ht="15.75">
      <c r="A252" s="1626"/>
      <c r="B252" s="859"/>
      <c r="C252" s="176"/>
      <c r="D252" s="860"/>
      <c r="E252" s="176"/>
      <c r="F252" s="860"/>
      <c r="G252" s="861"/>
      <c r="H252" s="274"/>
      <c r="I252" s="843" t="s">
        <v>1848</v>
      </c>
      <c r="J252" s="176"/>
      <c r="K252" s="176"/>
      <c r="L252" s="862">
        <v>0</v>
      </c>
      <c r="M252" s="863">
        <v>0</v>
      </c>
      <c r="N252" s="864">
        <v>0</v>
      </c>
      <c r="O252" s="865">
        <v>0</v>
      </c>
      <c r="P252" s="111"/>
      <c r="Q252" s="111"/>
      <c r="R252" s="24"/>
    </row>
    <row r="253" spans="1:18" ht="16.5" thickBot="1">
      <c r="A253" s="1626"/>
      <c r="B253" s="849" t="s">
        <v>186</v>
      </c>
      <c r="C253" s="850" t="s">
        <v>1849</v>
      </c>
      <c r="D253" s="176"/>
      <c r="E253" s="176"/>
      <c r="F253" s="176"/>
      <c r="G253" s="845"/>
      <c r="H253" s="274"/>
      <c r="I253" s="330"/>
      <c r="J253" s="331"/>
      <c r="K253" s="331"/>
      <c r="L253" s="331"/>
      <c r="M253" s="331"/>
      <c r="N253" s="331"/>
      <c r="O253" s="332"/>
      <c r="P253" s="111"/>
      <c r="Q253" s="111"/>
      <c r="R253" s="24"/>
    </row>
    <row r="254" spans="1:18" ht="16.5" thickBot="1">
      <c r="A254" s="1626"/>
      <c r="B254" s="852" t="s">
        <v>196</v>
      </c>
      <c r="C254" s="850" t="s">
        <v>1850</v>
      </c>
      <c r="D254" s="176"/>
      <c r="E254" s="176"/>
      <c r="F254" s="176"/>
      <c r="G254" s="845"/>
      <c r="H254" s="274"/>
      <c r="I254" s="147"/>
      <c r="J254" s="147"/>
      <c r="K254" s="147"/>
      <c r="L254" s="147"/>
      <c r="M254" s="147"/>
      <c r="N254" s="147"/>
      <c r="O254" s="147"/>
      <c r="P254" s="111"/>
      <c r="Q254" s="111"/>
      <c r="R254" s="24"/>
    </row>
    <row r="255" spans="1:18" ht="21">
      <c r="A255" s="1626"/>
      <c r="B255" s="853" t="s">
        <v>206</v>
      </c>
      <c r="C255" s="850" t="s">
        <v>1851</v>
      </c>
      <c r="D255" s="176"/>
      <c r="E255" s="176"/>
      <c r="F255" s="176"/>
      <c r="G255" s="845"/>
      <c r="H255" s="274"/>
      <c r="I255" s="1630" t="s">
        <v>1852</v>
      </c>
      <c r="J255" s="1631"/>
      <c r="K255" s="1631"/>
      <c r="L255" s="1631"/>
      <c r="M255" s="1631"/>
      <c r="N255" s="1631"/>
      <c r="O255" s="1632"/>
      <c r="P255" s="111"/>
      <c r="Q255" s="111"/>
      <c r="R255" s="24"/>
    </row>
    <row r="256" spans="1:18">
      <c r="A256" s="1626"/>
      <c r="B256" s="321"/>
      <c r="C256" s="176"/>
      <c r="D256" s="176"/>
      <c r="E256" s="176"/>
      <c r="F256" s="176"/>
      <c r="G256" s="845"/>
      <c r="H256" s="274"/>
      <c r="I256" s="1633" t="s">
        <v>1853</v>
      </c>
      <c r="J256" s="1634">
        <v>8.35</v>
      </c>
      <c r="K256" s="1635" t="s">
        <v>1854</v>
      </c>
      <c r="L256" s="1635"/>
      <c r="M256" s="1634">
        <v>0.25</v>
      </c>
      <c r="N256" s="1636">
        <f>IF(ISBLANK(M257),I260,M257)</f>
        <v>33.4</v>
      </c>
      <c r="O256" s="1622" t="s">
        <v>1615</v>
      </c>
      <c r="P256" s="111"/>
      <c r="Q256" s="111"/>
      <c r="R256" s="24"/>
    </row>
    <row r="257" spans="1:18">
      <c r="A257" s="1626"/>
      <c r="B257" s="866" t="s">
        <v>1855</v>
      </c>
      <c r="C257" s="867"/>
      <c r="D257" s="868"/>
      <c r="E257" s="867"/>
      <c r="F257" s="1637">
        <f>3.14*(11*11)</f>
        <v>379.94</v>
      </c>
      <c r="G257" s="1638"/>
      <c r="H257" s="274"/>
      <c r="I257" s="1633"/>
      <c r="J257" s="1634"/>
      <c r="K257" s="1635"/>
      <c r="L257" s="1635"/>
      <c r="M257" s="1634"/>
      <c r="N257" s="1636"/>
      <c r="O257" s="1622"/>
      <c r="P257" s="111"/>
      <c r="Q257" s="111"/>
      <c r="R257" s="24"/>
    </row>
    <row r="258" spans="1:18">
      <c r="A258" s="1626"/>
      <c r="B258" s="869" t="s">
        <v>1856</v>
      </c>
      <c r="C258" s="870"/>
      <c r="D258" s="871"/>
      <c r="E258" s="870"/>
      <c r="F258" s="1617" t="s">
        <v>1857</v>
      </c>
      <c r="G258" s="1618"/>
      <c r="H258" s="274"/>
      <c r="I258" s="1633"/>
      <c r="J258" s="1634"/>
      <c r="K258" s="1619" t="s">
        <v>1858</v>
      </c>
      <c r="L258" s="1619"/>
      <c r="M258" s="1620">
        <v>70</v>
      </c>
      <c r="N258" s="1621">
        <f>J256/M258</f>
        <v>0.11928571428571429</v>
      </c>
      <c r="O258" s="1622" t="s">
        <v>1859</v>
      </c>
      <c r="P258" s="111"/>
      <c r="Q258" s="111"/>
      <c r="R258" s="24"/>
    </row>
    <row r="259" spans="1:18">
      <c r="A259" s="1626"/>
      <c r="B259" s="872" t="s">
        <v>1860</v>
      </c>
      <c r="C259" s="873" t="s">
        <v>1861</v>
      </c>
      <c r="D259" s="874"/>
      <c r="E259" s="873" t="s">
        <v>1862</v>
      </c>
      <c r="F259" s="875" t="s">
        <v>1863</v>
      </c>
      <c r="G259" s="876"/>
      <c r="H259" s="274"/>
      <c r="I259" s="1633"/>
      <c r="J259" s="1634"/>
      <c r="K259" s="1619"/>
      <c r="L259" s="1619"/>
      <c r="M259" s="1620"/>
      <c r="N259" s="1621"/>
      <c r="O259" s="1622"/>
      <c r="P259" s="111"/>
      <c r="Q259" s="111"/>
      <c r="R259" s="24"/>
    </row>
    <row r="260" spans="1:18">
      <c r="A260" s="1626"/>
      <c r="B260" s="1601">
        <v>1</v>
      </c>
      <c r="C260" s="1603">
        <v>22</v>
      </c>
      <c r="D260" s="851"/>
      <c r="E260" s="1585">
        <f>C260/2</f>
        <v>11</v>
      </c>
      <c r="F260" s="1606">
        <f>PI()*(E260^2)</f>
        <v>380.13271108436498</v>
      </c>
      <c r="G260" s="516"/>
      <c r="H260" s="274"/>
      <c r="I260" s="877">
        <f>IF(ISBLANK(M256),0,J256/M256)</f>
        <v>33.4</v>
      </c>
      <c r="J260" s="878"/>
      <c r="K260" s="878"/>
      <c r="L260" s="878"/>
      <c r="M260" s="878"/>
      <c r="N260" s="878"/>
      <c r="O260" s="879"/>
      <c r="P260" s="111"/>
      <c r="Q260" s="111"/>
      <c r="R260" s="24"/>
    </row>
    <row r="261" spans="1:18" ht="15.75" thickBot="1">
      <c r="A261" s="1626"/>
      <c r="B261" s="1601"/>
      <c r="C261" s="1603"/>
      <c r="D261" s="851"/>
      <c r="E261" s="1585"/>
      <c r="F261" s="1606"/>
      <c r="G261" s="516"/>
      <c r="H261" s="274"/>
      <c r="I261" s="1623" t="s">
        <v>1864</v>
      </c>
      <c r="J261" s="1624"/>
      <c r="K261" s="1624"/>
      <c r="L261" s="1624"/>
      <c r="M261" s="1624"/>
      <c r="N261" s="1624"/>
      <c r="O261" s="1625"/>
      <c r="P261" s="111"/>
      <c r="Q261" s="111"/>
      <c r="R261" s="24"/>
    </row>
    <row r="262" spans="1:18" ht="15.75">
      <c r="A262" s="1626"/>
      <c r="B262" s="880"/>
      <c r="C262" s="881"/>
      <c r="D262" s="851"/>
      <c r="E262" s="882"/>
      <c r="F262" s="883"/>
      <c r="G262" s="516"/>
      <c r="H262" s="274"/>
      <c r="I262" s="1595" t="s">
        <v>1690</v>
      </c>
      <c r="J262" s="1596"/>
      <c r="K262" s="1596"/>
      <c r="L262" s="1596"/>
      <c r="M262" s="1596"/>
      <c r="N262" s="1596"/>
      <c r="O262" s="1597"/>
      <c r="P262" s="111"/>
      <c r="Q262" s="111"/>
      <c r="R262" s="24"/>
    </row>
    <row r="263" spans="1:18" ht="15.75" thickBot="1">
      <c r="A263" s="1626"/>
      <c r="B263" s="1601">
        <v>1</v>
      </c>
      <c r="C263" s="1603">
        <v>22</v>
      </c>
      <c r="D263" s="851"/>
      <c r="E263" s="1585">
        <f>C263/2</f>
        <v>11</v>
      </c>
      <c r="F263" s="1606">
        <f>PI()*(E263^2)</f>
        <v>380.13271108436498</v>
      </c>
      <c r="G263" s="516"/>
      <c r="H263" s="274"/>
      <c r="I263" s="1598"/>
      <c r="J263" s="1599"/>
      <c r="K263" s="1599"/>
      <c r="L263" s="1599"/>
      <c r="M263" s="1599"/>
      <c r="N263" s="1599"/>
      <c r="O263" s="1600"/>
      <c r="P263" s="111"/>
      <c r="Q263" s="111"/>
      <c r="R263" s="24"/>
    </row>
    <row r="264" spans="1:18" ht="15.75" thickBot="1">
      <c r="A264" s="1626"/>
      <c r="B264" s="1602"/>
      <c r="C264" s="1604"/>
      <c r="D264" s="851"/>
      <c r="E264" s="1605"/>
      <c r="F264" s="1607"/>
      <c r="G264" s="516"/>
      <c r="H264" s="274"/>
      <c r="I264" s="24"/>
      <c r="J264" s="24"/>
      <c r="K264" s="24"/>
      <c r="L264" s="24"/>
      <c r="M264" s="24"/>
      <c r="N264" s="24"/>
      <c r="O264" s="24"/>
      <c r="P264" s="111"/>
      <c r="Q264" s="111"/>
      <c r="R264" s="24"/>
    </row>
    <row r="265" spans="1:18">
      <c r="A265" s="1626"/>
      <c r="B265" s="1608" t="s">
        <v>1865</v>
      </c>
      <c r="C265" s="1609"/>
      <c r="D265" s="1609"/>
      <c r="E265" s="1609"/>
      <c r="F265" s="1609"/>
      <c r="G265" s="1610"/>
      <c r="H265" s="274"/>
      <c r="I265" s="1611" t="s">
        <v>1866</v>
      </c>
      <c r="J265" s="1612"/>
      <c r="K265" s="1612"/>
      <c r="L265" s="1612"/>
      <c r="M265" s="1612"/>
      <c r="N265" s="1613"/>
      <c r="O265" s="111"/>
      <c r="P265" s="111"/>
      <c r="Q265" s="111"/>
      <c r="R265" s="24"/>
    </row>
    <row r="266" spans="1:18">
      <c r="A266" s="1626"/>
      <c r="B266" s="884" t="s">
        <v>1867</v>
      </c>
      <c r="C266" s="207"/>
      <c r="D266" s="885"/>
      <c r="E266" s="207"/>
      <c r="F266" s="886"/>
      <c r="G266" s="887"/>
      <c r="H266" s="274"/>
      <c r="I266" s="1614"/>
      <c r="J266" s="1615"/>
      <c r="K266" s="1615"/>
      <c r="L266" s="1615"/>
      <c r="M266" s="1615"/>
      <c r="N266" s="1616"/>
      <c r="O266" s="111"/>
      <c r="P266" s="111"/>
      <c r="Q266" s="111"/>
      <c r="R266" s="24"/>
    </row>
    <row r="267" spans="1:18">
      <c r="A267" s="1626"/>
      <c r="B267" s="1486" t="s">
        <v>1690</v>
      </c>
      <c r="C267" s="1487"/>
      <c r="D267" s="1487"/>
      <c r="E267" s="1487"/>
      <c r="F267" s="1487"/>
      <c r="G267" s="1488"/>
      <c r="H267" s="274"/>
      <c r="I267" s="1580" t="s">
        <v>1868</v>
      </c>
      <c r="J267" s="1581"/>
      <c r="K267" s="1581"/>
      <c r="L267" s="1581"/>
      <c r="M267" s="1581"/>
      <c r="N267" s="1582"/>
      <c r="O267" s="111"/>
      <c r="P267" s="111"/>
      <c r="Q267" s="111"/>
      <c r="R267" s="24"/>
    </row>
    <row r="268" spans="1:18" ht="15.75" thickBot="1">
      <c r="A268" s="1626"/>
      <c r="B268" s="1301"/>
      <c r="C268" s="1302"/>
      <c r="D268" s="1302"/>
      <c r="E268" s="1302"/>
      <c r="F268" s="1302"/>
      <c r="G268" s="1303"/>
      <c r="H268" s="274"/>
      <c r="I268" s="1580"/>
      <c r="J268" s="1581"/>
      <c r="K268" s="1581"/>
      <c r="L268" s="1581"/>
      <c r="M268" s="1581"/>
      <c r="N268" s="1582"/>
      <c r="O268" s="111"/>
      <c r="P268" s="111"/>
      <c r="Q268" s="111"/>
      <c r="R268" s="24"/>
    </row>
    <row r="269" spans="1:18" ht="21.75" thickBot="1">
      <c r="A269" s="24"/>
      <c r="B269" s="274"/>
      <c r="C269" s="274"/>
      <c r="D269" s="274"/>
      <c r="E269" s="294"/>
      <c r="F269" s="294"/>
      <c r="G269" s="274"/>
      <c r="H269" s="274"/>
      <c r="I269" s="1547" t="s">
        <v>1860</v>
      </c>
      <c r="J269" s="1548" t="s">
        <v>1861</v>
      </c>
      <c r="K269" s="1548" t="s">
        <v>1862</v>
      </c>
      <c r="L269" s="1590" t="s">
        <v>1869</v>
      </c>
      <c r="M269" s="1591" t="s">
        <v>1449</v>
      </c>
      <c r="N269" s="1542" t="s">
        <v>1870</v>
      </c>
      <c r="O269" s="111"/>
      <c r="P269" s="111"/>
      <c r="Q269" s="111"/>
      <c r="R269" s="24"/>
    </row>
    <row r="270" spans="1:18" ht="23.25">
      <c r="A270" s="842" t="s">
        <v>1671</v>
      </c>
      <c r="B270" s="1592" t="s">
        <v>1871</v>
      </c>
      <c r="C270" s="1593"/>
      <c r="D270" s="1593"/>
      <c r="E270" s="1593"/>
      <c r="F270" s="1593"/>
      <c r="G270" s="1594"/>
      <c r="H270" s="274"/>
      <c r="I270" s="1547"/>
      <c r="J270" s="1548"/>
      <c r="K270" s="1548"/>
      <c r="L270" s="1590"/>
      <c r="M270" s="1591"/>
      <c r="N270" s="1542"/>
      <c r="O270" s="111"/>
      <c r="P270" s="111"/>
      <c r="Q270" s="111"/>
      <c r="R270" s="24"/>
    </row>
    <row r="271" spans="1:18">
      <c r="A271" s="1584" t="s">
        <v>1871</v>
      </c>
      <c r="B271" s="1577" t="s">
        <v>1872</v>
      </c>
      <c r="C271" s="1578"/>
      <c r="D271" s="1578"/>
      <c r="E271" s="1578"/>
      <c r="F271" s="1578"/>
      <c r="G271" s="1579"/>
      <c r="H271" s="274"/>
      <c r="I271" s="1543">
        <v>1</v>
      </c>
      <c r="J271" s="1523">
        <v>22</v>
      </c>
      <c r="K271" s="1585">
        <f>J271/2</f>
        <v>11</v>
      </c>
      <c r="L271" s="1586">
        <v>0.15</v>
      </c>
      <c r="M271" s="1575">
        <f>(PI()*(K271^2)*I271)</f>
        <v>380.13271108436498</v>
      </c>
      <c r="N271" s="1576">
        <f>N275</f>
        <v>1.5783961298369786</v>
      </c>
      <c r="O271" s="111"/>
      <c r="P271" s="111"/>
      <c r="Q271" s="111"/>
      <c r="R271" s="24"/>
    </row>
    <row r="272" spans="1:18">
      <c r="A272" s="1584"/>
      <c r="B272" s="1577"/>
      <c r="C272" s="1578"/>
      <c r="D272" s="1578"/>
      <c r="E272" s="1578"/>
      <c r="F272" s="1578"/>
      <c r="G272" s="1579"/>
      <c r="H272" s="274"/>
      <c r="I272" s="1543"/>
      <c r="J272" s="1523"/>
      <c r="K272" s="1585"/>
      <c r="L272" s="1586"/>
      <c r="M272" s="1575"/>
      <c r="N272" s="1576"/>
      <c r="O272" s="111"/>
      <c r="P272" s="111"/>
      <c r="Q272" s="111"/>
      <c r="R272" s="24"/>
    </row>
    <row r="273" spans="1:18">
      <c r="A273" s="1584"/>
      <c r="B273" s="1577" t="s">
        <v>1873</v>
      </c>
      <c r="C273" s="1578"/>
      <c r="D273" s="1578"/>
      <c r="E273" s="1578"/>
      <c r="F273" s="1578"/>
      <c r="G273" s="1579"/>
      <c r="H273" s="274"/>
      <c r="I273" s="1580" t="s">
        <v>1874</v>
      </c>
      <c r="J273" s="1581"/>
      <c r="K273" s="1581"/>
      <c r="L273" s="1581"/>
      <c r="M273" s="1581"/>
      <c r="N273" s="1582"/>
      <c r="O273" s="111"/>
      <c r="P273" s="111"/>
      <c r="Q273" s="111"/>
      <c r="R273" s="24"/>
    </row>
    <row r="274" spans="1:18">
      <c r="A274" s="1584"/>
      <c r="B274" s="1577"/>
      <c r="C274" s="1578"/>
      <c r="D274" s="1578"/>
      <c r="E274" s="1578"/>
      <c r="F274" s="1578"/>
      <c r="G274" s="1579"/>
      <c r="H274" s="274"/>
      <c r="I274" s="1580"/>
      <c r="J274" s="1581"/>
      <c r="K274" s="1581"/>
      <c r="L274" s="1581"/>
      <c r="M274" s="1581"/>
      <c r="N274" s="1582"/>
      <c r="O274" s="111"/>
      <c r="P274" s="111"/>
      <c r="Q274" s="111"/>
      <c r="R274" s="24"/>
    </row>
    <row r="275" spans="1:18">
      <c r="A275" s="1584"/>
      <c r="B275" s="1577"/>
      <c r="C275" s="1578"/>
      <c r="D275" s="1578"/>
      <c r="E275" s="1578"/>
      <c r="F275" s="1578"/>
      <c r="G275" s="1579"/>
      <c r="H275" s="274"/>
      <c r="I275" s="1543">
        <v>1</v>
      </c>
      <c r="J275" s="1523">
        <v>30</v>
      </c>
      <c r="K275" s="1523">
        <v>20</v>
      </c>
      <c r="L275" s="1583">
        <f>(L271*N271)*I271</f>
        <v>0.2367594194755468</v>
      </c>
      <c r="M275" s="1575">
        <f>(J275*K275)*I275</f>
        <v>600</v>
      </c>
      <c r="N275" s="1576">
        <f>M275/M271</f>
        <v>1.5783961298369786</v>
      </c>
      <c r="O275" s="111"/>
      <c r="P275" s="111"/>
      <c r="Q275" s="111"/>
      <c r="R275" s="24"/>
    </row>
    <row r="276" spans="1:18">
      <c r="A276" s="1584"/>
      <c r="B276" s="888"/>
      <c r="C276" s="889"/>
      <c r="D276" s="889"/>
      <c r="E276" s="889"/>
      <c r="F276" s="889"/>
      <c r="G276" s="516"/>
      <c r="H276" s="274"/>
      <c r="I276" s="1543"/>
      <c r="J276" s="1523"/>
      <c r="K276" s="1523"/>
      <c r="L276" s="1583"/>
      <c r="M276" s="1575"/>
      <c r="N276" s="1576"/>
      <c r="O276" s="111"/>
      <c r="P276" s="111"/>
      <c r="Q276" s="111"/>
      <c r="R276" s="24"/>
    </row>
    <row r="277" spans="1:18">
      <c r="A277" s="1584"/>
      <c r="B277" s="888"/>
      <c r="C277" s="889"/>
      <c r="D277" s="889"/>
      <c r="E277" s="889"/>
      <c r="F277" s="889"/>
      <c r="G277" s="516"/>
      <c r="H277" s="274"/>
      <c r="I277" s="1587" t="s">
        <v>1875</v>
      </c>
      <c r="J277" s="1588" t="s">
        <v>1876</v>
      </c>
      <c r="K277" s="1588" t="s">
        <v>1877</v>
      </c>
      <c r="L277" s="1589" t="s">
        <v>1869</v>
      </c>
      <c r="M277" s="1557" t="s">
        <v>1449</v>
      </c>
      <c r="N277" s="1558" t="s">
        <v>1870</v>
      </c>
      <c r="O277" s="111"/>
      <c r="P277" s="111"/>
      <c r="Q277" s="111"/>
      <c r="R277" s="24"/>
    </row>
    <row r="278" spans="1:18">
      <c r="A278" s="1584"/>
      <c r="B278" s="888"/>
      <c r="C278" s="889"/>
      <c r="D278" s="889"/>
      <c r="E278" s="889"/>
      <c r="F278" s="889"/>
      <c r="G278" s="516"/>
      <c r="H278" s="274"/>
      <c r="I278" s="1587"/>
      <c r="J278" s="1588"/>
      <c r="K278" s="1588"/>
      <c r="L278" s="1589"/>
      <c r="M278" s="1557"/>
      <c r="N278" s="1558"/>
      <c r="O278" s="111"/>
      <c r="P278" s="111"/>
      <c r="Q278" s="111"/>
      <c r="R278" s="24"/>
    </row>
    <row r="279" spans="1:18" ht="19.5" thickBot="1">
      <c r="A279" s="1584"/>
      <c r="B279" s="888"/>
      <c r="C279" s="889"/>
      <c r="D279" s="889"/>
      <c r="E279" s="889"/>
      <c r="F279" s="889"/>
      <c r="G279" s="516"/>
      <c r="H279" s="274"/>
      <c r="I279" s="890" t="s">
        <v>1878</v>
      </c>
      <c r="J279" s="891"/>
      <c r="K279" s="891"/>
      <c r="L279" s="891"/>
      <c r="M279" s="891"/>
      <c r="N279" s="892"/>
      <c r="O279" s="111"/>
      <c r="P279" s="111"/>
      <c r="Q279" s="111"/>
      <c r="R279" s="24"/>
    </row>
    <row r="280" spans="1:18">
      <c r="A280" s="1584"/>
      <c r="B280" s="888"/>
      <c r="C280" s="889"/>
      <c r="D280" s="889"/>
      <c r="E280" s="889"/>
      <c r="F280" s="889"/>
      <c r="G280" s="516"/>
      <c r="H280" s="274"/>
      <c r="I280" s="893" t="s">
        <v>1879</v>
      </c>
      <c r="J280" s="894" t="s">
        <v>1880</v>
      </c>
      <c r="K280" s="895"/>
      <c r="L280" s="895"/>
      <c r="M280" s="895"/>
      <c r="N280" s="896"/>
      <c r="O280" s="111"/>
      <c r="P280" s="111"/>
      <c r="Q280" s="111"/>
      <c r="R280" s="24"/>
    </row>
    <row r="281" spans="1:18">
      <c r="A281" s="1584"/>
      <c r="B281" s="888"/>
      <c r="C281" s="889"/>
      <c r="D281" s="889"/>
      <c r="E281" s="889"/>
      <c r="F281" s="889"/>
      <c r="G281" s="516"/>
      <c r="H281" s="274"/>
      <c r="I281" s="1559" t="s">
        <v>1690</v>
      </c>
      <c r="J281" s="1560"/>
      <c r="K281" s="1560"/>
      <c r="L281" s="1560"/>
      <c r="M281" s="1560"/>
      <c r="N281" s="1561"/>
      <c r="O281" s="111"/>
      <c r="P281" s="111"/>
      <c r="Q281" s="111"/>
      <c r="R281" s="24"/>
    </row>
    <row r="282" spans="1:18" ht="15.75" thickBot="1">
      <c r="A282" s="1584"/>
      <c r="B282" s="888"/>
      <c r="C282" s="889"/>
      <c r="D282" s="889"/>
      <c r="E282" s="889"/>
      <c r="F282" s="889"/>
      <c r="G282" s="516"/>
      <c r="H282" s="274"/>
      <c r="I282" s="1562"/>
      <c r="J282" s="1563"/>
      <c r="K282" s="1563"/>
      <c r="L282" s="1563"/>
      <c r="M282" s="1563"/>
      <c r="N282" s="1564"/>
      <c r="O282" s="111"/>
      <c r="P282" s="111"/>
      <c r="Q282" s="111"/>
      <c r="R282" s="24"/>
    </row>
    <row r="283" spans="1:18" ht="15.75" thickBot="1">
      <c r="A283" s="1584"/>
      <c r="B283" s="888"/>
      <c r="C283" s="889"/>
      <c r="D283" s="889"/>
      <c r="E283" s="889"/>
      <c r="F283" s="889"/>
      <c r="G283" s="516"/>
      <c r="H283" s="274"/>
      <c r="I283" s="111"/>
      <c r="J283" s="111"/>
      <c r="K283" s="111"/>
      <c r="L283" s="111"/>
      <c r="M283" s="111"/>
      <c r="N283" s="111"/>
      <c r="O283" s="111"/>
      <c r="P283" s="111"/>
      <c r="Q283" s="111"/>
      <c r="R283" s="24"/>
    </row>
    <row r="284" spans="1:18">
      <c r="A284" s="1584"/>
      <c r="B284" s="888"/>
      <c r="C284" s="889"/>
      <c r="D284" s="889"/>
      <c r="E284" s="889"/>
      <c r="F284" s="889"/>
      <c r="G284" s="516"/>
      <c r="H284" s="274"/>
      <c r="I284" s="1565" t="s">
        <v>1881</v>
      </c>
      <c r="J284" s="1566"/>
      <c r="K284" s="1566"/>
      <c r="L284" s="1566"/>
      <c r="M284" s="1567"/>
      <c r="N284" s="24"/>
      <c r="O284" s="111"/>
      <c r="P284" s="111"/>
      <c r="Q284" s="111"/>
      <c r="R284" s="24"/>
    </row>
    <row r="285" spans="1:18">
      <c r="A285" s="1584"/>
      <c r="B285" s="888"/>
      <c r="C285" s="889"/>
      <c r="D285" s="889"/>
      <c r="E285" s="889"/>
      <c r="F285" s="889"/>
      <c r="G285" s="516"/>
      <c r="H285" s="274"/>
      <c r="I285" s="1568"/>
      <c r="J285" s="1569"/>
      <c r="K285" s="1569"/>
      <c r="L285" s="1569"/>
      <c r="M285" s="1570"/>
      <c r="N285" s="24"/>
      <c r="O285" s="24"/>
      <c r="P285" s="24"/>
      <c r="Q285" s="24"/>
      <c r="R285" s="24"/>
    </row>
    <row r="286" spans="1:18">
      <c r="A286" s="1584"/>
      <c r="B286" s="888"/>
      <c r="C286" s="889"/>
      <c r="D286" s="889"/>
      <c r="E286" s="889"/>
      <c r="F286" s="889"/>
      <c r="G286" s="516"/>
      <c r="H286" s="274"/>
      <c r="I286" s="1568"/>
      <c r="J286" s="1569"/>
      <c r="K286" s="1569"/>
      <c r="L286" s="1569"/>
      <c r="M286" s="1570"/>
      <c r="N286" s="24"/>
      <c r="O286" s="24"/>
      <c r="P286" s="24"/>
      <c r="Q286" s="24"/>
      <c r="R286" s="24"/>
    </row>
    <row r="287" spans="1:18">
      <c r="A287" s="1584"/>
      <c r="B287" s="1571" t="s">
        <v>1882</v>
      </c>
      <c r="C287" s="1572"/>
      <c r="D287" s="1572"/>
      <c r="E287" s="1572"/>
      <c r="F287" s="1572"/>
      <c r="G287" s="516"/>
      <c r="H287" s="274"/>
      <c r="I287" s="1547" t="s">
        <v>1860</v>
      </c>
      <c r="J287" s="1548" t="s">
        <v>1861</v>
      </c>
      <c r="K287" s="1548" t="s">
        <v>1862</v>
      </c>
      <c r="L287" s="1548" t="s">
        <v>1883</v>
      </c>
      <c r="M287" s="1542" t="s">
        <v>1449</v>
      </c>
      <c r="N287" s="24"/>
      <c r="O287" s="24"/>
      <c r="P287" s="24"/>
      <c r="Q287" s="24"/>
      <c r="R287" s="24"/>
    </row>
    <row r="288" spans="1:18">
      <c r="A288" s="1584"/>
      <c r="B288" s="1571"/>
      <c r="C288" s="1572"/>
      <c r="D288" s="1572"/>
      <c r="E288" s="1572"/>
      <c r="F288" s="1572"/>
      <c r="G288" s="516"/>
      <c r="H288" s="274"/>
      <c r="I288" s="1547"/>
      <c r="J288" s="1548"/>
      <c r="K288" s="1548"/>
      <c r="L288" s="1548"/>
      <c r="M288" s="1542"/>
      <c r="N288" s="24"/>
      <c r="O288" s="24"/>
      <c r="P288" s="24"/>
      <c r="Q288" s="24"/>
      <c r="R288" s="24"/>
    </row>
    <row r="289" spans="1:18" ht="15.75" thickBot="1">
      <c r="A289" s="1584"/>
      <c r="B289" s="1573"/>
      <c r="C289" s="1574"/>
      <c r="D289" s="1574"/>
      <c r="E289" s="1574"/>
      <c r="F289" s="1574"/>
      <c r="G289" s="897"/>
      <c r="H289" s="274"/>
      <c r="I289" s="1543">
        <v>1</v>
      </c>
      <c r="J289" s="1482">
        <v>22</v>
      </c>
      <c r="K289" s="1553">
        <f>J289/2</f>
        <v>11</v>
      </c>
      <c r="L289" s="1482">
        <v>1</v>
      </c>
      <c r="M289" s="1525">
        <f>((PI()*(K289^2)*L289))*I289</f>
        <v>380.13271108436498</v>
      </c>
      <c r="N289" s="24"/>
      <c r="O289" s="24"/>
      <c r="P289" s="24"/>
      <c r="Q289" s="24"/>
      <c r="R289" s="24"/>
    </row>
    <row r="290" spans="1:18" ht="21">
      <c r="A290" s="24"/>
      <c r="B290" s="274"/>
      <c r="C290" s="274"/>
      <c r="D290" s="274"/>
      <c r="E290" s="294"/>
      <c r="F290" s="294"/>
      <c r="G290" s="274"/>
      <c r="H290" s="274"/>
      <c r="I290" s="1543"/>
      <c r="J290" s="1482"/>
      <c r="K290" s="1553"/>
      <c r="L290" s="1482"/>
      <c r="M290" s="1525"/>
      <c r="N290" s="24"/>
      <c r="O290" s="24"/>
      <c r="P290" s="24"/>
      <c r="Q290" s="24"/>
      <c r="R290" s="24"/>
    </row>
    <row r="291" spans="1:18">
      <c r="A291" s="24"/>
      <c r="B291" s="1554" t="s">
        <v>1884</v>
      </c>
      <c r="C291" s="1555"/>
      <c r="D291" s="1555"/>
      <c r="E291" s="1555"/>
      <c r="F291" s="1555"/>
      <c r="G291" s="1556"/>
      <c r="H291" s="274"/>
      <c r="I291" s="1547" t="s">
        <v>1860</v>
      </c>
      <c r="J291" s="1548" t="s">
        <v>1861</v>
      </c>
      <c r="K291" s="1548" t="s">
        <v>1883</v>
      </c>
      <c r="L291" s="1548"/>
      <c r="M291" s="1542" t="s">
        <v>1449</v>
      </c>
      <c r="N291" s="24"/>
      <c r="O291" s="24"/>
      <c r="P291" s="24"/>
      <c r="Q291" s="24"/>
      <c r="R291" s="24"/>
    </row>
    <row r="292" spans="1:18">
      <c r="A292" s="24"/>
      <c r="B292" s="1554"/>
      <c r="C292" s="1555"/>
      <c r="D292" s="1555"/>
      <c r="E292" s="1555"/>
      <c r="F292" s="1555"/>
      <c r="G292" s="1556"/>
      <c r="H292" s="274"/>
      <c r="I292" s="1547"/>
      <c r="J292" s="1548"/>
      <c r="K292" s="1548"/>
      <c r="L292" s="1548"/>
      <c r="M292" s="1542"/>
      <c r="N292" s="24"/>
      <c r="O292" s="24"/>
      <c r="P292" s="24"/>
      <c r="Q292" s="24"/>
      <c r="R292" s="24"/>
    </row>
    <row r="293" spans="1:18">
      <c r="A293" s="24"/>
      <c r="B293" s="1549" t="s">
        <v>1875</v>
      </c>
      <c r="C293" s="1550" t="s">
        <v>1876</v>
      </c>
      <c r="D293" s="1550" t="s">
        <v>1877</v>
      </c>
      <c r="E293" s="1550" t="s">
        <v>1883</v>
      </c>
      <c r="F293" s="1550" t="s">
        <v>1449</v>
      </c>
      <c r="G293" s="1551"/>
      <c r="H293" s="274"/>
      <c r="I293" s="1543">
        <v>1</v>
      </c>
      <c r="J293" s="1523">
        <v>22</v>
      </c>
      <c r="K293" s="1523">
        <v>1</v>
      </c>
      <c r="L293" s="1552"/>
      <c r="M293" s="1525">
        <f>(((J293/2)*(J293/2)*3.1416)*K293)*I293</f>
        <v>380.1336</v>
      </c>
      <c r="N293" s="24"/>
      <c r="O293" s="24"/>
      <c r="P293" s="24"/>
      <c r="Q293" s="24"/>
      <c r="R293" s="24"/>
    </row>
    <row r="294" spans="1:18">
      <c r="A294" s="24"/>
      <c r="B294" s="1549"/>
      <c r="C294" s="1550"/>
      <c r="D294" s="1550"/>
      <c r="E294" s="1550"/>
      <c r="F294" s="1550"/>
      <c r="G294" s="1551"/>
      <c r="H294" s="274"/>
      <c r="I294" s="1543"/>
      <c r="J294" s="1523"/>
      <c r="K294" s="1523"/>
      <c r="L294" s="1552"/>
      <c r="M294" s="1525"/>
      <c r="N294" s="24"/>
      <c r="O294" s="24"/>
      <c r="P294" s="24"/>
      <c r="Q294" s="24"/>
      <c r="R294" s="24"/>
    </row>
    <row r="295" spans="1:18">
      <c r="A295" s="24"/>
      <c r="B295" s="1543">
        <v>1</v>
      </c>
      <c r="C295" s="1523">
        <v>30</v>
      </c>
      <c r="D295" s="1523">
        <v>20</v>
      </c>
      <c r="E295" s="1482">
        <v>1</v>
      </c>
      <c r="F295" s="1545">
        <f>((C295*D295)*E295)*B295</f>
        <v>600</v>
      </c>
      <c r="G295" s="1546"/>
      <c r="H295" s="274"/>
      <c r="I295" s="1547" t="s">
        <v>1860</v>
      </c>
      <c r="J295" s="1548" t="s">
        <v>1861</v>
      </c>
      <c r="K295" s="1548" t="s">
        <v>1883</v>
      </c>
      <c r="L295" s="1548" t="s">
        <v>1858</v>
      </c>
      <c r="M295" s="1542" t="s">
        <v>1449</v>
      </c>
      <c r="N295" s="24"/>
      <c r="O295" s="24"/>
      <c r="P295" s="24"/>
      <c r="Q295" s="24"/>
      <c r="R295" s="24"/>
    </row>
    <row r="296" spans="1:18">
      <c r="A296" s="24"/>
      <c r="B296" s="1543"/>
      <c r="C296" s="1523"/>
      <c r="D296" s="1523"/>
      <c r="E296" s="1482"/>
      <c r="F296" s="1545"/>
      <c r="G296" s="1546"/>
      <c r="H296" s="274"/>
      <c r="I296" s="1547"/>
      <c r="J296" s="1548"/>
      <c r="K296" s="1548"/>
      <c r="L296" s="1548"/>
      <c r="M296" s="1542"/>
      <c r="N296" s="24"/>
      <c r="O296" s="24"/>
      <c r="P296" s="24"/>
      <c r="Q296" s="24"/>
      <c r="R296" s="24"/>
    </row>
    <row r="297" spans="1:18">
      <c r="A297" s="24"/>
      <c r="B297" s="1526" t="s">
        <v>1878</v>
      </c>
      <c r="C297" s="1527"/>
      <c r="D297" s="1527"/>
      <c r="E297" s="1527"/>
      <c r="F297" s="1527"/>
      <c r="G297" s="1528"/>
      <c r="H297" s="274"/>
      <c r="I297" s="1543">
        <v>1</v>
      </c>
      <c r="J297" s="1523">
        <v>22</v>
      </c>
      <c r="K297" s="1523">
        <v>1</v>
      </c>
      <c r="L297" s="1544">
        <v>3</v>
      </c>
      <c r="M297" s="1525">
        <f>(((J297/2)*(J297/2)*PI()*K297)*I297)/L297</f>
        <v>126.71090369478833</v>
      </c>
      <c r="N297" s="24"/>
      <c r="O297" s="24"/>
      <c r="P297" s="24"/>
      <c r="Q297" s="24"/>
      <c r="R297" s="24"/>
    </row>
    <row r="298" spans="1:18">
      <c r="A298" s="24"/>
      <c r="B298" s="898" t="s">
        <v>1690</v>
      </c>
      <c r="C298" s="899"/>
      <c r="D298" s="899"/>
      <c r="E298" s="899"/>
      <c r="F298" s="899"/>
      <c r="G298" s="900"/>
      <c r="H298" s="274"/>
      <c r="I298" s="1543"/>
      <c r="J298" s="1523"/>
      <c r="K298" s="1523"/>
      <c r="L298" s="1544"/>
      <c r="M298" s="1525"/>
      <c r="N298" s="24"/>
      <c r="O298" s="24"/>
      <c r="P298" s="24"/>
      <c r="Q298" s="24"/>
      <c r="R298" s="24"/>
    </row>
    <row r="299" spans="1:18" ht="15.75" thickBot="1">
      <c r="A299" s="24"/>
      <c r="B299" s="901"/>
      <c r="C299" s="902"/>
      <c r="D299" s="902"/>
      <c r="E299" s="902"/>
      <c r="F299" s="902"/>
      <c r="G299" s="903"/>
      <c r="H299" s="274"/>
      <c r="I299" s="1526" t="s">
        <v>1878</v>
      </c>
      <c r="J299" s="1527"/>
      <c r="K299" s="1527"/>
      <c r="L299" s="1527"/>
      <c r="M299" s="1528"/>
      <c r="N299" s="24"/>
      <c r="O299" s="24"/>
      <c r="P299" s="24"/>
      <c r="Q299" s="24"/>
      <c r="R299" s="24"/>
    </row>
    <row r="300" spans="1:18" ht="21">
      <c r="A300" s="24"/>
      <c r="B300" s="274"/>
      <c r="C300" s="274"/>
      <c r="D300" s="274"/>
      <c r="E300" s="294"/>
      <c r="F300" s="294"/>
      <c r="G300" s="274"/>
      <c r="H300" s="274"/>
      <c r="I300" s="1529" t="s">
        <v>1690</v>
      </c>
      <c r="J300" s="1530"/>
      <c r="K300" s="1530"/>
      <c r="L300" s="1530"/>
      <c r="M300" s="1531"/>
      <c r="N300" s="24"/>
      <c r="O300" s="24"/>
      <c r="P300" s="24"/>
      <c r="Q300" s="24"/>
      <c r="R300" s="24"/>
    </row>
    <row r="301" spans="1:18" ht="21.75" thickBot="1">
      <c r="A301" s="24"/>
      <c r="B301" s="274"/>
      <c r="C301" s="274"/>
      <c r="D301" s="274"/>
      <c r="E301" s="294"/>
      <c r="F301" s="294"/>
      <c r="G301" s="274"/>
      <c r="H301" s="274"/>
      <c r="I301" s="1532"/>
      <c r="J301" s="1533"/>
      <c r="K301" s="1533"/>
      <c r="L301" s="1533"/>
      <c r="M301" s="1534"/>
      <c r="N301" s="111"/>
      <c r="O301" s="24"/>
      <c r="P301" s="24"/>
      <c r="Q301" s="24"/>
      <c r="R301" s="24"/>
    </row>
    <row r="302" spans="1:18" ht="21">
      <c r="A302" s="274"/>
      <c r="B302" s="274"/>
      <c r="C302" s="274"/>
      <c r="D302" s="274"/>
      <c r="E302" s="294"/>
      <c r="F302" s="294"/>
      <c r="G302" s="274"/>
      <c r="H302" s="111"/>
      <c r="I302" s="111"/>
      <c r="J302" s="111"/>
      <c r="K302" s="111"/>
      <c r="L302" s="111"/>
      <c r="M302" s="111"/>
      <c r="N302" s="111"/>
      <c r="O302" s="24"/>
      <c r="P302" s="24"/>
      <c r="Q302" s="24"/>
      <c r="R302" s="24"/>
    </row>
    <row r="303" spans="1:18">
      <c r="A303" s="24"/>
      <c r="B303" s="1535" t="s">
        <v>1885</v>
      </c>
      <c r="C303" s="1536"/>
      <c r="D303" s="1536"/>
      <c r="E303" s="1536"/>
      <c r="F303" s="1536"/>
      <c r="G303" s="1536"/>
      <c r="H303" s="1536"/>
      <c r="I303" s="1536"/>
      <c r="J303" s="1536"/>
      <c r="K303" s="1536"/>
      <c r="L303" s="111"/>
      <c r="M303" s="111"/>
      <c r="N303" s="111"/>
      <c r="O303" s="111"/>
      <c r="P303" s="111"/>
      <c r="Q303" s="111"/>
      <c r="R303" s="24"/>
    </row>
    <row r="304" spans="1:18">
      <c r="A304" s="24"/>
      <c r="B304" s="1535"/>
      <c r="C304" s="1536"/>
      <c r="D304" s="1536"/>
      <c r="E304" s="1536"/>
      <c r="F304" s="1536"/>
      <c r="G304" s="1536"/>
      <c r="H304" s="1536"/>
      <c r="I304" s="1536"/>
      <c r="J304" s="1536"/>
      <c r="K304" s="1536"/>
      <c r="L304" s="111"/>
      <c r="M304" s="111"/>
      <c r="N304" s="111"/>
      <c r="O304" s="111"/>
      <c r="P304" s="111"/>
      <c r="Q304" s="111"/>
      <c r="R304" s="24"/>
    </row>
    <row r="305" spans="1:18" ht="15.75">
      <c r="A305" s="24"/>
      <c r="B305" s="1537" t="s">
        <v>1886</v>
      </c>
      <c r="C305" s="1538"/>
      <c r="D305" s="1538"/>
      <c r="E305" s="1538"/>
      <c r="F305" s="1538"/>
      <c r="G305" s="1538"/>
      <c r="H305" s="1538"/>
      <c r="I305" s="1538"/>
      <c r="J305" s="1538"/>
      <c r="K305" s="1539"/>
      <c r="L305" s="111"/>
      <c r="M305" s="111"/>
      <c r="N305" s="111"/>
      <c r="O305" s="111"/>
      <c r="P305" s="111"/>
      <c r="Q305" s="111"/>
      <c r="R305" s="24"/>
    </row>
    <row r="306" spans="1:18">
      <c r="A306" s="24"/>
      <c r="B306" s="904"/>
      <c r="C306" s="1540" t="s">
        <v>1860</v>
      </c>
      <c r="D306" s="1540"/>
      <c r="E306" s="1540" t="s">
        <v>1861</v>
      </c>
      <c r="F306" s="1540"/>
      <c r="G306" s="1540" t="s">
        <v>1883</v>
      </c>
      <c r="H306" s="1540"/>
      <c r="I306" s="1541" t="s">
        <v>1887</v>
      </c>
      <c r="J306" s="1541"/>
      <c r="K306" s="905" t="s">
        <v>1449</v>
      </c>
      <c r="L306" s="111"/>
      <c r="M306" s="111"/>
      <c r="N306" s="111"/>
      <c r="O306" s="111"/>
      <c r="P306" s="111"/>
      <c r="Q306" s="111"/>
      <c r="R306" s="24"/>
    </row>
    <row r="307" spans="1:18">
      <c r="A307" s="24"/>
      <c r="B307" s="1522" t="s">
        <v>186</v>
      </c>
      <c r="C307" s="1480">
        <v>1</v>
      </c>
      <c r="D307" s="1480"/>
      <c r="E307" s="1523">
        <v>26</v>
      </c>
      <c r="F307" s="1523"/>
      <c r="G307" s="1523">
        <v>4</v>
      </c>
      <c r="H307" s="1523"/>
      <c r="I307" s="1524">
        <f>(I311/K311)*K307</f>
        <v>0.47499999999999998</v>
      </c>
      <c r="J307" s="1524"/>
      <c r="K307" s="1525">
        <f>(((E307/2)*(E307/2)*PI())*G307)*C307</f>
        <v>2123.7166338267002</v>
      </c>
      <c r="L307" s="111"/>
      <c r="M307" s="111"/>
      <c r="N307" s="111"/>
      <c r="O307" s="111"/>
      <c r="P307" s="111"/>
      <c r="Q307" s="111"/>
      <c r="R307" s="24"/>
    </row>
    <row r="308" spans="1:18">
      <c r="A308" s="24"/>
      <c r="B308" s="1522"/>
      <c r="C308" s="1480"/>
      <c r="D308" s="1480"/>
      <c r="E308" s="1523"/>
      <c r="F308" s="1523"/>
      <c r="G308" s="1523"/>
      <c r="H308" s="1523"/>
      <c r="I308" s="1524"/>
      <c r="J308" s="1524"/>
      <c r="K308" s="1525"/>
      <c r="L308" s="111"/>
      <c r="M308" s="111"/>
      <c r="N308" s="111"/>
      <c r="O308" s="111"/>
      <c r="P308" s="111"/>
      <c r="Q308" s="111"/>
      <c r="R308" s="24"/>
    </row>
    <row r="309" spans="1:18" ht="15.75" thickBot="1">
      <c r="A309" s="24"/>
      <c r="B309" s="904"/>
      <c r="C309" s="906"/>
      <c r="D309" s="207"/>
      <c r="E309" s="907"/>
      <c r="F309" s="207"/>
      <c r="G309" s="907"/>
      <c r="H309" s="207"/>
      <c r="I309" s="908"/>
      <c r="J309" s="207"/>
      <c r="K309" s="905"/>
      <c r="L309" s="111"/>
      <c r="M309" s="111"/>
      <c r="N309" s="111"/>
      <c r="O309" s="111"/>
      <c r="P309" s="111"/>
      <c r="Q309" s="111"/>
      <c r="R309" s="24"/>
    </row>
    <row r="310" spans="1:18" ht="15.75">
      <c r="A310" s="24"/>
      <c r="B310" s="1515" t="s">
        <v>1888</v>
      </c>
      <c r="C310" s="1497"/>
      <c r="D310" s="1497"/>
      <c r="E310" s="1497"/>
      <c r="F310" s="1497"/>
      <c r="G310" s="1497"/>
      <c r="H310" s="1497"/>
      <c r="I310" s="1497"/>
      <c r="J310" s="1497"/>
      <c r="K310" s="1516"/>
      <c r="L310" s="111"/>
      <c r="M310" s="111"/>
      <c r="N310" s="111"/>
      <c r="O310" s="111"/>
      <c r="P310" s="111"/>
      <c r="Q310" s="111"/>
      <c r="R310" s="24"/>
    </row>
    <row r="311" spans="1:18">
      <c r="A311" s="24"/>
      <c r="B311" s="1517" t="s">
        <v>196</v>
      </c>
      <c r="C311" s="1518">
        <v>1</v>
      </c>
      <c r="D311" s="1518"/>
      <c r="E311" s="1519">
        <v>26</v>
      </c>
      <c r="F311" s="1519"/>
      <c r="G311" s="1519">
        <v>4</v>
      </c>
      <c r="H311" s="1519"/>
      <c r="I311" s="1520">
        <v>0.47499999999999998</v>
      </c>
      <c r="J311" s="1520"/>
      <c r="K311" s="1521">
        <f>(((E311/2)*(E311/2)*PI())*G311)*C311</f>
        <v>2123.7166338267002</v>
      </c>
      <c r="L311" s="111"/>
      <c r="M311" s="111"/>
      <c r="N311" s="111"/>
      <c r="O311" s="111"/>
      <c r="P311" s="111"/>
      <c r="Q311" s="111"/>
      <c r="R311" s="24"/>
    </row>
    <row r="312" spans="1:18">
      <c r="A312" s="24"/>
      <c r="B312" s="1517"/>
      <c r="C312" s="1518"/>
      <c r="D312" s="1518"/>
      <c r="E312" s="1519"/>
      <c r="F312" s="1519"/>
      <c r="G312" s="1519"/>
      <c r="H312" s="1519"/>
      <c r="I312" s="1520"/>
      <c r="J312" s="1520"/>
      <c r="K312" s="1521"/>
      <c r="L312" s="111"/>
      <c r="M312" s="111"/>
      <c r="N312" s="111"/>
      <c r="O312" s="111"/>
      <c r="P312" s="111"/>
      <c r="Q312" s="111"/>
      <c r="R312" s="24"/>
    </row>
    <row r="313" spans="1:18">
      <c r="A313" s="24"/>
      <c r="B313" s="1502" t="s">
        <v>1889</v>
      </c>
      <c r="C313" s="1503"/>
      <c r="D313" s="1503"/>
      <c r="E313" s="1503"/>
      <c r="F313" s="1503"/>
      <c r="G313" s="1503"/>
      <c r="H313" s="1503"/>
      <c r="I313" s="1503"/>
      <c r="J313" s="1503"/>
      <c r="K313" s="1504"/>
      <c r="L313" s="111"/>
      <c r="M313" s="111"/>
      <c r="N313" s="111"/>
      <c r="O313" s="111"/>
      <c r="P313" s="111"/>
      <c r="Q313" s="111"/>
      <c r="R313" s="24"/>
    </row>
    <row r="314" spans="1:18">
      <c r="A314" s="24"/>
      <c r="B314" s="909" t="s">
        <v>186</v>
      </c>
      <c r="C314" s="1505" t="s">
        <v>1890</v>
      </c>
      <c r="D314" s="1505"/>
      <c r="E314" s="1505"/>
      <c r="F314" s="1505"/>
      <c r="G314" s="1505"/>
      <c r="H314" s="1505"/>
      <c r="I314" s="1505"/>
      <c r="J314" s="1505"/>
      <c r="K314" s="1506"/>
      <c r="L314" s="111"/>
      <c r="M314" s="111"/>
      <c r="N314" s="111"/>
      <c r="O314" s="111"/>
      <c r="P314" s="111"/>
      <c r="Q314" s="111"/>
      <c r="R314" s="24"/>
    </row>
    <row r="315" spans="1:18">
      <c r="A315" s="24"/>
      <c r="B315" s="1507" t="s">
        <v>196</v>
      </c>
      <c r="C315" s="1508" t="s">
        <v>1891</v>
      </c>
      <c r="D315" s="1508"/>
      <c r="E315" s="1508"/>
      <c r="F315" s="1508"/>
      <c r="G315" s="1508"/>
      <c r="H315" s="1508"/>
      <c r="I315" s="1508"/>
      <c r="J315" s="1508"/>
      <c r="K315" s="1509"/>
      <c r="L315" s="111"/>
      <c r="M315" s="111"/>
      <c r="N315" s="111"/>
      <c r="O315" s="111"/>
      <c r="P315" s="111"/>
      <c r="Q315" s="111"/>
      <c r="R315" s="24"/>
    </row>
    <row r="316" spans="1:18">
      <c r="A316" s="24"/>
      <c r="B316" s="1507"/>
      <c r="C316" s="1508"/>
      <c r="D316" s="1508"/>
      <c r="E316" s="1508"/>
      <c r="F316" s="1508"/>
      <c r="G316" s="1508"/>
      <c r="H316" s="1508"/>
      <c r="I316" s="1508"/>
      <c r="J316" s="1508"/>
      <c r="K316" s="1509"/>
      <c r="L316" s="111"/>
      <c r="M316" s="111"/>
      <c r="N316" s="111"/>
      <c r="O316" s="111"/>
      <c r="P316" s="111"/>
      <c r="Q316" s="111"/>
      <c r="R316" s="24"/>
    </row>
    <row r="317" spans="1:18">
      <c r="A317" s="24"/>
      <c r="B317" s="1510"/>
      <c r="C317" s="1511"/>
      <c r="D317" s="1511"/>
      <c r="E317" s="1511"/>
      <c r="F317" s="1511"/>
      <c r="G317" s="1511"/>
      <c r="H317" s="1511"/>
      <c r="I317" s="1511"/>
      <c r="J317" s="1511"/>
      <c r="K317" s="1512"/>
      <c r="L317" s="111"/>
      <c r="M317" s="111"/>
      <c r="N317" s="111"/>
      <c r="O317" s="111"/>
      <c r="P317" s="111"/>
      <c r="Q317" s="111"/>
      <c r="R317" s="24"/>
    </row>
    <row r="318" spans="1:18" ht="15.75">
      <c r="A318" s="24"/>
      <c r="B318" s="1513" t="s">
        <v>1892</v>
      </c>
      <c r="C318" s="1514"/>
      <c r="D318" s="1514"/>
      <c r="E318" s="1514"/>
      <c r="F318" s="910"/>
      <c r="G318" s="910"/>
      <c r="H318" s="910"/>
      <c r="I318" s="911" t="s">
        <v>1119</v>
      </c>
      <c r="J318" s="912">
        <f>SUM(D319:D320,G319:G320,J319:J320)</f>
        <v>0.47500000000000003</v>
      </c>
      <c r="K318" s="913"/>
      <c r="L318" s="111"/>
      <c r="M318" s="111"/>
      <c r="N318" s="111"/>
      <c r="O318" s="111"/>
      <c r="P318" s="111"/>
      <c r="Q318" s="111"/>
      <c r="R318" s="24"/>
    </row>
    <row r="319" spans="1:18" ht="15.75">
      <c r="A319" s="24"/>
      <c r="B319" s="1498" t="s">
        <v>1893</v>
      </c>
      <c r="C319" s="1499"/>
      <c r="D319" s="914">
        <v>0.25</v>
      </c>
      <c r="E319" s="1499" t="s">
        <v>1894</v>
      </c>
      <c r="F319" s="1499"/>
      <c r="G319" s="914">
        <v>5.0000000000000001E-3</v>
      </c>
      <c r="H319" s="1499" t="s">
        <v>1895</v>
      </c>
      <c r="I319" s="1499"/>
      <c r="J319" s="914">
        <v>2.5000000000000001E-2</v>
      </c>
      <c r="K319" s="915"/>
      <c r="L319" s="111"/>
      <c r="M319" s="111"/>
      <c r="N319" s="111"/>
      <c r="O319" s="111"/>
      <c r="P319" s="111"/>
      <c r="Q319" s="111"/>
      <c r="R319" s="24"/>
    </row>
    <row r="320" spans="1:18" ht="15.75">
      <c r="A320" s="24"/>
      <c r="B320" s="1500" t="s">
        <v>1896</v>
      </c>
      <c r="C320" s="1501"/>
      <c r="D320" s="916">
        <v>0.125</v>
      </c>
      <c r="E320" s="1501" t="s">
        <v>1897</v>
      </c>
      <c r="F320" s="1501"/>
      <c r="G320" s="916">
        <v>0.02</v>
      </c>
      <c r="H320" s="1501" t="s">
        <v>1898</v>
      </c>
      <c r="I320" s="1501"/>
      <c r="J320" s="916">
        <v>0.05</v>
      </c>
      <c r="K320" s="917"/>
      <c r="L320" s="111"/>
      <c r="M320" s="111"/>
      <c r="N320" s="111"/>
      <c r="O320" s="111"/>
      <c r="P320" s="111"/>
      <c r="Q320" s="111"/>
      <c r="R320" s="24"/>
    </row>
    <row r="321" spans="1:18">
      <c r="A321" s="24"/>
      <c r="B321" s="1486" t="s">
        <v>1690</v>
      </c>
      <c r="C321" s="1487"/>
      <c r="D321" s="1487"/>
      <c r="E321" s="1487"/>
      <c r="F321" s="1487"/>
      <c r="G321" s="1487"/>
      <c r="H321" s="1487"/>
      <c r="I321" s="1487"/>
      <c r="J321" s="1487"/>
      <c r="K321" s="1488"/>
      <c r="L321" s="111"/>
      <c r="M321" s="111"/>
      <c r="N321" s="111"/>
      <c r="O321" s="111"/>
      <c r="P321" s="111"/>
      <c r="Q321" s="111"/>
      <c r="R321" s="24"/>
    </row>
    <row r="322" spans="1:18" ht="15.75" thickBot="1">
      <c r="A322" s="24"/>
      <c r="B322" s="1301"/>
      <c r="C322" s="1302"/>
      <c r="D322" s="1302"/>
      <c r="E322" s="1302"/>
      <c r="F322" s="1302"/>
      <c r="G322" s="1302"/>
      <c r="H322" s="1302"/>
      <c r="I322" s="1302"/>
      <c r="J322" s="1302"/>
      <c r="K322" s="1303"/>
      <c r="L322" s="111"/>
      <c r="M322" s="111"/>
      <c r="N322" s="111"/>
      <c r="O322" s="111"/>
      <c r="P322" s="111"/>
      <c r="Q322" s="111"/>
      <c r="R322" s="24"/>
    </row>
    <row r="323" spans="1:18" ht="21.75" thickBot="1">
      <c r="A323" s="24"/>
      <c r="B323" s="274"/>
      <c r="C323" s="274"/>
      <c r="D323" s="274"/>
      <c r="E323" s="294"/>
      <c r="F323" s="294"/>
      <c r="G323" s="274"/>
      <c r="H323" s="274"/>
      <c r="I323" s="274"/>
      <c r="J323" s="274"/>
      <c r="K323" s="274"/>
      <c r="L323" s="111"/>
      <c r="M323" s="111"/>
      <c r="N323" s="111"/>
      <c r="O323" s="111"/>
      <c r="P323" s="111"/>
      <c r="Q323" s="111"/>
      <c r="R323" s="24"/>
    </row>
    <row r="324" spans="1:18">
      <c r="A324" s="24"/>
      <c r="B324" s="1489" t="s">
        <v>1899</v>
      </c>
      <c r="C324" s="1489"/>
      <c r="D324" s="1489"/>
      <c r="E324" s="1489"/>
      <c r="F324" s="1489"/>
      <c r="G324" s="1489"/>
      <c r="H324" s="1489"/>
      <c r="I324" s="1489"/>
      <c r="J324" s="1489"/>
      <c r="K324" s="1489"/>
      <c r="L324" s="1489"/>
      <c r="M324" s="1489"/>
      <c r="N324" s="1490"/>
      <c r="O324" s="111"/>
      <c r="P324" s="111"/>
      <c r="Q324" s="111"/>
      <c r="R324" s="24"/>
    </row>
    <row r="325" spans="1:18">
      <c r="A325" s="24"/>
      <c r="B325" s="1491"/>
      <c r="C325" s="1491"/>
      <c r="D325" s="1491"/>
      <c r="E325" s="1491"/>
      <c r="F325" s="1491"/>
      <c r="G325" s="1491"/>
      <c r="H325" s="1491"/>
      <c r="I325" s="1491"/>
      <c r="J325" s="1491"/>
      <c r="K325" s="1491"/>
      <c r="L325" s="1491"/>
      <c r="M325" s="1491"/>
      <c r="N325" s="1492"/>
      <c r="O325" s="111"/>
      <c r="P325" s="111"/>
      <c r="Q325" s="111"/>
      <c r="R325" s="24"/>
    </row>
    <row r="326" spans="1:18">
      <c r="A326" s="24"/>
      <c r="B326" s="1491"/>
      <c r="C326" s="1491"/>
      <c r="D326" s="1491"/>
      <c r="E326" s="1491"/>
      <c r="F326" s="1491"/>
      <c r="G326" s="1491"/>
      <c r="H326" s="1491"/>
      <c r="I326" s="1491"/>
      <c r="J326" s="1491"/>
      <c r="K326" s="1491"/>
      <c r="L326" s="1491"/>
      <c r="M326" s="1491"/>
      <c r="N326" s="1492"/>
      <c r="O326" s="111"/>
      <c r="P326" s="111"/>
      <c r="Q326" s="111"/>
      <c r="R326" s="24"/>
    </row>
    <row r="327" spans="1:18" ht="18.75">
      <c r="A327" s="24"/>
      <c r="B327" s="918"/>
      <c r="C327" s="1493" t="s">
        <v>1900</v>
      </c>
      <c r="D327" s="1493"/>
      <c r="E327" s="1493"/>
      <c r="F327" s="1493"/>
      <c r="G327" s="1493"/>
      <c r="H327" s="1493"/>
      <c r="I327" s="1493"/>
      <c r="J327" s="1493"/>
      <c r="K327" s="1493"/>
      <c r="L327" s="1493"/>
      <c r="M327" s="1493"/>
      <c r="N327" s="845"/>
      <c r="O327" s="111"/>
      <c r="P327" s="111"/>
      <c r="Q327" s="111"/>
      <c r="R327" s="24"/>
    </row>
    <row r="328" spans="1:18" ht="18.75">
      <c r="A328" s="24"/>
      <c r="B328" s="918"/>
      <c r="C328" s="1494" t="s">
        <v>1901</v>
      </c>
      <c r="D328" s="1494"/>
      <c r="E328" s="1494"/>
      <c r="F328" s="1494"/>
      <c r="G328" s="1494"/>
      <c r="H328" s="1494"/>
      <c r="I328" s="1494"/>
      <c r="J328" s="1494"/>
      <c r="K328" s="1494"/>
      <c r="L328" s="1494"/>
      <c r="M328" s="1494"/>
      <c r="N328" s="845"/>
      <c r="O328" s="111"/>
      <c r="P328" s="111"/>
      <c r="Q328" s="111"/>
      <c r="R328" s="24"/>
    </row>
    <row r="329" spans="1:18">
      <c r="A329" s="24"/>
      <c r="B329" s="918"/>
      <c r="C329" s="1495" t="s">
        <v>1902</v>
      </c>
      <c r="D329" s="1495"/>
      <c r="E329" s="1495"/>
      <c r="F329" s="1495"/>
      <c r="G329" s="1495"/>
      <c r="H329" s="1495"/>
      <c r="I329" s="1495"/>
      <c r="J329" s="1495"/>
      <c r="K329" s="1495"/>
      <c r="L329" s="1495"/>
      <c r="M329" s="1495"/>
      <c r="N329" s="845"/>
      <c r="O329" s="111"/>
      <c r="P329" s="111"/>
      <c r="Q329" s="111"/>
      <c r="R329" s="24"/>
    </row>
    <row r="330" spans="1:18" ht="15.75" thickBot="1">
      <c r="A330" s="24"/>
      <c r="B330" s="918"/>
      <c r="C330" s="1496"/>
      <c r="D330" s="1496"/>
      <c r="E330" s="1496"/>
      <c r="F330" s="1496"/>
      <c r="G330" s="1496"/>
      <c r="H330" s="1496"/>
      <c r="I330" s="1496"/>
      <c r="J330" s="1496"/>
      <c r="K330" s="1496"/>
      <c r="L330" s="1496"/>
      <c r="M330" s="1496"/>
      <c r="N330" s="845"/>
      <c r="O330" s="111"/>
      <c r="P330" s="111"/>
      <c r="Q330" s="111"/>
      <c r="R330" s="24"/>
    </row>
    <row r="331" spans="1:18" ht="15.75">
      <c r="A331" s="24"/>
      <c r="B331" s="918"/>
      <c r="C331" s="919"/>
      <c r="D331" s="1497" t="s">
        <v>1886</v>
      </c>
      <c r="E331" s="1497"/>
      <c r="F331" s="1497"/>
      <c r="G331" s="1497"/>
      <c r="H331" s="1497"/>
      <c r="I331" s="1497"/>
      <c r="J331" s="1497"/>
      <c r="K331" s="1497"/>
      <c r="L331" s="1497"/>
      <c r="M331" s="1497"/>
      <c r="N331" s="845"/>
      <c r="O331" s="111"/>
      <c r="P331" s="111"/>
      <c r="Q331" s="111"/>
      <c r="R331" s="24"/>
    </row>
    <row r="332" spans="1:18" ht="15.75">
      <c r="A332" s="24"/>
      <c r="B332" s="918"/>
      <c r="C332" s="1484" t="s">
        <v>1903</v>
      </c>
      <c r="D332" s="1485" t="s">
        <v>1904</v>
      </c>
      <c r="E332" s="1485" t="s">
        <v>1905</v>
      </c>
      <c r="F332" s="1479" t="s">
        <v>1906</v>
      </c>
      <c r="G332" s="1479" t="s">
        <v>1907</v>
      </c>
      <c r="H332" s="1477" t="s">
        <v>1908</v>
      </c>
      <c r="I332" s="1477" t="s">
        <v>1909</v>
      </c>
      <c r="J332" s="920"/>
      <c r="K332" s="920"/>
      <c r="L332" s="1478" t="s">
        <v>1910</v>
      </c>
      <c r="M332" s="1479" t="s">
        <v>1911</v>
      </c>
      <c r="N332" s="845"/>
      <c r="O332" s="111"/>
      <c r="P332" s="111"/>
      <c r="Q332" s="111"/>
      <c r="R332" s="24"/>
    </row>
    <row r="333" spans="1:18" ht="15.75">
      <c r="A333" s="24"/>
      <c r="B333" s="918"/>
      <c r="C333" s="1484"/>
      <c r="D333" s="1485"/>
      <c r="E333" s="1485"/>
      <c r="F333" s="1479"/>
      <c r="G333" s="1479"/>
      <c r="H333" s="1477"/>
      <c r="I333" s="1477"/>
      <c r="J333" s="920"/>
      <c r="K333" s="920"/>
      <c r="L333" s="1478"/>
      <c r="M333" s="1479"/>
      <c r="N333" s="845"/>
      <c r="O333" s="111"/>
      <c r="P333" s="111"/>
      <c r="Q333" s="111"/>
      <c r="R333" s="24"/>
    </row>
    <row r="334" spans="1:18" ht="15.75">
      <c r="A334" s="24"/>
      <c r="B334" s="918"/>
      <c r="C334" s="1484"/>
      <c r="D334" s="1485"/>
      <c r="E334" s="1485"/>
      <c r="F334" s="1479"/>
      <c r="G334" s="1479"/>
      <c r="H334" s="1477"/>
      <c r="I334" s="1477"/>
      <c r="J334" s="920"/>
      <c r="K334" s="920"/>
      <c r="L334" s="1478"/>
      <c r="M334" s="1479"/>
      <c r="N334" s="845"/>
      <c r="O334" s="111"/>
      <c r="P334" s="111"/>
      <c r="Q334" s="111"/>
      <c r="R334" s="24"/>
    </row>
    <row r="335" spans="1:18" ht="15.75">
      <c r="A335" s="24"/>
      <c r="B335" s="918"/>
      <c r="C335" s="921" t="s">
        <v>1410</v>
      </c>
      <c r="D335" s="921" t="s">
        <v>1410</v>
      </c>
      <c r="E335" s="921" t="s">
        <v>1410</v>
      </c>
      <c r="F335" s="921" t="s">
        <v>1410</v>
      </c>
      <c r="G335" s="921" t="s">
        <v>1410</v>
      </c>
      <c r="H335" s="921" t="s">
        <v>1410</v>
      </c>
      <c r="I335" s="921" t="s">
        <v>1410</v>
      </c>
      <c r="J335" s="921"/>
      <c r="K335" s="921"/>
      <c r="L335" s="922"/>
      <c r="M335" s="923"/>
      <c r="N335" s="845"/>
      <c r="O335" s="111"/>
      <c r="P335" s="111"/>
      <c r="Q335" s="111"/>
      <c r="R335" s="24"/>
    </row>
    <row r="336" spans="1:18" ht="18.75">
      <c r="A336" s="24"/>
      <c r="B336" s="918"/>
      <c r="C336" s="1480">
        <v>1</v>
      </c>
      <c r="D336" s="1481">
        <v>32.5</v>
      </c>
      <c r="E336" s="1481">
        <v>53</v>
      </c>
      <c r="F336" s="1482">
        <v>2.5</v>
      </c>
      <c r="G336" s="1483">
        <v>2.5</v>
      </c>
      <c r="H336" s="1483">
        <v>5</v>
      </c>
      <c r="I336" s="1483">
        <v>5</v>
      </c>
      <c r="J336" s="924"/>
      <c r="K336" s="924"/>
      <c r="L336" s="1470">
        <f>(L343/M348)*M340</f>
        <v>1.7392499999999997</v>
      </c>
      <c r="M336" s="1471">
        <f>(M345/M348)*M340</f>
        <v>1.75</v>
      </c>
      <c r="N336" s="845"/>
      <c r="O336" s="111"/>
      <c r="P336" s="111"/>
      <c r="Q336" s="111"/>
      <c r="R336" s="24"/>
    </row>
    <row r="337" spans="1:18" ht="18.75">
      <c r="A337" s="24"/>
      <c r="B337" s="918"/>
      <c r="C337" s="1480"/>
      <c r="D337" s="1481"/>
      <c r="E337" s="1481"/>
      <c r="F337" s="1482"/>
      <c r="G337" s="1483"/>
      <c r="H337" s="1483"/>
      <c r="I337" s="1483"/>
      <c r="J337" s="924"/>
      <c r="K337" s="924"/>
      <c r="L337" s="1470"/>
      <c r="M337" s="1471"/>
      <c r="N337" s="845"/>
      <c r="O337" s="111"/>
      <c r="P337" s="111"/>
      <c r="Q337" s="111"/>
      <c r="R337" s="24"/>
    </row>
    <row r="338" spans="1:18" ht="15.75">
      <c r="A338" s="24"/>
      <c r="B338" s="918"/>
      <c r="C338" s="925" t="s">
        <v>186</v>
      </c>
      <c r="D338" s="925" t="s">
        <v>196</v>
      </c>
      <c r="E338" s="925" t="s">
        <v>206</v>
      </c>
      <c r="F338" s="925" t="s">
        <v>241</v>
      </c>
      <c r="G338" s="925" t="s">
        <v>216</v>
      </c>
      <c r="H338" s="925" t="s">
        <v>224</v>
      </c>
      <c r="I338" s="925" t="s">
        <v>233</v>
      </c>
      <c r="J338" s="925"/>
      <c r="K338" s="925"/>
      <c r="L338" s="925" t="s">
        <v>251</v>
      </c>
      <c r="M338" s="925" t="s">
        <v>320</v>
      </c>
      <c r="N338" s="845"/>
      <c r="O338" s="111"/>
      <c r="P338" s="111"/>
      <c r="Q338" s="111"/>
      <c r="R338" s="24"/>
    </row>
    <row r="339" spans="1:18" ht="15.75">
      <c r="A339" s="24"/>
      <c r="B339" s="918"/>
      <c r="C339" s="926">
        <f>(D336*E336)*C336</f>
        <v>1722.5</v>
      </c>
      <c r="D339" s="926">
        <f>((D336*F336)*2)*C336+((E336*F336)*2)*C336</f>
        <v>427.5</v>
      </c>
      <c r="E339" s="926">
        <f>((D336*H339)*2)*C336+((E336*H339)*2)*C336</f>
        <v>85.5</v>
      </c>
      <c r="F339" s="926">
        <f>((D336*I339)*2)*C336+((E336*I339)*2)*C336</f>
        <v>85.5</v>
      </c>
      <c r="G339" s="927">
        <f>G336/10</f>
        <v>0.25</v>
      </c>
      <c r="H339" s="927">
        <f>H336/10</f>
        <v>0.5</v>
      </c>
      <c r="I339" s="927">
        <f>I336/10</f>
        <v>0.5</v>
      </c>
      <c r="J339" s="927"/>
      <c r="K339" s="927"/>
      <c r="L339" s="926">
        <f>SUM(C339:F339)</f>
        <v>2321</v>
      </c>
      <c r="M339" s="928">
        <f>(C339*F336)/1000</f>
        <v>4.3062500000000004</v>
      </c>
      <c r="N339" s="845"/>
      <c r="O339" s="111"/>
      <c r="P339" s="111"/>
      <c r="Q339" s="111"/>
      <c r="R339" s="24"/>
    </row>
    <row r="340" spans="1:18" ht="16.5" thickBot="1">
      <c r="A340" s="24"/>
      <c r="B340" s="918"/>
      <c r="C340" s="929"/>
      <c r="D340" s="929"/>
      <c r="E340" s="929"/>
      <c r="F340" s="929"/>
      <c r="G340" s="930"/>
      <c r="H340" s="930"/>
      <c r="I340" s="931" t="s">
        <v>1912</v>
      </c>
      <c r="J340" s="931"/>
      <c r="K340" s="931"/>
      <c r="L340" s="932" t="s">
        <v>328</v>
      </c>
      <c r="M340" s="933">
        <f>L339*G339</f>
        <v>580.25</v>
      </c>
      <c r="N340" s="845"/>
      <c r="O340" s="111"/>
      <c r="P340" s="111"/>
      <c r="Q340" s="111"/>
      <c r="R340" s="24"/>
    </row>
    <row r="341" spans="1:18" ht="15.75">
      <c r="A341" s="24"/>
      <c r="B341" s="918"/>
      <c r="C341" s="919"/>
      <c r="D341" s="1472" t="s">
        <v>1888</v>
      </c>
      <c r="E341" s="1472"/>
      <c r="F341" s="1472"/>
      <c r="G341" s="1472"/>
      <c r="H341" s="1472"/>
      <c r="I341" s="1472"/>
      <c r="J341" s="1472"/>
      <c r="K341" s="1472"/>
      <c r="L341" s="1472"/>
      <c r="M341" s="1472"/>
      <c r="N341" s="845"/>
      <c r="O341" s="111"/>
      <c r="P341" s="111"/>
      <c r="Q341" s="111"/>
      <c r="R341" s="24"/>
    </row>
    <row r="342" spans="1:18" ht="18.75">
      <c r="A342" s="24"/>
      <c r="B342" s="918"/>
      <c r="C342" s="1473" t="s">
        <v>1913</v>
      </c>
      <c r="D342" s="1473"/>
      <c r="E342" s="1473"/>
      <c r="F342" s="1473"/>
      <c r="G342" s="1473"/>
      <c r="H342" s="1473"/>
      <c r="I342" s="1473"/>
      <c r="J342" s="1473"/>
      <c r="K342" s="1473"/>
      <c r="L342" s="1473"/>
      <c r="M342" s="934" t="s">
        <v>1410</v>
      </c>
      <c r="N342" s="845"/>
      <c r="O342" s="111"/>
      <c r="P342" s="111"/>
      <c r="Q342" s="111"/>
      <c r="R342" s="24"/>
    </row>
    <row r="343" spans="1:18" ht="18.75">
      <c r="A343" s="24"/>
      <c r="B343" s="918"/>
      <c r="C343" s="1474">
        <v>4</v>
      </c>
      <c r="D343" s="1475">
        <v>32.5</v>
      </c>
      <c r="E343" s="1475">
        <v>53</v>
      </c>
      <c r="F343" s="1476">
        <v>2.5</v>
      </c>
      <c r="G343" s="1465">
        <v>2.5</v>
      </c>
      <c r="H343" s="1465">
        <v>5</v>
      </c>
      <c r="I343" s="1465">
        <v>5</v>
      </c>
      <c r="J343" s="935"/>
      <c r="K343" s="935"/>
      <c r="L343" s="1466">
        <f>E359</f>
        <v>6.956999999999999</v>
      </c>
      <c r="M343" s="1467">
        <v>7</v>
      </c>
      <c r="N343" s="845"/>
      <c r="O343" s="111"/>
      <c r="P343" s="111"/>
      <c r="Q343" s="111"/>
      <c r="R343" s="24"/>
    </row>
    <row r="344" spans="1:18" ht="18.75">
      <c r="A344" s="24"/>
      <c r="B344" s="918"/>
      <c r="C344" s="1474"/>
      <c r="D344" s="1475"/>
      <c r="E344" s="1475"/>
      <c r="F344" s="1476"/>
      <c r="G344" s="1465"/>
      <c r="H344" s="1465"/>
      <c r="I344" s="1465"/>
      <c r="J344" s="935"/>
      <c r="K344" s="935"/>
      <c r="L344" s="1466"/>
      <c r="M344" s="1467"/>
      <c r="N344" s="845"/>
      <c r="O344" s="111"/>
      <c r="P344" s="111"/>
      <c r="Q344" s="111"/>
      <c r="R344" s="24"/>
    </row>
    <row r="345" spans="1:18" ht="15.75">
      <c r="A345" s="24"/>
      <c r="B345" s="918"/>
      <c r="C345" s="936">
        <f>ROW()-2</f>
        <v>343</v>
      </c>
      <c r="D345" s="1468" t="s">
        <v>1914</v>
      </c>
      <c r="E345" s="1468"/>
      <c r="F345" s="1468"/>
      <c r="G345" s="1468"/>
      <c r="H345" s="1468"/>
      <c r="I345" s="1468"/>
      <c r="J345" s="937"/>
      <c r="K345" s="937"/>
      <c r="L345" s="938"/>
      <c r="M345" s="939">
        <f>IF(ISBLANK(M343),L343,M343)</f>
        <v>7</v>
      </c>
      <c r="N345" s="845"/>
      <c r="O345" s="111"/>
      <c r="P345" s="111"/>
      <c r="Q345" s="111"/>
      <c r="R345" s="24"/>
    </row>
    <row r="346" spans="1:18" ht="15.75">
      <c r="A346" s="24"/>
      <c r="B346" s="918"/>
      <c r="C346" s="940" t="s">
        <v>186</v>
      </c>
      <c r="D346" s="940" t="s">
        <v>196</v>
      </c>
      <c r="E346" s="940" t="s">
        <v>206</v>
      </c>
      <c r="F346" s="940" t="s">
        <v>241</v>
      </c>
      <c r="G346" s="940" t="s">
        <v>216</v>
      </c>
      <c r="H346" s="940" t="s">
        <v>224</v>
      </c>
      <c r="I346" s="940" t="s">
        <v>233</v>
      </c>
      <c r="J346" s="940"/>
      <c r="K346" s="940"/>
      <c r="L346" s="940" t="s">
        <v>251</v>
      </c>
      <c r="M346" s="940" t="s">
        <v>320</v>
      </c>
      <c r="N346" s="845"/>
      <c r="O346" s="111"/>
      <c r="P346" s="111"/>
      <c r="Q346" s="111"/>
      <c r="R346" s="24"/>
    </row>
    <row r="347" spans="1:18" ht="15.75">
      <c r="A347" s="24"/>
      <c r="B347" s="918"/>
      <c r="C347" s="926">
        <f>(D343*E343)*C343</f>
        <v>6890</v>
      </c>
      <c r="D347" s="926">
        <f>((D343*F343)*2)*C343+((E343*F343)*2)*C343</f>
        <v>1710</v>
      </c>
      <c r="E347" s="926">
        <f>((D343*H347)*2)*C343+((E343*H347)*2)*C343</f>
        <v>342</v>
      </c>
      <c r="F347" s="926">
        <f>((D343*I347)*2)*C343+((E343*I347)*2)*C343</f>
        <v>342</v>
      </c>
      <c r="G347" s="927">
        <f>G343/10</f>
        <v>0.25</v>
      </c>
      <c r="H347" s="927">
        <f>H343/10</f>
        <v>0.5</v>
      </c>
      <c r="I347" s="927">
        <f>I343/10</f>
        <v>0.5</v>
      </c>
      <c r="J347" s="927"/>
      <c r="K347" s="927"/>
      <c r="L347" s="926">
        <f>SUM(C347:F347)</f>
        <v>9284</v>
      </c>
      <c r="M347" s="928">
        <f>(C347*F343)/1000</f>
        <v>17.225000000000001</v>
      </c>
      <c r="N347" s="845"/>
      <c r="O347" s="111"/>
      <c r="P347" s="111"/>
      <c r="Q347" s="111"/>
      <c r="R347" s="24"/>
    </row>
    <row r="348" spans="1:18" ht="16.5" thickBot="1">
      <c r="A348" s="24"/>
      <c r="B348" s="918"/>
      <c r="C348" s="938"/>
      <c r="D348" s="938"/>
      <c r="E348" s="938"/>
      <c r="F348" s="938"/>
      <c r="G348" s="938"/>
      <c r="H348" s="938"/>
      <c r="I348" s="941" t="s">
        <v>1915</v>
      </c>
      <c r="J348" s="941"/>
      <c r="K348" s="941"/>
      <c r="L348" s="940" t="s">
        <v>328</v>
      </c>
      <c r="M348" s="942">
        <f>L347*G347</f>
        <v>2321</v>
      </c>
      <c r="N348" s="845"/>
      <c r="O348" s="111"/>
      <c r="P348" s="111"/>
      <c r="Q348" s="111"/>
      <c r="R348" s="24"/>
    </row>
    <row r="349" spans="1:18">
      <c r="A349" s="24"/>
      <c r="B349" s="918"/>
      <c r="C349" s="943"/>
      <c r="D349" s="943"/>
      <c r="E349" s="943"/>
      <c r="F349" s="943"/>
      <c r="G349" s="943"/>
      <c r="H349" s="943"/>
      <c r="I349" s="944"/>
      <c r="J349" s="944"/>
      <c r="K349" s="944"/>
      <c r="L349" s="945"/>
      <c r="M349" s="946"/>
      <c r="N349" s="845"/>
      <c r="O349" s="111"/>
      <c r="P349" s="111"/>
      <c r="Q349" s="111"/>
      <c r="R349" s="24"/>
    </row>
    <row r="350" spans="1:18" ht="15.75">
      <c r="A350" s="24"/>
      <c r="B350" s="918"/>
      <c r="C350" s="947" t="s">
        <v>186</v>
      </c>
      <c r="D350" s="948" t="s">
        <v>1916</v>
      </c>
      <c r="E350" s="948"/>
      <c r="F350" s="947" t="s">
        <v>224</v>
      </c>
      <c r="G350" s="949" t="s">
        <v>1917</v>
      </c>
      <c r="H350" s="950"/>
      <c r="I350" s="947" t="s">
        <v>320</v>
      </c>
      <c r="J350" s="1469" t="s">
        <v>1918</v>
      </c>
      <c r="K350" s="1469"/>
      <c r="L350" s="1469"/>
      <c r="M350" s="1469"/>
      <c r="N350" s="845"/>
      <c r="O350" s="111"/>
      <c r="P350" s="111"/>
      <c r="Q350" s="111"/>
      <c r="R350" s="24"/>
    </row>
    <row r="351" spans="1:18" ht="15.75">
      <c r="A351" s="24"/>
      <c r="B351" s="918"/>
      <c r="C351" s="947" t="s">
        <v>196</v>
      </c>
      <c r="D351" s="948" t="s">
        <v>1919</v>
      </c>
      <c r="E351" s="948"/>
      <c r="F351" s="947" t="s">
        <v>233</v>
      </c>
      <c r="G351" s="948" t="s">
        <v>1920</v>
      </c>
      <c r="H351" s="950"/>
      <c r="I351" s="211"/>
      <c r="J351" s="1469"/>
      <c r="K351" s="1469"/>
      <c r="L351" s="1469"/>
      <c r="M351" s="1469"/>
      <c r="N351" s="845"/>
      <c r="O351" s="111"/>
      <c r="P351" s="111"/>
      <c r="Q351" s="111"/>
      <c r="R351" s="24"/>
    </row>
    <row r="352" spans="1:18" ht="15.75">
      <c r="A352" s="24"/>
      <c r="B352" s="918"/>
      <c r="C352" s="947" t="s">
        <v>206</v>
      </c>
      <c r="D352" s="948" t="s">
        <v>1921</v>
      </c>
      <c r="E352" s="948"/>
      <c r="F352" s="947" t="s">
        <v>241</v>
      </c>
      <c r="G352" s="948" t="s">
        <v>1922</v>
      </c>
      <c r="H352" s="950"/>
      <c r="I352" s="947" t="s">
        <v>328</v>
      </c>
      <c r="J352" s="948" t="s">
        <v>1923</v>
      </c>
      <c r="K352" s="951"/>
      <c r="L352" s="948"/>
      <c r="M352" s="951"/>
      <c r="N352" s="845"/>
      <c r="O352" s="111"/>
      <c r="P352" s="111"/>
      <c r="Q352" s="111"/>
      <c r="R352" s="24"/>
    </row>
    <row r="353" spans="1:18" ht="15.75">
      <c r="A353" s="24"/>
      <c r="B353" s="918"/>
      <c r="C353" s="947" t="s">
        <v>216</v>
      </c>
      <c r="D353" s="948" t="s">
        <v>1924</v>
      </c>
      <c r="E353" s="949"/>
      <c r="F353" s="947" t="s">
        <v>251</v>
      </c>
      <c r="G353" s="948" t="s">
        <v>1925</v>
      </c>
      <c r="H353" s="950"/>
      <c r="I353" s="950"/>
      <c r="J353" s="950"/>
      <c r="K353" s="950"/>
      <c r="L353" s="952"/>
      <c r="M353" s="951"/>
      <c r="N353" s="845"/>
      <c r="O353" s="111"/>
      <c r="P353" s="111"/>
      <c r="Q353" s="111"/>
      <c r="R353" s="24"/>
    </row>
    <row r="354" spans="1:18" ht="16.5" thickBot="1">
      <c r="A354" s="24"/>
      <c r="B354" s="918"/>
      <c r="C354" s="947"/>
      <c r="D354" s="948"/>
      <c r="E354" s="949"/>
      <c r="F354" s="947"/>
      <c r="G354" s="948"/>
      <c r="H354" s="950"/>
      <c r="I354" s="950"/>
      <c r="J354" s="950"/>
      <c r="K354" s="950"/>
      <c r="L354" s="952"/>
      <c r="M354" s="951"/>
      <c r="N354" s="845"/>
      <c r="O354" s="111"/>
      <c r="P354" s="111"/>
      <c r="Q354" s="111"/>
      <c r="R354" s="24"/>
    </row>
    <row r="355" spans="1:18" ht="18.75">
      <c r="A355" s="24"/>
      <c r="B355" s="918"/>
      <c r="C355" s="919"/>
      <c r="D355" s="1454" t="s">
        <v>1926</v>
      </c>
      <c r="E355" s="1454"/>
      <c r="F355" s="1454"/>
      <c r="G355" s="1454"/>
      <c r="H355" s="1454"/>
      <c r="I355" s="1454"/>
      <c r="J355" s="1454"/>
      <c r="K355" s="1454"/>
      <c r="L355" s="1454"/>
      <c r="M355" s="1454"/>
      <c r="N355" s="845"/>
      <c r="O355" s="111"/>
      <c r="P355" s="111"/>
      <c r="Q355" s="111"/>
      <c r="R355" s="24"/>
    </row>
    <row r="356" spans="1:18">
      <c r="A356" s="24"/>
      <c r="B356" s="918"/>
      <c r="C356" s="1455" t="s">
        <v>1927</v>
      </c>
      <c r="D356" s="1455"/>
      <c r="E356" s="1455"/>
      <c r="F356" s="1455"/>
      <c r="G356" s="1455"/>
      <c r="H356" s="1455"/>
      <c r="I356" s="1455"/>
      <c r="J356" s="1455"/>
      <c r="K356" s="1455"/>
      <c r="L356" s="1455"/>
      <c r="M356" s="1455"/>
      <c r="N356" s="845"/>
      <c r="O356" s="111"/>
      <c r="P356" s="111"/>
      <c r="Q356" s="111"/>
      <c r="R356" s="24"/>
    </row>
    <row r="357" spans="1:18">
      <c r="A357" s="24"/>
      <c r="B357" s="918"/>
      <c r="C357" s="1455"/>
      <c r="D357" s="1455"/>
      <c r="E357" s="1455"/>
      <c r="F357" s="1455"/>
      <c r="G357" s="1455"/>
      <c r="H357" s="1455"/>
      <c r="I357" s="1455"/>
      <c r="J357" s="1455"/>
      <c r="K357" s="1455"/>
      <c r="L357" s="1455"/>
      <c r="M357" s="1455"/>
      <c r="N357" s="845"/>
      <c r="O357" s="111"/>
      <c r="P357" s="111"/>
      <c r="Q357" s="111"/>
      <c r="R357" s="24"/>
    </row>
    <row r="358" spans="1:18">
      <c r="A358" s="24"/>
      <c r="B358" s="918"/>
      <c r="C358" s="1456"/>
      <c r="D358" s="1456"/>
      <c r="E358" s="1456"/>
      <c r="F358" s="1456"/>
      <c r="G358" s="1456"/>
      <c r="H358" s="1456"/>
      <c r="I358" s="1456"/>
      <c r="J358" s="1456"/>
      <c r="K358" s="1456"/>
      <c r="L358" s="1456"/>
      <c r="M358" s="1456"/>
      <c r="N358" s="845"/>
      <c r="O358" s="111"/>
      <c r="P358" s="111"/>
      <c r="Q358" s="111"/>
      <c r="R358" s="24"/>
    </row>
    <row r="359" spans="1:18" ht="37.5">
      <c r="A359" s="24"/>
      <c r="B359" s="918"/>
      <c r="C359" s="953"/>
      <c r="D359" s="954" t="s">
        <v>1928</v>
      </c>
      <c r="E359" s="955">
        <f>SUM(E360:E362,I360:I362)</f>
        <v>6.956999999999999</v>
      </c>
      <c r="F359" s="953"/>
      <c r="G359" s="953"/>
      <c r="H359" s="953"/>
      <c r="I359" s="953"/>
      <c r="J359" s="953"/>
      <c r="K359" s="953"/>
      <c r="L359" s="953"/>
      <c r="M359" s="953"/>
      <c r="N359" s="845"/>
      <c r="O359" s="111"/>
      <c r="P359" s="111"/>
      <c r="Q359" s="111"/>
      <c r="R359" s="24"/>
    </row>
    <row r="360" spans="1:18" ht="18.75">
      <c r="A360" s="24"/>
      <c r="B360" s="918"/>
      <c r="C360" s="322"/>
      <c r="D360" s="956" t="s">
        <v>1893</v>
      </c>
      <c r="E360" s="957">
        <v>3.5</v>
      </c>
      <c r="F360" s="958"/>
      <c r="G360" s="322"/>
      <c r="H360" s="956" t="s">
        <v>1929</v>
      </c>
      <c r="I360" s="957">
        <v>0.55000000000000004</v>
      </c>
      <c r="J360" s="957"/>
      <c r="K360" s="957"/>
      <c r="L360" s="958"/>
      <c r="M360" s="953"/>
      <c r="N360" s="845"/>
      <c r="O360" s="111"/>
      <c r="P360" s="111"/>
      <c r="Q360" s="111"/>
      <c r="R360" s="24"/>
    </row>
    <row r="361" spans="1:18" ht="18.75">
      <c r="A361" s="24"/>
      <c r="B361" s="918"/>
      <c r="C361" s="322"/>
      <c r="D361" s="956" t="s">
        <v>1896</v>
      </c>
      <c r="E361" s="957">
        <v>1.6</v>
      </c>
      <c r="F361" s="958"/>
      <c r="G361" s="322"/>
      <c r="H361" s="956" t="s">
        <v>1930</v>
      </c>
      <c r="I361" s="957">
        <v>4.4999999999999998E-2</v>
      </c>
      <c r="J361" s="957"/>
      <c r="K361" s="957"/>
      <c r="L361" s="958"/>
      <c r="M361" s="953"/>
      <c r="N361" s="845"/>
      <c r="O361" s="111"/>
      <c r="P361" s="111"/>
      <c r="Q361" s="111"/>
      <c r="R361" s="24"/>
    </row>
    <row r="362" spans="1:18" ht="18.75">
      <c r="A362" s="24"/>
      <c r="B362" s="918"/>
      <c r="C362" s="322"/>
      <c r="D362" s="956" t="s">
        <v>1931</v>
      </c>
      <c r="E362" s="957">
        <v>1.25</v>
      </c>
      <c r="F362" s="958"/>
      <c r="G362" s="322"/>
      <c r="H362" s="959" t="s">
        <v>1932</v>
      </c>
      <c r="I362" s="957">
        <v>1.2E-2</v>
      </c>
      <c r="J362" s="957"/>
      <c r="K362" s="957"/>
      <c r="L362" s="958"/>
      <c r="M362" s="953"/>
      <c r="N362" s="845"/>
      <c r="O362" s="111"/>
      <c r="P362" s="111"/>
      <c r="Q362" s="111"/>
      <c r="R362" s="24"/>
    </row>
    <row r="363" spans="1:18" ht="18.75">
      <c r="A363" s="24"/>
      <c r="B363" s="918"/>
      <c r="C363" s="960" t="s">
        <v>1933</v>
      </c>
      <c r="D363" s="953"/>
      <c r="E363" s="953"/>
      <c r="F363" s="953"/>
      <c r="G363" s="953"/>
      <c r="H363" s="953"/>
      <c r="I363" s="953"/>
      <c r="J363" s="953"/>
      <c r="K363" s="953"/>
      <c r="L363" s="953"/>
      <c r="M363" s="953"/>
      <c r="N363" s="845"/>
      <c r="O363" s="111"/>
      <c r="P363" s="111"/>
      <c r="Q363" s="111"/>
      <c r="R363" s="24"/>
    </row>
    <row r="364" spans="1:18">
      <c r="A364" s="24"/>
      <c r="B364" s="918"/>
      <c r="C364" s="1457" t="s">
        <v>1934</v>
      </c>
      <c r="D364" s="1457"/>
      <c r="E364" s="1457"/>
      <c r="F364" s="1457"/>
      <c r="G364" s="1457"/>
      <c r="H364" s="1457"/>
      <c r="I364" s="1457"/>
      <c r="J364" s="1457"/>
      <c r="K364" s="1457"/>
      <c r="L364" s="1457"/>
      <c r="M364" s="1457"/>
      <c r="N364" s="845"/>
      <c r="O364" s="111"/>
      <c r="P364" s="111"/>
      <c r="Q364" s="111"/>
      <c r="R364" s="24"/>
    </row>
    <row r="365" spans="1:18">
      <c r="A365" s="24"/>
      <c r="B365" s="918"/>
      <c r="C365" s="1457"/>
      <c r="D365" s="1457"/>
      <c r="E365" s="1457"/>
      <c r="F365" s="1457"/>
      <c r="G365" s="1457"/>
      <c r="H365" s="1457"/>
      <c r="I365" s="1457"/>
      <c r="J365" s="1457"/>
      <c r="K365" s="1457"/>
      <c r="L365" s="1457"/>
      <c r="M365" s="1457"/>
      <c r="N365" s="845"/>
      <c r="O365" s="111"/>
      <c r="P365" s="111"/>
      <c r="Q365" s="111"/>
      <c r="R365" s="24"/>
    </row>
    <row r="366" spans="1:18" ht="18.75">
      <c r="A366" s="24"/>
      <c r="B366" s="918"/>
      <c r="C366" s="960" t="s">
        <v>1935</v>
      </c>
      <c r="D366" s="953"/>
      <c r="E366" s="953"/>
      <c r="F366" s="953"/>
      <c r="G366" s="953"/>
      <c r="H366" s="953"/>
      <c r="I366" s="953"/>
      <c r="J366" s="953"/>
      <c r="K366" s="953"/>
      <c r="L366" s="953"/>
      <c r="M366" s="953"/>
      <c r="N366" s="845"/>
      <c r="O366" s="111"/>
      <c r="P366" s="111"/>
      <c r="Q366" s="111"/>
      <c r="R366" s="24"/>
    </row>
    <row r="367" spans="1:18" ht="18.75">
      <c r="A367" s="24"/>
      <c r="B367" s="918"/>
      <c r="C367" s="961" t="s">
        <v>1936</v>
      </c>
      <c r="D367" s="953"/>
      <c r="E367" s="953"/>
      <c r="F367" s="953"/>
      <c r="G367" s="953"/>
      <c r="H367" s="953"/>
      <c r="I367" s="953"/>
      <c r="J367" s="953"/>
      <c r="K367" s="953"/>
      <c r="L367" s="953"/>
      <c r="M367" s="953"/>
      <c r="N367" s="845"/>
      <c r="O367" s="111"/>
      <c r="P367" s="111"/>
      <c r="Q367" s="111"/>
      <c r="R367" s="24"/>
    </row>
    <row r="368" spans="1:18" ht="18.75">
      <c r="A368" s="24"/>
      <c r="B368" s="918"/>
      <c r="C368" s="962" t="s">
        <v>1937</v>
      </c>
      <c r="D368" s="953"/>
      <c r="E368" s="953"/>
      <c r="F368" s="962" t="s">
        <v>1938</v>
      </c>
      <c r="G368" s="953"/>
      <c r="H368" s="962" t="s">
        <v>1939</v>
      </c>
      <c r="I368" s="953"/>
      <c r="J368" s="953"/>
      <c r="K368" s="953"/>
      <c r="L368" s="953"/>
      <c r="M368" s="953"/>
      <c r="N368" s="845"/>
      <c r="O368" s="111"/>
      <c r="P368" s="111"/>
      <c r="Q368" s="111"/>
      <c r="R368" s="24"/>
    </row>
    <row r="369" spans="1:18" ht="18.75">
      <c r="A369" s="24"/>
      <c r="B369" s="918"/>
      <c r="C369" s="962" t="s">
        <v>1940</v>
      </c>
      <c r="D369" s="963" t="s">
        <v>1941</v>
      </c>
      <c r="E369" s="953"/>
      <c r="F369" s="953"/>
      <c r="G369" s="953"/>
      <c r="H369" s="953"/>
      <c r="I369" s="953"/>
      <c r="J369" s="953"/>
      <c r="K369" s="953"/>
      <c r="L369" s="953"/>
      <c r="M369" s="953"/>
      <c r="N369" s="845"/>
      <c r="O369" s="111"/>
      <c r="P369" s="111"/>
      <c r="Q369" s="111"/>
      <c r="R369" s="24"/>
    </row>
    <row r="370" spans="1:18" ht="18.75">
      <c r="A370" s="24"/>
      <c r="B370" s="918"/>
      <c r="C370" s="953"/>
      <c r="D370" s="953"/>
      <c r="E370" s="953"/>
      <c r="F370" s="953"/>
      <c r="G370" s="953"/>
      <c r="H370" s="953"/>
      <c r="I370" s="953"/>
      <c r="J370" s="953"/>
      <c r="K370" s="953"/>
      <c r="L370" s="953"/>
      <c r="M370" s="953"/>
      <c r="N370" s="845"/>
      <c r="O370" s="111"/>
      <c r="P370" s="111"/>
      <c r="Q370" s="111"/>
      <c r="R370" s="24"/>
    </row>
    <row r="371" spans="1:18">
      <c r="A371" s="24"/>
      <c r="B371" s="918"/>
      <c r="C371" s="1458" t="s">
        <v>1690</v>
      </c>
      <c r="D371" s="1458"/>
      <c r="E371" s="1458"/>
      <c r="F371" s="1458"/>
      <c r="G371" s="1458"/>
      <c r="H371" s="1458"/>
      <c r="I371" s="1458"/>
      <c r="J371" s="1458"/>
      <c r="K371" s="1458"/>
      <c r="L371" s="1458"/>
      <c r="M371" s="1458"/>
      <c r="N371" s="845"/>
      <c r="O371" s="111"/>
      <c r="P371" s="111"/>
      <c r="Q371" s="111"/>
      <c r="R371" s="24"/>
    </row>
    <row r="372" spans="1:18" ht="15.75" thickBot="1">
      <c r="A372" s="24"/>
      <c r="B372" s="964"/>
      <c r="C372" s="1302"/>
      <c r="D372" s="1302"/>
      <c r="E372" s="1302"/>
      <c r="F372" s="1302"/>
      <c r="G372" s="1302"/>
      <c r="H372" s="1302"/>
      <c r="I372" s="1302"/>
      <c r="J372" s="1302"/>
      <c r="K372" s="1302"/>
      <c r="L372" s="1302"/>
      <c r="M372" s="1302"/>
      <c r="N372" s="332"/>
      <c r="O372" s="111"/>
      <c r="P372" s="111"/>
      <c r="Q372" s="111"/>
      <c r="R372" s="24"/>
    </row>
    <row r="373" spans="1:18" ht="21.75" thickBot="1">
      <c r="A373" s="24"/>
      <c r="B373" s="274"/>
      <c r="C373" s="274"/>
      <c r="D373" s="274"/>
      <c r="E373" s="294"/>
      <c r="F373" s="294"/>
      <c r="G373" s="274"/>
      <c r="H373" s="274"/>
      <c r="I373" s="274"/>
      <c r="J373" s="274"/>
      <c r="K373" s="274"/>
      <c r="L373" s="111"/>
      <c r="M373" s="111"/>
      <c r="N373" s="111"/>
      <c r="O373" s="111"/>
      <c r="P373" s="111"/>
      <c r="Q373" s="111"/>
      <c r="R373" s="24"/>
    </row>
    <row r="374" spans="1:18" ht="15.75">
      <c r="A374" s="24"/>
      <c r="B374" s="1459" t="s">
        <v>1942</v>
      </c>
      <c r="C374" s="1460"/>
      <c r="D374" s="1460"/>
      <c r="E374" s="1460"/>
      <c r="F374" s="1460"/>
      <c r="G374" s="1460"/>
      <c r="H374" s="1460"/>
      <c r="I374" s="1460"/>
      <c r="J374" s="1461"/>
      <c r="K374" s="274"/>
      <c r="L374" s="111"/>
      <c r="M374" s="111"/>
      <c r="N374" s="111"/>
      <c r="O374" s="111"/>
      <c r="P374" s="111"/>
      <c r="Q374" s="111"/>
      <c r="R374" s="24"/>
    </row>
    <row r="375" spans="1:18" ht="15.75">
      <c r="A375" s="24"/>
      <c r="B375" s="1462" t="s">
        <v>1943</v>
      </c>
      <c r="C375" s="1463"/>
      <c r="D375" s="1463"/>
      <c r="E375" s="1463"/>
      <c r="F375" s="1463"/>
      <c r="G375" s="1463"/>
      <c r="H375" s="1463"/>
      <c r="I375" s="1463"/>
      <c r="J375" s="1464"/>
      <c r="K375" s="274"/>
      <c r="L375" s="111"/>
      <c r="M375" s="111"/>
      <c r="N375" s="111"/>
      <c r="O375" s="111"/>
      <c r="P375" s="111"/>
      <c r="Q375" s="111"/>
      <c r="R375" s="24"/>
    </row>
    <row r="376" spans="1:18">
      <c r="A376" s="24"/>
      <c r="B376" s="1439" t="s">
        <v>1944</v>
      </c>
      <c r="C376" s="1440"/>
      <c r="D376" s="1440"/>
      <c r="E376" s="1440"/>
      <c r="F376" s="1440"/>
      <c r="G376" s="1440"/>
      <c r="H376" s="1440"/>
      <c r="I376" s="1440"/>
      <c r="J376" s="1441"/>
      <c r="K376" s="274"/>
      <c r="L376" s="111"/>
      <c r="M376" s="111"/>
      <c r="N376" s="111"/>
      <c r="O376" s="111"/>
      <c r="P376" s="111"/>
      <c r="Q376" s="111"/>
      <c r="R376" s="24"/>
    </row>
    <row r="377" spans="1:18">
      <c r="A377" s="24"/>
      <c r="B377" s="1439"/>
      <c r="C377" s="1440"/>
      <c r="D377" s="1440"/>
      <c r="E377" s="1440"/>
      <c r="F377" s="1440"/>
      <c r="G377" s="1440"/>
      <c r="H377" s="1440"/>
      <c r="I377" s="1440"/>
      <c r="J377" s="1441"/>
      <c r="K377" s="274"/>
      <c r="L377" s="111"/>
      <c r="M377" s="111"/>
      <c r="N377" s="111"/>
      <c r="O377" s="111"/>
      <c r="P377" s="111"/>
      <c r="Q377" s="111"/>
      <c r="R377" s="24"/>
    </row>
    <row r="378" spans="1:18" ht="16.5">
      <c r="A378" s="24"/>
      <c r="B378" s="965" t="s">
        <v>1945</v>
      </c>
      <c r="C378" s="966"/>
      <c r="D378" s="966"/>
      <c r="E378" s="966"/>
      <c r="F378" s="966"/>
      <c r="G378" s="966"/>
      <c r="H378" s="966"/>
      <c r="I378" s="966"/>
      <c r="J378" s="967"/>
      <c r="K378" s="274"/>
      <c r="L378" s="111"/>
      <c r="M378" s="111"/>
      <c r="N378" s="111"/>
      <c r="O378" s="111"/>
      <c r="P378" s="111"/>
      <c r="Q378" s="111"/>
      <c r="R378" s="24"/>
    </row>
    <row r="379" spans="1:18" ht="16.5">
      <c r="A379" s="24"/>
      <c r="B379" s="965" t="s">
        <v>1946</v>
      </c>
      <c r="C379" s="966"/>
      <c r="D379" s="966"/>
      <c r="E379" s="966"/>
      <c r="F379" s="966"/>
      <c r="G379" s="968" t="s">
        <v>1947</v>
      </c>
      <c r="H379" s="966"/>
      <c r="I379" s="966"/>
      <c r="J379" s="967"/>
      <c r="K379" s="274"/>
      <c r="L379" s="111"/>
      <c r="M379" s="111"/>
      <c r="N379" s="111"/>
      <c r="O379" s="111"/>
      <c r="P379" s="111"/>
      <c r="Q379" s="111"/>
      <c r="R379" s="24"/>
    </row>
    <row r="380" spans="1:18">
      <c r="A380" s="24"/>
      <c r="B380" s="1442" t="s">
        <v>1948</v>
      </c>
      <c r="C380" s="1443"/>
      <c r="D380" s="1443"/>
      <c r="E380" s="1443"/>
      <c r="F380" s="1443"/>
      <c r="G380" s="1443"/>
      <c r="H380" s="1443"/>
      <c r="I380" s="1443"/>
      <c r="J380" s="1444"/>
      <c r="K380" s="274"/>
      <c r="L380" s="111"/>
      <c r="M380" s="111"/>
      <c r="N380" s="111"/>
      <c r="O380" s="111"/>
      <c r="P380" s="111"/>
      <c r="Q380" s="111"/>
      <c r="R380" s="24"/>
    </row>
    <row r="381" spans="1:18">
      <c r="A381" s="24"/>
      <c r="B381" s="1442"/>
      <c r="C381" s="1443"/>
      <c r="D381" s="1443"/>
      <c r="E381" s="1443"/>
      <c r="F381" s="1443"/>
      <c r="G381" s="1443"/>
      <c r="H381" s="1443"/>
      <c r="I381" s="1443"/>
      <c r="J381" s="1444"/>
      <c r="K381" s="274"/>
      <c r="L381" s="111"/>
      <c r="M381" s="111"/>
      <c r="N381" s="111"/>
      <c r="O381" s="111"/>
      <c r="P381" s="111"/>
      <c r="Q381" s="111"/>
      <c r="R381" s="24"/>
    </row>
    <row r="382" spans="1:18">
      <c r="A382" s="24"/>
      <c r="B382" s="1445" t="s">
        <v>1949</v>
      </c>
      <c r="C382" s="1446"/>
      <c r="D382" s="1446"/>
      <c r="E382" s="1446"/>
      <c r="F382" s="1446"/>
      <c r="G382" s="1446"/>
      <c r="H382" s="1446"/>
      <c r="I382" s="1446"/>
      <c r="J382" s="1447"/>
      <c r="K382" s="274"/>
      <c r="L382" s="111"/>
      <c r="M382" s="111"/>
      <c r="N382" s="111"/>
      <c r="O382" s="111"/>
      <c r="P382" s="111"/>
      <c r="Q382" s="111"/>
      <c r="R382" s="24"/>
    </row>
    <row r="383" spans="1:18">
      <c r="A383" s="24"/>
      <c r="B383" s="1445"/>
      <c r="C383" s="1446"/>
      <c r="D383" s="1446"/>
      <c r="E383" s="1446"/>
      <c r="F383" s="1446"/>
      <c r="G383" s="1446"/>
      <c r="H383" s="1446"/>
      <c r="I383" s="1446"/>
      <c r="J383" s="1447"/>
      <c r="K383" s="274"/>
      <c r="L383" s="111"/>
      <c r="M383" s="111"/>
      <c r="N383" s="111"/>
      <c r="O383" s="111"/>
      <c r="P383" s="111"/>
      <c r="Q383" s="111"/>
      <c r="R383" s="24"/>
    </row>
    <row r="384" spans="1:18">
      <c r="A384" s="24"/>
      <c r="B384" s="1448" t="s">
        <v>1950</v>
      </c>
      <c r="C384" s="1449"/>
      <c r="D384" s="1450">
        <v>9.86</v>
      </c>
      <c r="E384" s="1451" t="s">
        <v>1951</v>
      </c>
      <c r="F384" s="1450">
        <v>5.694</v>
      </c>
      <c r="G384" s="1452" t="s">
        <v>1952</v>
      </c>
      <c r="H384" s="1453">
        <f>D384*F384</f>
        <v>56.14284</v>
      </c>
      <c r="I384" s="1453" t="s">
        <v>1953</v>
      </c>
      <c r="J384" s="1432">
        <f>H384</f>
        <v>56.14284</v>
      </c>
      <c r="K384" s="274"/>
      <c r="L384" s="111"/>
      <c r="M384" s="111"/>
      <c r="N384" s="111"/>
      <c r="O384" s="111"/>
      <c r="P384" s="111"/>
      <c r="Q384" s="111"/>
      <c r="R384" s="24"/>
    </row>
    <row r="385" spans="1:18">
      <c r="A385" s="24"/>
      <c r="B385" s="1448"/>
      <c r="C385" s="1449"/>
      <c r="D385" s="1450"/>
      <c r="E385" s="1451"/>
      <c r="F385" s="1450"/>
      <c r="G385" s="1452"/>
      <c r="H385" s="1453"/>
      <c r="I385" s="1453"/>
      <c r="J385" s="1432"/>
      <c r="K385" s="274"/>
      <c r="L385" s="111"/>
      <c r="M385" s="111"/>
      <c r="N385" s="111"/>
      <c r="O385" s="111"/>
      <c r="P385" s="111"/>
      <c r="Q385" s="111"/>
      <c r="R385" s="24"/>
    </row>
    <row r="386" spans="1:18" ht="17.25">
      <c r="A386" s="24"/>
      <c r="B386" s="969"/>
      <c r="C386" s="970" t="s">
        <v>1954</v>
      </c>
      <c r="D386" s="950"/>
      <c r="E386" s="950"/>
      <c r="F386" s="950"/>
      <c r="G386" s="950"/>
      <c r="H386" s="950"/>
      <c r="I386" s="950"/>
      <c r="J386" s="971"/>
      <c r="K386" s="274"/>
      <c r="L386" s="111"/>
      <c r="M386" s="111"/>
      <c r="N386" s="111"/>
      <c r="O386" s="111"/>
      <c r="P386" s="111"/>
      <c r="Q386" s="111"/>
      <c r="R386" s="24"/>
    </row>
    <row r="387" spans="1:18" ht="17.25">
      <c r="A387" s="24"/>
      <c r="B387" s="969"/>
      <c r="C387" s="970" t="s">
        <v>1955</v>
      </c>
      <c r="D387" s="950"/>
      <c r="E387" s="950"/>
      <c r="F387" s="950"/>
      <c r="G387" s="950"/>
      <c r="H387" s="950"/>
      <c r="I387" s="950"/>
      <c r="J387" s="971"/>
      <c r="K387" s="274"/>
      <c r="L387" s="111"/>
      <c r="M387" s="111"/>
      <c r="N387" s="111"/>
      <c r="O387" s="111"/>
      <c r="P387" s="111"/>
      <c r="Q387" s="111"/>
      <c r="R387" s="24"/>
    </row>
    <row r="388" spans="1:18" ht="17.25">
      <c r="A388" s="24"/>
      <c r="B388" s="969"/>
      <c r="C388" s="970" t="s">
        <v>1956</v>
      </c>
      <c r="D388" s="950"/>
      <c r="E388" s="950"/>
      <c r="F388" s="950"/>
      <c r="G388" s="950"/>
      <c r="H388" s="950"/>
      <c r="I388" s="950"/>
      <c r="J388" s="971"/>
      <c r="K388" s="274"/>
      <c r="L388" s="111"/>
      <c r="M388" s="111"/>
      <c r="N388" s="111"/>
      <c r="O388" s="111"/>
      <c r="P388" s="111"/>
      <c r="Q388" s="111"/>
      <c r="R388" s="24"/>
    </row>
    <row r="389" spans="1:18" ht="17.25">
      <c r="A389" s="24"/>
      <c r="B389" s="969"/>
      <c r="C389" s="970" t="s">
        <v>1957</v>
      </c>
      <c r="D389" s="950"/>
      <c r="E389" s="950"/>
      <c r="F389" s="950"/>
      <c r="G389" s="950"/>
      <c r="H389" s="950"/>
      <c r="I389" s="950"/>
      <c r="J389" s="971"/>
      <c r="K389" s="274"/>
      <c r="L389" s="111"/>
      <c r="M389" s="111"/>
      <c r="N389" s="111"/>
      <c r="O389" s="111"/>
      <c r="P389" s="111"/>
      <c r="Q389" s="111"/>
      <c r="R389" s="24"/>
    </row>
    <row r="390" spans="1:18">
      <c r="A390" s="24"/>
      <c r="B390" s="1433" t="s">
        <v>1958</v>
      </c>
      <c r="C390" s="1434"/>
      <c r="D390" s="1434"/>
      <c r="E390" s="1434"/>
      <c r="F390" s="1434"/>
      <c r="G390" s="1434"/>
      <c r="H390" s="1434"/>
      <c r="I390" s="1434"/>
      <c r="J390" s="1435"/>
      <c r="K390" s="274"/>
      <c r="L390" s="111"/>
      <c r="M390" s="111"/>
      <c r="N390" s="111"/>
      <c r="O390" s="111"/>
      <c r="P390" s="111"/>
      <c r="Q390" s="111"/>
      <c r="R390" s="24"/>
    </row>
    <row r="391" spans="1:18">
      <c r="A391" s="24"/>
      <c r="B391" s="1433"/>
      <c r="C391" s="1434"/>
      <c r="D391" s="1434"/>
      <c r="E391" s="1434"/>
      <c r="F391" s="1434"/>
      <c r="G391" s="1434"/>
      <c r="H391" s="1434"/>
      <c r="I391" s="1434"/>
      <c r="J391" s="1435"/>
      <c r="K391" s="274"/>
      <c r="L391" s="111"/>
      <c r="M391" s="111"/>
      <c r="N391" s="111"/>
      <c r="O391" s="111"/>
      <c r="P391" s="111"/>
      <c r="Q391" s="111"/>
      <c r="R391" s="24"/>
    </row>
    <row r="392" spans="1:18">
      <c r="A392" s="24"/>
      <c r="B392" s="1433"/>
      <c r="C392" s="1434"/>
      <c r="D392" s="1434"/>
      <c r="E392" s="1434"/>
      <c r="F392" s="1434"/>
      <c r="G392" s="1434"/>
      <c r="H392" s="1434"/>
      <c r="I392" s="1434"/>
      <c r="J392" s="1435"/>
      <c r="K392" s="274"/>
      <c r="L392" s="111"/>
      <c r="M392" s="111"/>
      <c r="N392" s="111"/>
      <c r="O392" s="111"/>
      <c r="P392" s="111"/>
      <c r="Q392" s="111"/>
      <c r="R392" s="24"/>
    </row>
    <row r="393" spans="1:18">
      <c r="A393" s="24"/>
      <c r="B393" s="1433" t="s">
        <v>1959</v>
      </c>
      <c r="C393" s="1434"/>
      <c r="D393" s="1434"/>
      <c r="E393" s="1434"/>
      <c r="F393" s="1434"/>
      <c r="G393" s="1434"/>
      <c r="H393" s="1434"/>
      <c r="I393" s="1434"/>
      <c r="J393" s="1435"/>
      <c r="K393" s="274"/>
      <c r="L393" s="111"/>
      <c r="M393" s="111"/>
      <c r="N393" s="111"/>
      <c r="O393" s="111"/>
      <c r="P393" s="111"/>
      <c r="Q393" s="111"/>
      <c r="R393" s="24"/>
    </row>
    <row r="394" spans="1:18">
      <c r="A394" s="24"/>
      <c r="B394" s="1433"/>
      <c r="C394" s="1434"/>
      <c r="D394" s="1434"/>
      <c r="E394" s="1434"/>
      <c r="F394" s="1434"/>
      <c r="G394" s="1434"/>
      <c r="H394" s="1434"/>
      <c r="I394" s="1434"/>
      <c r="J394" s="1435"/>
      <c r="K394" s="274"/>
      <c r="L394" s="111"/>
      <c r="M394" s="111"/>
      <c r="N394" s="111"/>
      <c r="O394" s="111"/>
      <c r="P394" s="111"/>
      <c r="Q394" s="111"/>
      <c r="R394" s="24"/>
    </row>
    <row r="395" spans="1:18" ht="17.25">
      <c r="A395" s="24"/>
      <c r="B395" s="969"/>
      <c r="C395" s="970" t="s">
        <v>1960</v>
      </c>
      <c r="D395" s="950"/>
      <c r="E395" s="950"/>
      <c r="F395" s="950"/>
      <c r="G395" s="950"/>
      <c r="H395" s="950"/>
      <c r="I395" s="950"/>
      <c r="J395" s="971"/>
      <c r="K395" s="274"/>
      <c r="L395" s="111"/>
      <c r="M395" s="111"/>
      <c r="N395" s="111"/>
      <c r="O395" s="111"/>
      <c r="P395" s="111"/>
      <c r="Q395" s="111"/>
      <c r="R395" s="24"/>
    </row>
    <row r="396" spans="1:18" ht="17.25">
      <c r="A396" s="24"/>
      <c r="B396" s="969"/>
      <c r="C396" s="970" t="s">
        <v>1961</v>
      </c>
      <c r="D396" s="950"/>
      <c r="E396" s="950"/>
      <c r="F396" s="950"/>
      <c r="G396" s="950"/>
      <c r="H396" s="950"/>
      <c r="I396" s="950"/>
      <c r="J396" s="971"/>
      <c r="K396" s="274"/>
      <c r="L396" s="111"/>
      <c r="M396" s="111"/>
      <c r="N396" s="111"/>
      <c r="O396" s="111"/>
      <c r="P396" s="111"/>
      <c r="Q396" s="111"/>
      <c r="R396" s="24"/>
    </row>
    <row r="397" spans="1:18" ht="15.75">
      <c r="A397" s="24"/>
      <c r="B397" s="972"/>
      <c r="C397" s="973"/>
      <c r="D397" s="950"/>
      <c r="E397" s="950"/>
      <c r="F397" s="950"/>
      <c r="G397" s="950"/>
      <c r="H397" s="950"/>
      <c r="I397" s="950"/>
      <c r="J397" s="971"/>
      <c r="K397" s="274"/>
      <c r="L397" s="111"/>
      <c r="M397" s="111"/>
      <c r="N397" s="111"/>
      <c r="O397" s="111"/>
      <c r="P397" s="111"/>
      <c r="Q397" s="111"/>
      <c r="R397" s="24"/>
    </row>
    <row r="398" spans="1:18" ht="17.25">
      <c r="A398" s="24"/>
      <c r="B398" s="969"/>
      <c r="C398" s="970" t="s">
        <v>1962</v>
      </c>
      <c r="D398" s="950"/>
      <c r="E398" s="950"/>
      <c r="F398" s="950"/>
      <c r="G398" s="950"/>
      <c r="H398" s="950"/>
      <c r="I398" s="950"/>
      <c r="J398" s="971"/>
      <c r="K398" s="274"/>
      <c r="L398" s="111"/>
      <c r="M398" s="111"/>
      <c r="N398" s="111"/>
      <c r="O398" s="111"/>
      <c r="P398" s="111"/>
      <c r="Q398" s="111"/>
      <c r="R398" s="24"/>
    </row>
    <row r="399" spans="1:18" ht="17.25">
      <c r="A399" s="24"/>
      <c r="B399" s="969"/>
      <c r="C399" s="970" t="s">
        <v>1963</v>
      </c>
      <c r="D399" s="950"/>
      <c r="E399" s="950"/>
      <c r="F399" s="950"/>
      <c r="G399" s="950"/>
      <c r="H399" s="950"/>
      <c r="I399" s="950"/>
      <c r="J399" s="971"/>
      <c r="K399" s="274"/>
      <c r="L399" s="111"/>
      <c r="M399" s="111"/>
      <c r="N399" s="111"/>
      <c r="O399" s="111"/>
      <c r="P399" s="111"/>
      <c r="Q399" s="111"/>
      <c r="R399" s="24"/>
    </row>
    <row r="400" spans="1:18" ht="17.25">
      <c r="A400" s="24"/>
      <c r="B400" s="969"/>
      <c r="C400" s="970" t="s">
        <v>1964</v>
      </c>
      <c r="D400" s="950"/>
      <c r="E400" s="950"/>
      <c r="F400" s="950"/>
      <c r="G400" s="950"/>
      <c r="H400" s="950"/>
      <c r="I400" s="950"/>
      <c r="J400" s="971"/>
      <c r="K400" s="274"/>
      <c r="L400" s="111"/>
      <c r="M400" s="111"/>
      <c r="N400" s="111"/>
      <c r="O400" s="111"/>
      <c r="P400" s="111"/>
      <c r="Q400" s="111"/>
      <c r="R400" s="24"/>
    </row>
    <row r="401" spans="1:18" ht="17.25">
      <c r="A401" s="24"/>
      <c r="B401" s="969"/>
      <c r="C401" s="970" t="s">
        <v>1965</v>
      </c>
      <c r="D401" s="950"/>
      <c r="E401" s="950"/>
      <c r="F401" s="950"/>
      <c r="G401" s="950"/>
      <c r="H401" s="950"/>
      <c r="I401" s="950"/>
      <c r="J401" s="971"/>
      <c r="K401" s="274"/>
      <c r="L401" s="111"/>
      <c r="M401" s="111"/>
      <c r="N401" s="111"/>
      <c r="O401" s="111"/>
      <c r="P401" s="111"/>
      <c r="Q401" s="111"/>
      <c r="R401" s="24"/>
    </row>
    <row r="402" spans="1:18">
      <c r="A402" s="24"/>
      <c r="B402" s="1433" t="s">
        <v>1966</v>
      </c>
      <c r="C402" s="1434"/>
      <c r="D402" s="1434"/>
      <c r="E402" s="1434"/>
      <c r="F402" s="1434"/>
      <c r="G402" s="1434"/>
      <c r="H402" s="1434"/>
      <c r="I402" s="1434"/>
      <c r="J402" s="1435"/>
      <c r="K402" s="274"/>
      <c r="L402" s="111"/>
      <c r="M402" s="111"/>
      <c r="N402" s="111"/>
      <c r="O402" s="111"/>
      <c r="P402" s="111"/>
      <c r="Q402" s="111"/>
      <c r="R402" s="24"/>
    </row>
    <row r="403" spans="1:18">
      <c r="A403" s="24"/>
      <c r="B403" s="1433"/>
      <c r="C403" s="1434"/>
      <c r="D403" s="1434"/>
      <c r="E403" s="1434"/>
      <c r="F403" s="1434"/>
      <c r="G403" s="1434"/>
      <c r="H403" s="1434"/>
      <c r="I403" s="1434"/>
      <c r="J403" s="1435"/>
      <c r="K403" s="274"/>
      <c r="L403" s="111"/>
      <c r="M403" s="111"/>
      <c r="N403" s="111"/>
      <c r="O403" s="111"/>
      <c r="P403" s="111"/>
      <c r="Q403" s="111"/>
      <c r="R403" s="24"/>
    </row>
    <row r="404" spans="1:18" ht="15.75">
      <c r="A404" s="24"/>
      <c r="B404" s="974" t="s">
        <v>1967</v>
      </c>
      <c r="C404" s="176"/>
      <c r="D404" s="176"/>
      <c r="E404" s="176"/>
      <c r="F404" s="176"/>
      <c r="G404" s="176"/>
      <c r="H404" s="176"/>
      <c r="I404" s="176"/>
      <c r="J404" s="845"/>
      <c r="K404" s="274"/>
      <c r="L404" s="111"/>
      <c r="M404" s="111"/>
      <c r="N404" s="111"/>
      <c r="O404" s="111"/>
      <c r="P404" s="111"/>
      <c r="Q404" s="111"/>
      <c r="R404" s="24"/>
    </row>
    <row r="405" spans="1:18" ht="15.75" thickBot="1">
      <c r="A405" s="24"/>
      <c r="B405" s="330"/>
      <c r="C405" s="331"/>
      <c r="D405" s="331"/>
      <c r="E405" s="331"/>
      <c r="F405" s="331"/>
      <c r="G405" s="331"/>
      <c r="H405" s="331"/>
      <c r="I405" s="331"/>
      <c r="J405" s="332"/>
      <c r="K405" s="274"/>
      <c r="L405" s="111"/>
      <c r="M405" s="111"/>
      <c r="N405" s="111"/>
      <c r="O405" s="111"/>
      <c r="P405" s="111"/>
      <c r="Q405" s="111"/>
      <c r="R405" s="24"/>
    </row>
    <row r="406" spans="1:18" ht="21">
      <c r="A406" s="24"/>
      <c r="B406" s="274"/>
      <c r="C406" s="274"/>
      <c r="D406" s="274"/>
      <c r="E406" s="294"/>
      <c r="F406" s="294"/>
      <c r="G406" s="274"/>
      <c r="H406" s="274"/>
      <c r="I406" s="274"/>
      <c r="J406" s="274"/>
      <c r="K406" s="274"/>
      <c r="L406" s="111"/>
      <c r="M406" s="111"/>
      <c r="N406" s="111"/>
      <c r="O406" s="111"/>
      <c r="P406" s="111"/>
      <c r="Q406" s="111"/>
      <c r="R406" s="24"/>
    </row>
    <row r="407" spans="1:18">
      <c r="A407" s="345"/>
      <c r="B407" s="346"/>
      <c r="C407" s="347"/>
      <c r="D407" s="347"/>
      <c r="E407" s="347"/>
      <c r="F407" s="347"/>
      <c r="G407" s="347"/>
      <c r="H407" s="347"/>
      <c r="I407" s="347"/>
      <c r="J407" s="346"/>
      <c r="K407" s="346"/>
      <c r="L407" s="346"/>
      <c r="M407" s="345"/>
      <c r="N407" s="345"/>
      <c r="O407" s="345"/>
      <c r="P407" s="345"/>
      <c r="Q407" s="345"/>
      <c r="R407" s="24"/>
    </row>
    <row r="408" spans="1:18" ht="21">
      <c r="A408" s="24"/>
      <c r="B408" s="274"/>
      <c r="C408" s="274"/>
      <c r="D408" s="274"/>
      <c r="E408" s="294"/>
      <c r="F408" s="294"/>
      <c r="G408" s="274"/>
      <c r="H408" s="274"/>
      <c r="I408" s="274"/>
      <c r="J408" s="274"/>
      <c r="K408" s="274"/>
      <c r="L408" s="111"/>
      <c r="M408" s="111"/>
      <c r="N408" s="111"/>
      <c r="O408" s="111"/>
      <c r="P408" s="111"/>
      <c r="Q408" s="111"/>
      <c r="R408" s="24"/>
    </row>
    <row r="409" spans="1:18" ht="15.75" thickBot="1">
      <c r="A409" s="111"/>
      <c r="B409" s="110"/>
      <c r="C409" s="117"/>
      <c r="D409" s="117"/>
      <c r="E409" s="117"/>
      <c r="F409" s="117"/>
      <c r="G409" s="117"/>
      <c r="H409" s="117"/>
      <c r="I409" s="117"/>
      <c r="J409" s="110"/>
      <c r="K409" s="110"/>
      <c r="L409" s="110"/>
      <c r="M409" s="111"/>
      <c r="N409" s="111"/>
      <c r="O409" s="111"/>
      <c r="P409" s="111"/>
      <c r="Q409" s="111"/>
      <c r="R409" s="24"/>
    </row>
    <row r="410" spans="1:18" ht="15.75">
      <c r="A410" s="111"/>
      <c r="B410" s="1436" t="s">
        <v>1448</v>
      </c>
      <c r="C410" s="1437"/>
      <c r="D410" s="1437"/>
      <c r="E410" s="1437"/>
      <c r="F410" s="1437"/>
      <c r="G410" s="1438"/>
      <c r="H410" s="117"/>
      <c r="I410" s="1436" t="s">
        <v>1448</v>
      </c>
      <c r="J410" s="1437"/>
      <c r="K410" s="1437"/>
      <c r="L410" s="1437"/>
      <c r="M410" s="1437"/>
      <c r="N410" s="1438"/>
      <c r="O410" s="111"/>
      <c r="P410" s="111"/>
      <c r="Q410" s="111"/>
      <c r="R410" s="24"/>
    </row>
    <row r="411" spans="1:18">
      <c r="A411" s="111"/>
      <c r="B411" s="1422" t="s">
        <v>1449</v>
      </c>
      <c r="C411" s="1423"/>
      <c r="D411" s="353" t="s">
        <v>1450</v>
      </c>
      <c r="E411" s="354" t="s">
        <v>1451</v>
      </c>
      <c r="F411" s="1424" t="s">
        <v>1119</v>
      </c>
      <c r="G411" s="1425"/>
      <c r="H411" s="117"/>
      <c r="I411" s="1422" t="s">
        <v>1449</v>
      </c>
      <c r="J411" s="1423"/>
      <c r="K411" s="353" t="s">
        <v>1450</v>
      </c>
      <c r="L411" s="354" t="s">
        <v>1451</v>
      </c>
      <c r="M411" s="1424" t="s">
        <v>1119</v>
      </c>
      <c r="N411" s="1425"/>
      <c r="O411" s="111"/>
      <c r="P411" s="111"/>
      <c r="Q411" s="111"/>
      <c r="R411" s="24"/>
    </row>
    <row r="412" spans="1:18">
      <c r="A412" s="111"/>
      <c r="B412" s="1426">
        <v>20</v>
      </c>
      <c r="C412" s="1428">
        <f>B412/100</f>
        <v>0.2</v>
      </c>
      <c r="D412" s="355" t="s">
        <v>177</v>
      </c>
      <c r="E412" s="356">
        <v>1</v>
      </c>
      <c r="F412" s="357">
        <f>(B412*E412)*10</f>
        <v>200</v>
      </c>
      <c r="G412" s="358">
        <f>F412/1000</f>
        <v>0.2</v>
      </c>
      <c r="H412" s="117"/>
      <c r="I412" s="1430">
        <v>10</v>
      </c>
      <c r="J412" s="1428">
        <f>I412/10</f>
        <v>1</v>
      </c>
      <c r="K412" s="355" t="s">
        <v>177</v>
      </c>
      <c r="L412" s="356">
        <v>1</v>
      </c>
      <c r="M412" s="357">
        <f>(I412*L412)*100</f>
        <v>1000</v>
      </c>
      <c r="N412" s="358">
        <f>M412/1000</f>
        <v>1</v>
      </c>
      <c r="O412" s="111"/>
      <c r="P412" s="111"/>
      <c r="Q412" s="111"/>
      <c r="R412" s="24"/>
    </row>
    <row r="413" spans="1:18">
      <c r="A413" s="111"/>
      <c r="B413" s="1426"/>
      <c r="C413" s="1428"/>
      <c r="D413" s="355" t="s">
        <v>1452</v>
      </c>
      <c r="E413" s="356">
        <v>1.03</v>
      </c>
      <c r="F413" s="357">
        <f>(B412*E413)*10</f>
        <v>206</v>
      </c>
      <c r="G413" s="358">
        <f>F413/1000</f>
        <v>0.20599999999999999</v>
      </c>
      <c r="H413" s="117"/>
      <c r="I413" s="1430"/>
      <c r="J413" s="1428"/>
      <c r="K413" s="355" t="s">
        <v>1452</v>
      </c>
      <c r="L413" s="356">
        <v>1.03</v>
      </c>
      <c r="M413" s="357">
        <f>(I412*L413)*100</f>
        <v>1030</v>
      </c>
      <c r="N413" s="358">
        <f>M413/1000</f>
        <v>1.03</v>
      </c>
      <c r="O413" s="111"/>
      <c r="P413" s="111"/>
      <c r="Q413" s="111"/>
      <c r="R413" s="24"/>
    </row>
    <row r="414" spans="1:18">
      <c r="A414" s="111"/>
      <c r="B414" s="1426"/>
      <c r="C414" s="1428"/>
      <c r="D414" s="355" t="s">
        <v>1453</v>
      </c>
      <c r="E414" s="356">
        <v>1.0149999999999999</v>
      </c>
      <c r="F414" s="357">
        <f>(E414*B412)*10</f>
        <v>202.99999999999997</v>
      </c>
      <c r="G414" s="358">
        <f>F414/1000</f>
        <v>0.20299999999999996</v>
      </c>
      <c r="H414" s="117"/>
      <c r="I414" s="1430"/>
      <c r="J414" s="1428"/>
      <c r="K414" s="355" t="s">
        <v>1453</v>
      </c>
      <c r="L414" s="356">
        <v>1.0149999999999999</v>
      </c>
      <c r="M414" s="357">
        <f>(L414*I412)*100</f>
        <v>1014.9999999999999</v>
      </c>
      <c r="N414" s="358">
        <f>M414/1000</f>
        <v>1.0149999999999999</v>
      </c>
      <c r="O414" s="111"/>
      <c r="P414" s="111"/>
      <c r="Q414" s="111"/>
      <c r="R414" s="24"/>
    </row>
    <row r="415" spans="1:18">
      <c r="A415" s="111"/>
      <c r="B415" s="1426"/>
      <c r="C415" s="1428"/>
      <c r="D415" s="355" t="s">
        <v>1454</v>
      </c>
      <c r="E415" s="356">
        <v>0.92</v>
      </c>
      <c r="F415" s="357">
        <f>(E415*B412)*10</f>
        <v>184.00000000000003</v>
      </c>
      <c r="G415" s="358">
        <f>F415/1000</f>
        <v>0.18400000000000002</v>
      </c>
      <c r="H415" s="117"/>
      <c r="I415" s="1430"/>
      <c r="J415" s="1428"/>
      <c r="K415" s="355" t="s">
        <v>1454</v>
      </c>
      <c r="L415" s="356">
        <v>0.92</v>
      </c>
      <c r="M415" s="357">
        <f>(L415*I412)*100</f>
        <v>920.00000000000011</v>
      </c>
      <c r="N415" s="358">
        <f>M415/1000</f>
        <v>0.92000000000000015</v>
      </c>
      <c r="O415" s="111"/>
      <c r="P415" s="111"/>
      <c r="Q415" s="111"/>
      <c r="R415" s="24"/>
    </row>
    <row r="416" spans="1:18" ht="15.75" thickBot="1">
      <c r="A416" s="111"/>
      <c r="B416" s="1427"/>
      <c r="C416" s="1429"/>
      <c r="D416" s="359" t="s">
        <v>1455</v>
      </c>
      <c r="E416" s="360">
        <v>0.8</v>
      </c>
      <c r="F416" s="361">
        <f>(E416*B412)*10</f>
        <v>160</v>
      </c>
      <c r="G416" s="362">
        <f>F416/1000</f>
        <v>0.16</v>
      </c>
      <c r="H416" s="117"/>
      <c r="I416" s="1431"/>
      <c r="J416" s="1429"/>
      <c r="K416" s="359" t="s">
        <v>1455</v>
      </c>
      <c r="L416" s="360">
        <v>0.8</v>
      </c>
      <c r="M416" s="361">
        <f>(L416*I412)*100</f>
        <v>800</v>
      </c>
      <c r="N416" s="362">
        <f>M416/1000</f>
        <v>0.8</v>
      </c>
      <c r="O416" s="111"/>
      <c r="P416" s="111"/>
      <c r="Q416" s="111"/>
      <c r="R416" s="24"/>
    </row>
    <row r="417" spans="1:18">
      <c r="A417" s="111"/>
      <c r="B417" s="110"/>
      <c r="C417" s="117"/>
      <c r="D417" s="117"/>
      <c r="E417" s="117"/>
      <c r="F417" s="117"/>
      <c r="G417" s="117"/>
      <c r="H417" s="117"/>
      <c r="I417" s="117"/>
      <c r="J417" s="110"/>
      <c r="K417" s="110"/>
      <c r="L417" s="110"/>
      <c r="M417" s="111"/>
      <c r="N417" s="111"/>
      <c r="O417" s="111"/>
      <c r="P417" s="111"/>
      <c r="Q417" s="111"/>
      <c r="R417" s="24"/>
    </row>
    <row r="418" spans="1:18">
      <c r="A418" s="111"/>
      <c r="B418" s="110"/>
      <c r="C418" s="117"/>
      <c r="D418" s="117"/>
      <c r="E418" s="117"/>
      <c r="F418" s="117"/>
      <c r="G418" s="117"/>
      <c r="H418" s="117"/>
      <c r="I418" s="117"/>
      <c r="J418" s="110"/>
      <c r="K418" s="110"/>
      <c r="L418" s="110"/>
      <c r="M418" s="111"/>
      <c r="N418" s="111"/>
      <c r="O418" s="111"/>
      <c r="P418" s="111"/>
      <c r="Q418" s="111"/>
      <c r="R418" s="24"/>
    </row>
    <row r="419" spans="1:18">
      <c r="A419" s="111"/>
      <c r="B419" s="110"/>
      <c r="C419" s="117"/>
      <c r="D419" s="117"/>
      <c r="E419" s="117"/>
      <c r="F419" s="117"/>
      <c r="G419" s="117"/>
      <c r="H419" s="117"/>
      <c r="I419" s="117"/>
      <c r="J419" s="110"/>
      <c r="K419" s="110"/>
      <c r="L419" s="110"/>
      <c r="M419" s="111"/>
      <c r="N419" s="111"/>
      <c r="O419" s="111"/>
      <c r="P419" s="111"/>
      <c r="Q419" s="111"/>
      <c r="R419" s="24"/>
    </row>
    <row r="420" spans="1:18" ht="15.75" thickBot="1">
      <c r="A420" s="111"/>
      <c r="B420" s="110"/>
      <c r="C420" s="117"/>
      <c r="D420" s="117"/>
      <c r="E420" s="117"/>
      <c r="F420" s="117"/>
      <c r="G420" s="117"/>
      <c r="H420" s="117"/>
      <c r="I420" s="117"/>
      <c r="J420" s="110"/>
      <c r="K420" s="110"/>
      <c r="L420" s="110"/>
      <c r="M420" s="111"/>
      <c r="N420" s="111"/>
      <c r="O420" s="111"/>
      <c r="P420" s="111"/>
      <c r="Q420" s="111"/>
      <c r="R420" s="24"/>
    </row>
    <row r="421" spans="1:18">
      <c r="A421" s="111"/>
      <c r="B421" s="110"/>
      <c r="C421" s="117"/>
      <c r="D421" s="117"/>
      <c r="E421" s="117"/>
      <c r="F421" s="1404" t="s">
        <v>1456</v>
      </c>
      <c r="G421" s="1405"/>
      <c r="H421" s="1405"/>
      <c r="I421" s="1406"/>
      <c r="J421" s="110"/>
      <c r="K421" s="1404" t="s">
        <v>1456</v>
      </c>
      <c r="L421" s="1405"/>
      <c r="M421" s="1405"/>
      <c r="N421" s="1406"/>
      <c r="O421" s="111"/>
      <c r="P421" s="111"/>
      <c r="Q421" s="24"/>
      <c r="R421" s="24"/>
    </row>
    <row r="422" spans="1:18" ht="15.75" thickBot="1">
      <c r="A422" s="111"/>
      <c r="B422" s="110"/>
      <c r="C422" s="110"/>
      <c r="D422" s="110"/>
      <c r="E422" s="110"/>
      <c r="F422" s="1407"/>
      <c r="G422" s="1408"/>
      <c r="H422" s="1408"/>
      <c r="I422" s="1409"/>
      <c r="J422" s="274"/>
      <c r="K422" s="1407"/>
      <c r="L422" s="1408"/>
      <c r="M422" s="1408"/>
      <c r="N422" s="1409"/>
      <c r="O422" s="111"/>
      <c r="P422" s="111"/>
      <c r="Q422" s="24"/>
      <c r="R422" s="24"/>
    </row>
    <row r="423" spans="1:18" ht="16.5" thickBot="1">
      <c r="A423" s="111"/>
      <c r="B423" s="110"/>
      <c r="C423" s="110"/>
      <c r="D423" s="110"/>
      <c r="E423" s="110"/>
      <c r="F423" s="363" t="s">
        <v>1080</v>
      </c>
      <c r="G423" s="364" t="s">
        <v>608</v>
      </c>
      <c r="H423" s="364" t="s">
        <v>1081</v>
      </c>
      <c r="I423" s="365" t="s">
        <v>617</v>
      </c>
      <c r="J423" s="274"/>
      <c r="K423" s="1379" t="s">
        <v>1457</v>
      </c>
      <c r="L423" s="1380"/>
      <c r="M423" s="1380"/>
      <c r="N423" s="1381"/>
      <c r="O423" s="111"/>
      <c r="P423" s="111"/>
      <c r="Q423" s="24"/>
      <c r="R423" s="24"/>
    </row>
    <row r="424" spans="1:18">
      <c r="A424" s="111"/>
      <c r="B424" s="110"/>
      <c r="C424" s="110"/>
      <c r="D424" s="110"/>
      <c r="E424" s="110"/>
      <c r="F424" s="1410" t="s">
        <v>1082</v>
      </c>
      <c r="G424" s="1411"/>
      <c r="H424" s="1411"/>
      <c r="I424" s="1412"/>
      <c r="J424" s="274"/>
      <c r="K424" s="1413" t="s">
        <v>1458</v>
      </c>
      <c r="L424" s="1414"/>
      <c r="M424" s="1414"/>
      <c r="N424" s="1415"/>
      <c r="O424" s="111"/>
      <c r="P424" s="111"/>
      <c r="Q424" s="24"/>
      <c r="R424" s="24"/>
    </row>
    <row r="425" spans="1:18" ht="15.75">
      <c r="A425" s="111"/>
      <c r="B425" s="110"/>
      <c r="C425" s="110"/>
      <c r="D425" s="110"/>
      <c r="E425" s="110"/>
      <c r="F425" s="366" t="s">
        <v>14</v>
      </c>
      <c r="G425" s="367" t="s">
        <v>1083</v>
      </c>
      <c r="H425" s="367" t="s">
        <v>615</v>
      </c>
      <c r="I425" s="368" t="s">
        <v>620</v>
      </c>
      <c r="J425" s="274"/>
      <c r="K425" s="1416" t="s">
        <v>1459</v>
      </c>
      <c r="L425" s="1418" t="s">
        <v>1460</v>
      </c>
      <c r="M425" s="1418" t="s">
        <v>1461</v>
      </c>
      <c r="N425" s="1420" t="s">
        <v>1462</v>
      </c>
      <c r="O425" s="111"/>
      <c r="P425" s="111"/>
      <c r="Q425" s="24"/>
      <c r="R425" s="24"/>
    </row>
    <row r="426" spans="1:18" ht="15.75">
      <c r="A426" s="111"/>
      <c r="B426" s="110"/>
      <c r="C426" s="110"/>
      <c r="D426" s="110"/>
      <c r="E426" s="110"/>
      <c r="F426" s="369">
        <v>1</v>
      </c>
      <c r="G426" s="370">
        <f>F426*10</f>
        <v>10</v>
      </c>
      <c r="H426" s="370">
        <f>G426*10</f>
        <v>100</v>
      </c>
      <c r="I426" s="371">
        <f>H426*10</f>
        <v>1000</v>
      </c>
      <c r="J426" s="274"/>
      <c r="K426" s="1417"/>
      <c r="L426" s="1419"/>
      <c r="M426" s="1419"/>
      <c r="N426" s="1421"/>
      <c r="O426" s="111"/>
      <c r="P426" s="111"/>
      <c r="Q426" s="24"/>
      <c r="R426" s="24"/>
    </row>
    <row r="427" spans="1:18" ht="15.75">
      <c r="A427" s="111"/>
      <c r="B427" s="110"/>
      <c r="C427" s="110"/>
      <c r="D427" s="110"/>
      <c r="E427" s="110"/>
      <c r="F427" s="372">
        <f>G427/10</f>
        <v>0.1</v>
      </c>
      <c r="G427" s="373">
        <v>1</v>
      </c>
      <c r="H427" s="370">
        <f>G427*10</f>
        <v>10</v>
      </c>
      <c r="I427" s="371">
        <f>G427*100</f>
        <v>100</v>
      </c>
      <c r="J427" s="274"/>
      <c r="K427" s="374" t="s">
        <v>1463</v>
      </c>
      <c r="L427" s="375" t="s">
        <v>1464</v>
      </c>
      <c r="M427" s="375" t="s">
        <v>1465</v>
      </c>
      <c r="N427" s="376" t="s">
        <v>1466</v>
      </c>
      <c r="O427" s="111"/>
      <c r="P427" s="111"/>
      <c r="Q427" s="24"/>
      <c r="R427" s="24"/>
    </row>
    <row r="428" spans="1:18" ht="15.75">
      <c r="A428" s="111"/>
      <c r="B428" s="110"/>
      <c r="C428" s="110"/>
      <c r="D428" s="110"/>
      <c r="E428" s="110"/>
      <c r="F428" s="372">
        <f>G428/10</f>
        <v>0.01</v>
      </c>
      <c r="G428" s="370">
        <f>H428/10</f>
        <v>0.1</v>
      </c>
      <c r="H428" s="373">
        <v>1</v>
      </c>
      <c r="I428" s="371">
        <f>G428*100</f>
        <v>10</v>
      </c>
      <c r="J428" s="274"/>
      <c r="K428" s="374" t="s">
        <v>1467</v>
      </c>
      <c r="L428" s="375" t="s">
        <v>1468</v>
      </c>
      <c r="M428" s="375" t="s">
        <v>1469</v>
      </c>
      <c r="N428" s="376" t="s">
        <v>1470</v>
      </c>
      <c r="O428" s="111"/>
      <c r="P428" s="111"/>
      <c r="Q428" s="24"/>
      <c r="R428" s="24"/>
    </row>
    <row r="429" spans="1:18" ht="15.75">
      <c r="A429" s="111"/>
      <c r="B429" s="110"/>
      <c r="C429" s="110"/>
      <c r="D429" s="110"/>
      <c r="E429" s="110"/>
      <c r="F429" s="377">
        <f>I429/1000</f>
        <v>1E-3</v>
      </c>
      <c r="G429" s="378">
        <f>I429/100</f>
        <v>0.01</v>
      </c>
      <c r="H429" s="378">
        <f>I429/10</f>
        <v>0.1</v>
      </c>
      <c r="I429" s="379">
        <v>1</v>
      </c>
      <c r="J429" s="274"/>
      <c r="K429" s="374" t="s">
        <v>1471</v>
      </c>
      <c r="L429" s="375" t="s">
        <v>1472</v>
      </c>
      <c r="M429" s="375" t="s">
        <v>1473</v>
      </c>
      <c r="N429" s="376" t="s">
        <v>1474</v>
      </c>
      <c r="O429" s="111"/>
      <c r="P429" s="111"/>
      <c r="Q429" s="24"/>
      <c r="R429" s="24"/>
    </row>
    <row r="430" spans="1:18" ht="15.75">
      <c r="A430" s="111"/>
      <c r="B430" s="110"/>
      <c r="C430" s="110"/>
      <c r="D430" s="110"/>
      <c r="E430" s="110"/>
      <c r="F430" s="1379" t="s">
        <v>1457</v>
      </c>
      <c r="G430" s="1380"/>
      <c r="H430" s="1380"/>
      <c r="I430" s="1381"/>
      <c r="J430" s="274"/>
      <c r="K430" s="380" t="s">
        <v>1475</v>
      </c>
      <c r="L430" s="381" t="s">
        <v>1476</v>
      </c>
      <c r="M430" s="381" t="s">
        <v>1477</v>
      </c>
      <c r="N430" s="382" t="s">
        <v>1478</v>
      </c>
      <c r="O430" s="111"/>
      <c r="P430" s="111"/>
      <c r="Q430" s="24"/>
      <c r="R430" s="24"/>
    </row>
    <row r="431" spans="1:18" ht="16.5" thickBot="1">
      <c r="A431" s="111"/>
      <c r="B431" s="110"/>
      <c r="C431" s="110"/>
      <c r="D431" s="110"/>
      <c r="E431" s="110"/>
      <c r="F431" s="1382" t="s">
        <v>1479</v>
      </c>
      <c r="G431" s="1383"/>
      <c r="H431" s="1383"/>
      <c r="I431" s="1384"/>
      <c r="J431" s="274"/>
      <c r="K431" s="1382" t="s">
        <v>1479</v>
      </c>
      <c r="L431" s="1383"/>
      <c r="M431" s="1383"/>
      <c r="N431" s="1384"/>
      <c r="O431" s="111"/>
      <c r="P431" s="111"/>
      <c r="Q431" s="24"/>
      <c r="R431" s="24"/>
    </row>
    <row r="432" spans="1:18">
      <c r="A432" s="111"/>
      <c r="B432" s="110"/>
      <c r="C432" s="110"/>
      <c r="D432" s="110"/>
      <c r="E432" s="24"/>
      <c r="F432" s="111"/>
      <c r="G432" s="111"/>
      <c r="H432" s="111"/>
      <c r="I432" s="111"/>
      <c r="J432" s="111"/>
      <c r="K432" s="111"/>
      <c r="L432" s="111"/>
      <c r="M432" s="111"/>
      <c r="N432" s="111"/>
      <c r="O432" s="111"/>
      <c r="P432" s="111"/>
      <c r="Q432" s="24"/>
      <c r="R432" s="24"/>
    </row>
    <row r="433" spans="1:18">
      <c r="A433" s="111"/>
      <c r="B433" s="110"/>
      <c r="C433" s="110"/>
      <c r="D433" s="110"/>
      <c r="E433" s="274"/>
      <c r="F433" s="111"/>
      <c r="G433" s="111"/>
      <c r="H433" s="111"/>
      <c r="I433" s="111"/>
      <c r="J433" s="111"/>
      <c r="K433" s="111"/>
      <c r="L433" s="111"/>
      <c r="M433" s="111"/>
      <c r="N433" s="111"/>
      <c r="O433" s="111"/>
      <c r="P433" s="111"/>
      <c r="Q433" s="24"/>
      <c r="R433" s="24"/>
    </row>
    <row r="434" spans="1:18" ht="21">
      <c r="A434" s="111"/>
      <c r="B434" s="338" t="s">
        <v>1342</v>
      </c>
      <c r="C434" s="383" t="s">
        <v>1076</v>
      </c>
      <c r="D434" s="110"/>
      <c r="E434" s="274"/>
      <c r="F434" s="111"/>
      <c r="G434" s="111"/>
      <c r="H434" s="111"/>
      <c r="I434" s="111"/>
      <c r="J434" s="111"/>
      <c r="K434" s="1385" t="s">
        <v>1037</v>
      </c>
      <c r="L434" s="1386"/>
      <c r="M434" s="1387"/>
      <c r="N434" s="111"/>
      <c r="O434" s="111"/>
      <c r="P434" s="111"/>
      <c r="Q434" s="24"/>
      <c r="R434" s="24"/>
    </row>
    <row r="435" spans="1:18" ht="21">
      <c r="A435" s="111"/>
      <c r="B435" s="294"/>
      <c r="C435" s="384"/>
      <c r="D435" s="110"/>
      <c r="E435" s="274"/>
      <c r="F435" s="111"/>
      <c r="G435" s="111"/>
      <c r="H435" s="111"/>
      <c r="I435" s="111"/>
      <c r="J435" s="111"/>
      <c r="K435" s="385" t="s">
        <v>1040</v>
      </c>
      <c r="L435" s="386" t="s">
        <v>1041</v>
      </c>
      <c r="M435" s="387" t="s">
        <v>1042</v>
      </c>
      <c r="N435" s="111"/>
      <c r="O435" s="111"/>
      <c r="P435" s="111"/>
      <c r="Q435" s="111"/>
      <c r="R435" s="24"/>
    </row>
    <row r="436" spans="1:18" ht="21">
      <c r="A436" s="111"/>
      <c r="B436" s="294" t="s">
        <v>1077</v>
      </c>
      <c r="C436" s="388"/>
      <c r="D436" s="110"/>
      <c r="E436" s="274"/>
      <c r="F436" s="111"/>
      <c r="G436" s="111"/>
      <c r="H436" s="111"/>
      <c r="I436" s="111"/>
      <c r="J436" s="111"/>
      <c r="K436" s="81">
        <v>4.1666666666666664E-2</v>
      </c>
      <c r="L436" s="82">
        <v>60</v>
      </c>
      <c r="M436" s="83">
        <v>100</v>
      </c>
      <c r="N436" s="111"/>
      <c r="O436" s="111"/>
      <c r="P436" s="111"/>
      <c r="Q436" s="111"/>
      <c r="R436" s="24"/>
    </row>
    <row r="437" spans="1:18" ht="21">
      <c r="A437" s="111"/>
      <c r="B437" s="294" t="s">
        <v>1078</v>
      </c>
      <c r="C437" s="388"/>
      <c r="D437" s="110"/>
      <c r="E437" s="274"/>
      <c r="F437" s="111"/>
      <c r="G437" s="111"/>
      <c r="H437" s="111"/>
      <c r="I437" s="111"/>
      <c r="J437" s="111"/>
      <c r="K437" s="84">
        <v>4.1666666666666664E-2</v>
      </c>
      <c r="L437" s="85">
        <f>(L436/K436)*K437</f>
        <v>60</v>
      </c>
      <c r="M437" s="86">
        <f>(M436/K436)*K437</f>
        <v>100</v>
      </c>
      <c r="N437" s="111"/>
      <c r="O437" s="111"/>
      <c r="P437" s="111"/>
      <c r="Q437" s="111"/>
      <c r="R437" s="24"/>
    </row>
    <row r="438" spans="1:18" ht="21">
      <c r="A438" s="111"/>
      <c r="B438" s="338" t="s">
        <v>1342</v>
      </c>
      <c r="C438" s="383" t="s">
        <v>1079</v>
      </c>
      <c r="D438" s="110"/>
      <c r="E438" s="24"/>
      <c r="F438" s="111"/>
      <c r="G438" s="111"/>
      <c r="H438" s="111"/>
      <c r="I438" s="111"/>
      <c r="J438" s="111"/>
      <c r="K438" s="87">
        <f>(K436/L436)*L438</f>
        <v>6.2499999999999993E-2</v>
      </c>
      <c r="L438" s="88">
        <v>90</v>
      </c>
      <c r="M438" s="89">
        <f>(M436/L436)*L438</f>
        <v>150</v>
      </c>
      <c r="N438" s="111"/>
      <c r="O438" s="111"/>
      <c r="P438" s="111"/>
      <c r="Q438" s="111"/>
      <c r="R438" s="24"/>
    </row>
    <row r="439" spans="1:18" ht="15.75">
      <c r="A439" s="111"/>
      <c r="B439" s="110"/>
      <c r="C439" s="110"/>
      <c r="D439" s="110"/>
      <c r="E439" s="24"/>
      <c r="F439" s="111"/>
      <c r="G439" s="111"/>
      <c r="H439" s="111"/>
      <c r="I439" s="111"/>
      <c r="J439" s="111"/>
      <c r="K439" s="90">
        <f>(K436/M436)*M439</f>
        <v>1.6666666666666666E-2</v>
      </c>
      <c r="L439" s="389">
        <f>(L436/M436)*M439</f>
        <v>24</v>
      </c>
      <c r="M439" s="91">
        <v>40</v>
      </c>
      <c r="N439" s="111"/>
      <c r="O439" s="111"/>
      <c r="P439" s="111"/>
      <c r="Q439" s="111"/>
      <c r="R439" s="24"/>
    </row>
    <row r="440" spans="1:18">
      <c r="A440" s="111"/>
      <c r="B440" s="110"/>
      <c r="C440" s="110"/>
      <c r="D440" s="110"/>
      <c r="E440" s="110"/>
      <c r="F440" s="110"/>
      <c r="G440" s="110"/>
      <c r="H440" s="111"/>
      <c r="I440" s="111"/>
      <c r="J440" s="111"/>
      <c r="K440" s="111"/>
      <c r="L440" s="111"/>
      <c r="M440" s="111"/>
      <c r="N440" s="111"/>
      <c r="O440" s="111"/>
      <c r="P440" s="111"/>
      <c r="Q440" s="111"/>
      <c r="R440" s="24"/>
    </row>
    <row r="441" spans="1:18">
      <c r="A441" s="345"/>
      <c r="B441" s="346"/>
      <c r="C441" s="347"/>
      <c r="D441" s="347"/>
      <c r="E441" s="347"/>
      <c r="F441" s="347"/>
      <c r="G441" s="347"/>
      <c r="H441" s="347"/>
      <c r="I441" s="347"/>
      <c r="J441" s="346"/>
      <c r="K441" s="346"/>
      <c r="L441" s="346"/>
      <c r="M441" s="345"/>
      <c r="N441" s="345"/>
      <c r="O441" s="345"/>
      <c r="P441" s="345"/>
      <c r="Q441" s="345"/>
      <c r="R441" s="24"/>
    </row>
    <row r="442" spans="1:18" ht="15.75" thickBot="1">
      <c r="A442" s="111"/>
      <c r="B442" s="110"/>
      <c r="C442" s="110"/>
      <c r="D442" s="110"/>
      <c r="E442" s="110"/>
      <c r="F442" s="110"/>
      <c r="G442" s="110"/>
      <c r="H442" s="111"/>
      <c r="I442" s="111"/>
      <c r="J442" s="111"/>
      <c r="K442" s="111"/>
      <c r="L442" s="111"/>
      <c r="M442" s="111"/>
      <c r="N442" s="111"/>
      <c r="O442" s="111"/>
      <c r="P442" s="111"/>
      <c r="Q442" s="111"/>
      <c r="R442" s="24"/>
    </row>
    <row r="443" spans="1:18">
      <c r="A443" s="111"/>
      <c r="B443" s="1388" t="s">
        <v>602</v>
      </c>
      <c r="C443" s="1389"/>
      <c r="D443" s="1389"/>
      <c r="E443" s="1389"/>
      <c r="F443" s="1389"/>
      <c r="G443" s="1390"/>
      <c r="H443" s="111"/>
      <c r="I443" s="1394" t="s">
        <v>580</v>
      </c>
      <c r="J443" s="1395"/>
      <c r="K443" s="1398" t="s">
        <v>581</v>
      </c>
      <c r="L443" s="1398"/>
      <c r="M443" s="1400" t="s">
        <v>582</v>
      </c>
      <c r="N443" s="1402" t="s">
        <v>583</v>
      </c>
      <c r="O443" s="111"/>
      <c r="P443" s="111"/>
      <c r="Q443" s="111"/>
      <c r="R443" s="24"/>
    </row>
    <row r="444" spans="1:18">
      <c r="A444" s="111"/>
      <c r="B444" s="1391"/>
      <c r="C444" s="1392"/>
      <c r="D444" s="1392"/>
      <c r="E444" s="1392"/>
      <c r="F444" s="1392"/>
      <c r="G444" s="1393"/>
      <c r="H444" s="111"/>
      <c r="I444" s="1396"/>
      <c r="J444" s="1397"/>
      <c r="K444" s="1399"/>
      <c r="L444" s="1399"/>
      <c r="M444" s="1401"/>
      <c r="N444" s="1403"/>
      <c r="O444" s="111"/>
      <c r="P444" s="111"/>
      <c r="Q444" s="111"/>
      <c r="R444" s="24"/>
    </row>
    <row r="445" spans="1:18">
      <c r="A445" s="111"/>
      <c r="B445" s="1372" t="s">
        <v>603</v>
      </c>
      <c r="C445" s="1373"/>
      <c r="D445" s="1373"/>
      <c r="E445" s="1373"/>
      <c r="F445" s="1373"/>
      <c r="G445" s="1374"/>
      <c r="H445" s="111"/>
      <c r="I445" s="1375" t="s">
        <v>584</v>
      </c>
      <c r="J445" s="1376"/>
      <c r="K445" s="390" t="s">
        <v>585</v>
      </c>
      <c r="L445" s="390"/>
      <c r="M445" s="391"/>
      <c r="N445" s="392"/>
      <c r="O445" s="111"/>
      <c r="P445" s="111"/>
      <c r="Q445" s="111"/>
      <c r="R445" s="24"/>
    </row>
    <row r="446" spans="1:18">
      <c r="A446" s="111"/>
      <c r="B446" s="1372"/>
      <c r="C446" s="1373"/>
      <c r="D446" s="1373"/>
      <c r="E446" s="1373"/>
      <c r="F446" s="1373"/>
      <c r="G446" s="1374"/>
      <c r="H446" s="111"/>
      <c r="I446" s="1377" t="s">
        <v>586</v>
      </c>
      <c r="J446" s="1378"/>
      <c r="K446" s="394" t="s">
        <v>587</v>
      </c>
      <c r="L446" s="394"/>
      <c r="M446" s="393" t="s">
        <v>588</v>
      </c>
      <c r="N446" s="395" t="s">
        <v>589</v>
      </c>
      <c r="O446" s="111"/>
      <c r="P446" s="111"/>
      <c r="Q446" s="111"/>
      <c r="R446" s="24"/>
    </row>
    <row r="447" spans="1:18">
      <c r="A447" s="111"/>
      <c r="B447" s="399" t="s">
        <v>604</v>
      </c>
      <c r="C447" s="1368" t="s">
        <v>605</v>
      </c>
      <c r="D447" s="1368"/>
      <c r="E447" s="1368"/>
      <c r="F447" s="1368"/>
      <c r="G447" s="1369"/>
      <c r="H447" s="111"/>
      <c r="I447" s="1377" t="s">
        <v>590</v>
      </c>
      <c r="J447" s="1378"/>
      <c r="K447" s="394" t="s">
        <v>591</v>
      </c>
      <c r="L447" s="394"/>
      <c r="M447" s="393" t="s">
        <v>592</v>
      </c>
      <c r="N447" s="395" t="s">
        <v>593</v>
      </c>
      <c r="O447" s="111"/>
      <c r="P447" s="111"/>
      <c r="Q447" s="111"/>
      <c r="R447" s="24"/>
    </row>
    <row r="448" spans="1:18">
      <c r="A448" s="111"/>
      <c r="B448" s="399" t="s">
        <v>604</v>
      </c>
      <c r="C448" s="1368" t="s">
        <v>606</v>
      </c>
      <c r="D448" s="1368"/>
      <c r="E448" s="1368"/>
      <c r="F448" s="1368"/>
      <c r="G448" s="1369"/>
      <c r="H448" s="111"/>
      <c r="I448" s="1377" t="s">
        <v>594</v>
      </c>
      <c r="J448" s="1378"/>
      <c r="K448" s="394" t="s">
        <v>595</v>
      </c>
      <c r="L448" s="394"/>
      <c r="M448" s="393" t="s">
        <v>596</v>
      </c>
      <c r="N448" s="395" t="s">
        <v>597</v>
      </c>
      <c r="O448" s="111"/>
      <c r="P448" s="111"/>
      <c r="Q448" s="111"/>
      <c r="R448" s="24"/>
    </row>
    <row r="449" spans="1:18" ht="15.75" thickBot="1">
      <c r="A449" s="111"/>
      <c r="B449" s="399" t="s">
        <v>604</v>
      </c>
      <c r="C449" s="1368" t="s">
        <v>607</v>
      </c>
      <c r="D449" s="1368"/>
      <c r="E449" s="1368"/>
      <c r="F449" s="1368"/>
      <c r="G449" s="1369"/>
      <c r="H449" s="111"/>
      <c r="I449" s="1370" t="s">
        <v>598</v>
      </c>
      <c r="J449" s="1371"/>
      <c r="K449" s="396" t="s">
        <v>599</v>
      </c>
      <c r="L449" s="396"/>
      <c r="M449" s="397" t="s">
        <v>600</v>
      </c>
      <c r="N449" s="398" t="s">
        <v>601</v>
      </c>
      <c r="O449" s="111"/>
      <c r="P449" s="111"/>
      <c r="Q449" s="111"/>
      <c r="R449" s="24"/>
    </row>
    <row r="450" spans="1:18">
      <c r="A450" s="111"/>
      <c r="B450" s="399" t="s">
        <v>609</v>
      </c>
      <c r="C450" s="1368" t="s">
        <v>610</v>
      </c>
      <c r="D450" s="1368"/>
      <c r="E450" s="1368"/>
      <c r="F450" s="1368"/>
      <c r="G450" s="1369"/>
      <c r="H450" s="111"/>
      <c r="I450" s="111"/>
      <c r="J450" s="111"/>
      <c r="K450" s="111"/>
      <c r="L450" s="111"/>
      <c r="M450" s="111"/>
      <c r="N450" s="111"/>
      <c r="O450" s="111"/>
      <c r="P450" s="111"/>
      <c r="Q450" s="111"/>
      <c r="R450" s="24"/>
    </row>
    <row r="451" spans="1:18">
      <c r="A451" s="111"/>
      <c r="B451" s="399" t="s">
        <v>611</v>
      </c>
      <c r="C451" s="1368" t="s">
        <v>612</v>
      </c>
      <c r="D451" s="1368"/>
      <c r="E451" s="1368"/>
      <c r="F451" s="1368"/>
      <c r="G451" s="1369"/>
      <c r="H451" s="110"/>
      <c r="I451" s="274"/>
      <c r="J451" s="274"/>
      <c r="K451" s="274"/>
      <c r="L451" s="274"/>
      <c r="M451" s="274"/>
      <c r="N451" s="274"/>
      <c r="O451" s="111"/>
      <c r="P451" s="111"/>
      <c r="Q451" s="111"/>
      <c r="R451" s="24"/>
    </row>
    <row r="452" spans="1:18">
      <c r="A452" s="111"/>
      <c r="B452" s="399" t="s">
        <v>613</v>
      </c>
      <c r="C452" s="1368" t="s">
        <v>614</v>
      </c>
      <c r="D452" s="1368"/>
      <c r="E452" s="1368"/>
      <c r="F452" s="1368"/>
      <c r="G452" s="1369"/>
      <c r="H452" s="110"/>
      <c r="I452" s="274"/>
      <c r="J452" s="274"/>
      <c r="K452" s="274"/>
      <c r="L452" s="274"/>
      <c r="M452" s="274"/>
      <c r="N452" s="274"/>
      <c r="O452" s="111"/>
      <c r="P452" s="111"/>
      <c r="Q452" s="111"/>
      <c r="R452" s="24"/>
    </row>
    <row r="453" spans="1:18">
      <c r="A453" s="111"/>
      <c r="B453" s="399" t="s">
        <v>613</v>
      </c>
      <c r="C453" s="1368" t="s">
        <v>616</v>
      </c>
      <c r="D453" s="1368"/>
      <c r="E453" s="1368"/>
      <c r="F453" s="1368"/>
      <c r="G453" s="1369"/>
      <c r="H453" s="110"/>
      <c r="I453" s="274"/>
      <c r="J453" s="274"/>
      <c r="K453" s="274"/>
      <c r="L453" s="274"/>
      <c r="M453" s="274"/>
      <c r="N453" s="274"/>
      <c r="O453" s="111"/>
      <c r="P453" s="111"/>
      <c r="Q453" s="111"/>
      <c r="R453" s="24"/>
    </row>
    <row r="454" spans="1:18">
      <c r="A454" s="111"/>
      <c r="B454" s="1354" t="s">
        <v>618</v>
      </c>
      <c r="C454" s="1355" t="s">
        <v>619</v>
      </c>
      <c r="D454" s="1355"/>
      <c r="E454" s="1355"/>
      <c r="F454" s="1355"/>
      <c r="G454" s="1356"/>
      <c r="H454" s="110"/>
      <c r="I454" s="274"/>
      <c r="J454" s="274"/>
      <c r="K454" s="274"/>
      <c r="L454" s="274"/>
      <c r="M454" s="274"/>
      <c r="N454" s="274"/>
      <c r="O454" s="111"/>
      <c r="P454" s="111"/>
      <c r="Q454" s="111"/>
      <c r="R454" s="24"/>
    </row>
    <row r="455" spans="1:18">
      <c r="A455" s="111"/>
      <c r="B455" s="1354"/>
      <c r="C455" s="1355"/>
      <c r="D455" s="1355"/>
      <c r="E455" s="1355"/>
      <c r="F455" s="1355"/>
      <c r="G455" s="1356"/>
      <c r="H455" s="110"/>
      <c r="I455" s="274"/>
      <c r="J455" s="274"/>
      <c r="K455" s="274"/>
      <c r="L455" s="274"/>
      <c r="M455" s="274"/>
      <c r="N455" s="274"/>
      <c r="O455" s="111"/>
      <c r="P455" s="111"/>
      <c r="Q455" s="111"/>
      <c r="R455" s="24"/>
    </row>
    <row r="456" spans="1:18">
      <c r="A456" s="111"/>
      <c r="B456" s="1354" t="s">
        <v>621</v>
      </c>
      <c r="C456" s="1355" t="s">
        <v>622</v>
      </c>
      <c r="D456" s="1355"/>
      <c r="E456" s="1355"/>
      <c r="F456" s="1355"/>
      <c r="G456" s="1356"/>
      <c r="H456" s="110"/>
      <c r="I456" s="274"/>
      <c r="J456" s="274"/>
      <c r="K456" s="274"/>
      <c r="L456" s="274"/>
      <c r="M456" s="274"/>
      <c r="N456" s="274"/>
      <c r="O456" s="111"/>
      <c r="P456" s="111"/>
      <c r="Q456" s="111"/>
      <c r="R456" s="24"/>
    </row>
    <row r="457" spans="1:18">
      <c r="A457" s="111"/>
      <c r="B457" s="1357"/>
      <c r="C457" s="1358"/>
      <c r="D457" s="1358"/>
      <c r="E457" s="1358"/>
      <c r="F457" s="1358"/>
      <c r="G457" s="1359"/>
      <c r="H457" s="110"/>
      <c r="I457" s="274"/>
      <c r="J457" s="274"/>
      <c r="K457" s="274"/>
      <c r="L457" s="274"/>
      <c r="M457" s="274"/>
      <c r="N457" s="274"/>
      <c r="O457" s="111"/>
      <c r="P457" s="111"/>
      <c r="Q457" s="111"/>
      <c r="R457" s="24"/>
    </row>
    <row r="458" spans="1:18" ht="15.75" thickBot="1">
      <c r="A458" s="111"/>
      <c r="B458" s="400"/>
      <c r="C458" s="400"/>
      <c r="D458" s="400"/>
      <c r="E458" s="400"/>
      <c r="F458" s="400"/>
      <c r="G458" s="400"/>
      <c r="H458" s="110"/>
      <c r="I458" s="393"/>
      <c r="J458" s="393"/>
      <c r="K458" s="394"/>
      <c r="L458" s="394"/>
      <c r="M458" s="393"/>
      <c r="N458" s="393"/>
      <c r="O458" s="111"/>
      <c r="P458" s="111"/>
      <c r="Q458" s="111"/>
      <c r="R458" s="24"/>
    </row>
    <row r="459" spans="1:18" ht="31.5">
      <c r="A459" s="109"/>
      <c r="B459" s="975" t="s">
        <v>1480</v>
      </c>
      <c r="C459" s="976"/>
      <c r="D459" s="976"/>
      <c r="E459" s="977"/>
      <c r="F459" s="111"/>
      <c r="G459" s="111"/>
      <c r="H459" s="978" t="s">
        <v>175</v>
      </c>
      <c r="I459" s="979"/>
      <c r="J459" s="980"/>
      <c r="K459" s="980"/>
      <c r="L459" s="980"/>
      <c r="M459" s="980"/>
      <c r="N459" s="981"/>
      <c r="O459" s="111"/>
      <c r="P459" s="111"/>
      <c r="Q459" s="111"/>
      <c r="R459" s="24"/>
    </row>
    <row r="460" spans="1:18" ht="25.5">
      <c r="A460" s="109"/>
      <c r="B460" s="1360" t="s">
        <v>168</v>
      </c>
      <c r="C460" s="1361"/>
      <c r="D460" s="1364" t="s">
        <v>169</v>
      </c>
      <c r="E460" s="1366">
        <f>(B462*B465)+(C462*C465)+(D462*D465)+(E462*E465)</f>
        <v>228.85000000000002</v>
      </c>
      <c r="F460" s="111"/>
      <c r="G460" s="111"/>
      <c r="H460" s="401" t="s">
        <v>176</v>
      </c>
      <c r="I460" s="402" t="s">
        <v>177</v>
      </c>
      <c r="J460" s="402" t="s">
        <v>178</v>
      </c>
      <c r="K460" s="402" t="s">
        <v>179</v>
      </c>
      <c r="L460" s="402" t="s">
        <v>180</v>
      </c>
      <c r="M460" s="402" t="s">
        <v>181</v>
      </c>
      <c r="N460" s="403" t="s">
        <v>182</v>
      </c>
      <c r="O460" s="111"/>
      <c r="P460" s="111"/>
      <c r="Q460" s="111"/>
      <c r="R460" s="24"/>
    </row>
    <row r="461" spans="1:18">
      <c r="A461" s="109"/>
      <c r="B461" s="1362"/>
      <c r="C461" s="1363"/>
      <c r="D461" s="1365"/>
      <c r="E461" s="1367"/>
      <c r="F461" s="111"/>
      <c r="G461" s="111"/>
      <c r="H461" s="1352">
        <v>0.12</v>
      </c>
      <c r="I461" s="1353">
        <v>1</v>
      </c>
      <c r="J461" s="1353">
        <v>0.11</v>
      </c>
      <c r="K461" s="1353">
        <v>0</v>
      </c>
      <c r="L461" s="1353">
        <v>0.01</v>
      </c>
      <c r="M461" s="1353">
        <v>5.0000000000000001E-3</v>
      </c>
      <c r="N461" s="1344">
        <f>SUM(H461:M461)</f>
        <v>1.2450000000000001</v>
      </c>
      <c r="O461" s="111"/>
      <c r="P461" s="111"/>
      <c r="Q461" s="111"/>
      <c r="R461" s="24"/>
    </row>
    <row r="462" spans="1:18">
      <c r="A462" s="109"/>
      <c r="B462" s="1345">
        <v>6.5000000000000002E-2</v>
      </c>
      <c r="C462" s="1347">
        <v>7.4999999999999997E-2</v>
      </c>
      <c r="D462" s="1347">
        <v>0.12</v>
      </c>
      <c r="E462" s="1349">
        <v>0.15</v>
      </c>
      <c r="F462" s="111"/>
      <c r="G462" s="111"/>
      <c r="H462" s="1352"/>
      <c r="I462" s="1353"/>
      <c r="J462" s="1353"/>
      <c r="K462" s="1353"/>
      <c r="L462" s="1353"/>
      <c r="M462" s="1353"/>
      <c r="N462" s="1344"/>
      <c r="O462" s="111"/>
      <c r="P462" s="111"/>
      <c r="Q462" s="111"/>
      <c r="R462" s="24"/>
    </row>
    <row r="463" spans="1:18">
      <c r="A463" s="109"/>
      <c r="B463" s="1346"/>
      <c r="C463" s="1348"/>
      <c r="D463" s="1348"/>
      <c r="E463" s="1350"/>
      <c r="F463" s="111"/>
      <c r="G463" s="111"/>
      <c r="H463" s="1351">
        <f>(H461/N461)*N463</f>
        <v>2.1204819277108431</v>
      </c>
      <c r="I463" s="1332">
        <f>(I461/N461)*N463</f>
        <v>17.670682730923691</v>
      </c>
      <c r="J463" s="1332">
        <f>(J461/N461)*N463</f>
        <v>1.9437751004016062</v>
      </c>
      <c r="K463" s="1332">
        <f>(K461/N461)*N463</f>
        <v>0</v>
      </c>
      <c r="L463" s="1332">
        <f>(L461/N461)*N463</f>
        <v>0.17670682730923692</v>
      </c>
      <c r="M463" s="1332">
        <f>(M461/N461)*N463</f>
        <v>8.8353413654618462E-2</v>
      </c>
      <c r="N463" s="1333">
        <v>22</v>
      </c>
      <c r="O463" s="111"/>
      <c r="P463" s="111"/>
      <c r="Q463" s="111"/>
      <c r="R463" s="24"/>
    </row>
    <row r="464" spans="1:18">
      <c r="A464" s="109"/>
      <c r="B464" s="404" t="s">
        <v>170</v>
      </c>
      <c r="C464" s="405" t="s">
        <v>171</v>
      </c>
      <c r="D464" s="405" t="s">
        <v>172</v>
      </c>
      <c r="E464" s="406" t="s">
        <v>26</v>
      </c>
      <c r="F464" s="111"/>
      <c r="G464" s="111"/>
      <c r="H464" s="1351"/>
      <c r="I464" s="1332"/>
      <c r="J464" s="1332"/>
      <c r="K464" s="1332"/>
      <c r="L464" s="1332"/>
      <c r="M464" s="1332"/>
      <c r="N464" s="1333"/>
      <c r="O464" s="111"/>
      <c r="P464" s="111"/>
      <c r="Q464" s="111"/>
      <c r="R464" s="24"/>
    </row>
    <row r="465" spans="1:18">
      <c r="A465" s="109"/>
      <c r="B465" s="1334">
        <v>920</v>
      </c>
      <c r="C465" s="1336">
        <v>1700</v>
      </c>
      <c r="D465" s="1336">
        <v>240</v>
      </c>
      <c r="E465" s="1338">
        <v>85</v>
      </c>
      <c r="F465" s="111"/>
      <c r="G465" s="111"/>
      <c r="H465" s="1340" t="s">
        <v>1481</v>
      </c>
      <c r="I465" s="1341"/>
      <c r="J465" s="1341"/>
      <c r="K465" s="1341"/>
      <c r="L465" s="1341"/>
      <c r="M465" s="1341"/>
      <c r="N465" s="1342"/>
      <c r="O465" s="111"/>
      <c r="P465" s="111"/>
      <c r="Q465" s="111"/>
      <c r="R465" s="24"/>
    </row>
    <row r="466" spans="1:18">
      <c r="A466" s="109"/>
      <c r="B466" s="1335"/>
      <c r="C466" s="1337"/>
      <c r="D466" s="1337"/>
      <c r="E466" s="1339"/>
      <c r="F466" s="111"/>
      <c r="G466" s="111"/>
      <c r="H466" s="1343">
        <f t="shared" ref="H466:M466" si="1">ROUNDUP(H463,2)</f>
        <v>2.13</v>
      </c>
      <c r="I466" s="1319">
        <f t="shared" si="1"/>
        <v>17.680000000000003</v>
      </c>
      <c r="J466" s="1319">
        <f t="shared" si="1"/>
        <v>1.95</v>
      </c>
      <c r="K466" s="1319">
        <f t="shared" si="1"/>
        <v>0</v>
      </c>
      <c r="L466" s="1319">
        <f t="shared" si="1"/>
        <v>0.18000000000000002</v>
      </c>
      <c r="M466" s="1319">
        <f t="shared" si="1"/>
        <v>0.09</v>
      </c>
      <c r="N466" s="1320">
        <f>SUM(H466:M466)</f>
        <v>22.03</v>
      </c>
      <c r="O466" s="111"/>
      <c r="P466" s="111"/>
      <c r="Q466" s="111"/>
      <c r="R466" s="24"/>
    </row>
    <row r="467" spans="1:18">
      <c r="A467" s="109"/>
      <c r="B467" s="1321" t="s">
        <v>173</v>
      </c>
      <c r="C467" s="1323">
        <f>SUM(B465:E465)</f>
        <v>2945</v>
      </c>
      <c r="D467" s="1325" t="s">
        <v>174</v>
      </c>
      <c r="E467" s="1327">
        <f>IF(E460=0,0,E460/D462)</f>
        <v>1907.0833333333335</v>
      </c>
      <c r="F467" s="111"/>
      <c r="G467" s="111"/>
      <c r="H467" s="1343"/>
      <c r="I467" s="1319"/>
      <c r="J467" s="1319"/>
      <c r="K467" s="1319"/>
      <c r="L467" s="1319"/>
      <c r="M467" s="1319"/>
      <c r="N467" s="1320"/>
      <c r="O467" s="111"/>
      <c r="P467" s="111"/>
      <c r="Q467" s="111"/>
      <c r="R467" s="24"/>
    </row>
    <row r="468" spans="1:18" ht="15.75" thickBot="1">
      <c r="A468" s="109"/>
      <c r="B468" s="1322"/>
      <c r="C468" s="1324"/>
      <c r="D468" s="1326"/>
      <c r="E468" s="1328"/>
      <c r="F468" s="111"/>
      <c r="G468" s="111"/>
      <c r="H468" s="1329" t="s">
        <v>1482</v>
      </c>
      <c r="I468" s="1330"/>
      <c r="J468" s="1330"/>
      <c r="K468" s="1330"/>
      <c r="L468" s="1330"/>
      <c r="M468" s="1330"/>
      <c r="N468" s="1331"/>
      <c r="O468" s="111"/>
      <c r="P468" s="111"/>
      <c r="Q468" s="111"/>
      <c r="R468" s="24"/>
    </row>
    <row r="469" spans="1:18" ht="15.75" thickBot="1">
      <c r="A469" s="109"/>
      <c r="B469" s="1304" t="s">
        <v>1482</v>
      </c>
      <c r="C469" s="1305"/>
      <c r="D469" s="1305"/>
      <c r="E469" s="1306"/>
      <c r="F469" s="111"/>
      <c r="G469" s="111"/>
      <c r="H469" s="111"/>
      <c r="I469" s="110"/>
      <c r="J469" s="110"/>
      <c r="K469" s="110"/>
      <c r="L469" s="110"/>
      <c r="M469" s="111"/>
      <c r="N469" s="111"/>
      <c r="O469" s="111"/>
      <c r="P469" s="111"/>
      <c r="Q469" s="111"/>
      <c r="R469" s="24"/>
    </row>
    <row r="470" spans="1:18" ht="15.75" thickBot="1">
      <c r="A470" s="111"/>
      <c r="B470" s="400"/>
      <c r="C470" s="400"/>
      <c r="D470" s="400"/>
      <c r="E470" s="400"/>
      <c r="F470" s="400"/>
      <c r="G470" s="400"/>
      <c r="H470" s="110"/>
      <c r="I470" s="393"/>
      <c r="J470" s="393"/>
      <c r="K470" s="394"/>
      <c r="L470" s="110"/>
      <c r="M470" s="110"/>
      <c r="N470" s="110"/>
      <c r="O470" s="110"/>
      <c r="P470" s="110"/>
      <c r="Q470" s="110"/>
      <c r="R470" s="24"/>
    </row>
    <row r="471" spans="1:18">
      <c r="A471" s="24"/>
      <c r="B471" s="1307" t="s">
        <v>1968</v>
      </c>
      <c r="C471" s="1308"/>
      <c r="D471" s="1308"/>
      <c r="E471" s="1308"/>
      <c r="F471" s="1308"/>
      <c r="G471" s="1308"/>
      <c r="H471" s="1308"/>
      <c r="I471" s="1308"/>
      <c r="J471" s="1308"/>
      <c r="K471" s="1308"/>
      <c r="L471" s="1308"/>
      <c r="M471" s="1308"/>
      <c r="N471" s="1308"/>
      <c r="O471" s="1308"/>
      <c r="P471" s="1308"/>
      <c r="Q471" s="1309"/>
      <c r="R471" s="24"/>
    </row>
    <row r="472" spans="1:18" ht="15.75" thickBot="1">
      <c r="A472" s="24"/>
      <c r="B472" s="1310"/>
      <c r="C472" s="1311"/>
      <c r="D472" s="1311"/>
      <c r="E472" s="1311"/>
      <c r="F472" s="1311"/>
      <c r="G472" s="1311"/>
      <c r="H472" s="1311"/>
      <c r="I472" s="1311"/>
      <c r="J472" s="1311"/>
      <c r="K472" s="1311"/>
      <c r="L472" s="1311"/>
      <c r="M472" s="1311"/>
      <c r="N472" s="1311"/>
      <c r="O472" s="1311"/>
      <c r="P472" s="1311"/>
      <c r="Q472" s="1312"/>
      <c r="R472" s="24"/>
    </row>
    <row r="473" spans="1:18">
      <c r="A473" s="274"/>
      <c r="B473" s="274"/>
      <c r="C473" s="274"/>
      <c r="D473" s="274"/>
      <c r="E473" s="274"/>
      <c r="F473" s="274"/>
      <c r="G473" s="274"/>
      <c r="H473" s="274"/>
      <c r="I473" s="274"/>
      <c r="J473" s="274"/>
      <c r="K473" s="274"/>
      <c r="L473" s="274"/>
      <c r="M473" s="274"/>
      <c r="N473" s="274"/>
      <c r="O473" s="274"/>
      <c r="P473" s="274"/>
      <c r="Q473" s="274"/>
      <c r="R473" s="24"/>
    </row>
    <row r="474" spans="1:18" ht="15.75" thickBot="1">
      <c r="A474" s="842" t="s">
        <v>1671</v>
      </c>
      <c r="B474" s="1277" t="str">
        <f>B475</f>
        <v>Gélatine alimentaire</v>
      </c>
      <c r="C474" s="1277"/>
      <c r="D474" s="1277"/>
      <c r="E474" s="1277"/>
      <c r="F474" s="1277"/>
      <c r="G474" s="1277"/>
      <c r="H474" s="1277"/>
      <c r="I474" s="1277"/>
      <c r="J474" s="1277"/>
      <c r="K474" s="1277"/>
      <c r="L474" s="1277"/>
      <c r="M474" s="1277"/>
      <c r="N474" s="1277"/>
      <c r="O474" s="274"/>
      <c r="P474" s="274"/>
      <c r="Q474" s="274"/>
      <c r="R474" s="24"/>
    </row>
    <row r="475" spans="1:18">
      <c r="A475" s="1278" t="str">
        <f>B475</f>
        <v>Gélatine alimentaire</v>
      </c>
      <c r="B475" s="1279" t="s">
        <v>1969</v>
      </c>
      <c r="C475" s="1280"/>
      <c r="D475" s="1280"/>
      <c r="E475" s="1280"/>
      <c r="F475" s="1280"/>
      <c r="G475" s="1280"/>
      <c r="H475" s="1280"/>
      <c r="I475" s="1280"/>
      <c r="J475" s="1280"/>
      <c r="K475" s="1280"/>
      <c r="L475" s="1280"/>
      <c r="M475" s="1280"/>
      <c r="N475" s="1281"/>
      <c r="O475" s="274"/>
      <c r="P475" s="274"/>
      <c r="Q475" s="274"/>
      <c r="R475" s="24"/>
    </row>
    <row r="476" spans="1:18">
      <c r="A476" s="1278"/>
      <c r="B476" s="1282"/>
      <c r="C476" s="1283"/>
      <c r="D476" s="1283"/>
      <c r="E476" s="1283"/>
      <c r="F476" s="1283"/>
      <c r="G476" s="1283"/>
      <c r="H476" s="1283"/>
      <c r="I476" s="1283"/>
      <c r="J476" s="1283"/>
      <c r="K476" s="1283"/>
      <c r="L476" s="1283"/>
      <c r="M476" s="1283"/>
      <c r="N476" s="1284"/>
      <c r="O476" s="274"/>
      <c r="P476" s="274"/>
      <c r="Q476" s="274"/>
      <c r="R476" s="24"/>
    </row>
    <row r="477" spans="1:18">
      <c r="A477" s="1278"/>
      <c r="B477" s="1285" t="s">
        <v>1970</v>
      </c>
      <c r="C477" s="1286"/>
      <c r="D477" s="1286"/>
      <c r="E477" s="1286"/>
      <c r="F477" s="1286"/>
      <c r="G477" s="1286"/>
      <c r="H477" s="1286"/>
      <c r="I477" s="1286"/>
      <c r="J477" s="1286"/>
      <c r="K477" s="1286"/>
      <c r="L477" s="1286"/>
      <c r="M477" s="1286"/>
      <c r="N477" s="1287"/>
      <c r="O477" s="274"/>
      <c r="P477" s="274"/>
      <c r="Q477" s="274"/>
      <c r="R477" s="24"/>
    </row>
    <row r="478" spans="1:18">
      <c r="A478" s="1278"/>
      <c r="B478" s="1288"/>
      <c r="C478" s="1289"/>
      <c r="D478" s="1289"/>
      <c r="E478" s="1289"/>
      <c r="F478" s="1289"/>
      <c r="G478" s="1289"/>
      <c r="H478" s="1289"/>
      <c r="I478" s="1289"/>
      <c r="J478" s="1289"/>
      <c r="K478" s="1289"/>
      <c r="L478" s="1289"/>
      <c r="M478" s="1289"/>
      <c r="N478" s="1290"/>
      <c r="O478" s="274"/>
      <c r="P478" s="274"/>
      <c r="Q478" s="274"/>
      <c r="R478" s="24"/>
    </row>
    <row r="479" spans="1:18" ht="15.75">
      <c r="A479" s="1278"/>
      <c r="B479" s="982"/>
      <c r="C479" s="983"/>
      <c r="D479" s="983"/>
      <c r="E479" s="983"/>
      <c r="F479" s="983"/>
      <c r="G479" s="983"/>
      <c r="H479" s="983"/>
      <c r="I479" s="983"/>
      <c r="J479" s="983"/>
      <c r="K479" s="983"/>
      <c r="L479" s="983"/>
      <c r="M479" s="983"/>
      <c r="N479" s="984" t="s">
        <v>1971</v>
      </c>
      <c r="O479" s="274"/>
      <c r="P479" s="274"/>
      <c r="Q479" s="274"/>
      <c r="R479" s="24"/>
    </row>
    <row r="480" spans="1:18" ht="15.75">
      <c r="A480" s="1278"/>
      <c r="B480" s="982"/>
      <c r="C480" s="985" t="s">
        <v>1972</v>
      </c>
      <c r="D480" s="983"/>
      <c r="E480" s="983"/>
      <c r="F480" s="983"/>
      <c r="G480" s="983"/>
      <c r="H480" s="983"/>
      <c r="I480" s="983"/>
      <c r="J480" s="983"/>
      <c r="K480" s="983"/>
      <c r="L480" s="983"/>
      <c r="M480" s="983"/>
      <c r="N480" s="986"/>
      <c r="O480" s="274"/>
      <c r="P480" s="274"/>
      <c r="Q480" s="274"/>
      <c r="R480" s="24"/>
    </row>
    <row r="481" spans="1:18" ht="15.75">
      <c r="A481" s="1278"/>
      <c r="B481" s="982"/>
      <c r="C481" s="985" t="s">
        <v>1973</v>
      </c>
      <c r="D481" s="983"/>
      <c r="E481" s="983"/>
      <c r="F481" s="983"/>
      <c r="G481" s="983"/>
      <c r="H481" s="983"/>
      <c r="I481" s="983"/>
      <c r="J481" s="983"/>
      <c r="K481" s="983"/>
      <c r="L481" s="983"/>
      <c r="M481" s="983"/>
      <c r="N481" s="986"/>
      <c r="O481" s="274"/>
      <c r="P481" s="274"/>
      <c r="Q481" s="274"/>
      <c r="R481" s="24"/>
    </row>
    <row r="482" spans="1:18" ht="15.75">
      <c r="A482" s="1278"/>
      <c r="B482" s="982"/>
      <c r="C482" s="985" t="s">
        <v>1974</v>
      </c>
      <c r="D482" s="983"/>
      <c r="E482" s="983"/>
      <c r="F482" s="983"/>
      <c r="G482" s="983"/>
      <c r="H482" s="983"/>
      <c r="I482" s="983"/>
      <c r="J482" s="983"/>
      <c r="K482" s="983"/>
      <c r="L482" s="983"/>
      <c r="M482" s="983"/>
      <c r="N482" s="986"/>
      <c r="O482" s="274"/>
      <c r="P482" s="274"/>
      <c r="Q482" s="274"/>
      <c r="R482" s="24"/>
    </row>
    <row r="483" spans="1:18" ht="15.75">
      <c r="A483" s="1278"/>
      <c r="B483" s="982"/>
      <c r="C483" s="985" t="s">
        <v>1975</v>
      </c>
      <c r="D483" s="983"/>
      <c r="E483" s="983"/>
      <c r="F483" s="983"/>
      <c r="G483" s="983"/>
      <c r="H483" s="983"/>
      <c r="I483" s="983"/>
      <c r="J483" s="983"/>
      <c r="K483" s="983"/>
      <c r="L483" s="983"/>
      <c r="M483" s="983"/>
      <c r="N483" s="986"/>
      <c r="O483" s="274"/>
      <c r="P483" s="274"/>
      <c r="Q483" s="274"/>
      <c r="R483" s="24"/>
    </row>
    <row r="484" spans="1:18" ht="15.75">
      <c r="A484" s="1278"/>
      <c r="B484" s="982"/>
      <c r="C484" s="985" t="s">
        <v>1976</v>
      </c>
      <c r="D484" s="983"/>
      <c r="E484" s="983"/>
      <c r="F484" s="983"/>
      <c r="G484" s="983"/>
      <c r="H484" s="983"/>
      <c r="I484" s="983"/>
      <c r="J484" s="983"/>
      <c r="K484" s="983"/>
      <c r="L484" s="983"/>
      <c r="M484" s="983"/>
      <c r="N484" s="986"/>
      <c r="O484" s="274"/>
      <c r="P484" s="274"/>
      <c r="Q484" s="274"/>
      <c r="R484" s="24"/>
    </row>
    <row r="485" spans="1:18" ht="15.75">
      <c r="A485" s="1278"/>
      <c r="B485" s="982"/>
      <c r="C485" s="985" t="s">
        <v>1977</v>
      </c>
      <c r="D485" s="983"/>
      <c r="E485" s="983"/>
      <c r="F485" s="983"/>
      <c r="G485" s="983"/>
      <c r="H485" s="983"/>
      <c r="I485" s="983"/>
      <c r="J485" s="983"/>
      <c r="K485" s="983"/>
      <c r="L485" s="983"/>
      <c r="M485" s="983"/>
      <c r="N485" s="986"/>
      <c r="O485" s="274"/>
      <c r="P485" s="274"/>
      <c r="Q485" s="274"/>
      <c r="R485" s="24"/>
    </row>
    <row r="486" spans="1:18" ht="15.75">
      <c r="A486" s="1278"/>
      <c r="B486" s="982"/>
      <c r="C486" s="985" t="s">
        <v>1978</v>
      </c>
      <c r="D486" s="983"/>
      <c r="E486" s="983"/>
      <c r="F486" s="983"/>
      <c r="G486" s="983"/>
      <c r="H486" s="983"/>
      <c r="I486" s="983"/>
      <c r="J486" s="983"/>
      <c r="K486" s="983"/>
      <c r="L486" s="983"/>
      <c r="M486" s="983"/>
      <c r="N486" s="986"/>
      <c r="O486" s="274"/>
      <c r="P486" s="274"/>
      <c r="Q486" s="274"/>
      <c r="R486" s="24"/>
    </row>
    <row r="487" spans="1:18">
      <c r="A487" s="1278"/>
      <c r="B487" s="982"/>
      <c r="C487" s="983"/>
      <c r="D487" s="983"/>
      <c r="E487" s="983"/>
      <c r="F487" s="983"/>
      <c r="G487" s="983"/>
      <c r="H487" s="983"/>
      <c r="I487" s="983"/>
      <c r="J487" s="983"/>
      <c r="K487" s="983"/>
      <c r="L487" s="983"/>
      <c r="M487" s="983"/>
      <c r="N487" s="986"/>
      <c r="O487" s="274"/>
      <c r="P487" s="274"/>
      <c r="Q487" s="274"/>
      <c r="R487" s="24"/>
    </row>
    <row r="488" spans="1:18">
      <c r="A488" s="1278"/>
      <c r="B488" s="982"/>
      <c r="C488" s="1313" t="s">
        <v>1979</v>
      </c>
      <c r="D488" s="1314"/>
      <c r="E488" s="1314"/>
      <c r="F488" s="1314"/>
      <c r="G488" s="1314"/>
      <c r="H488" s="1314"/>
      <c r="I488" s="1314"/>
      <c r="J488" s="1314"/>
      <c r="K488" s="1314"/>
      <c r="L488" s="1314"/>
      <c r="M488" s="1315"/>
      <c r="N488" s="986"/>
      <c r="O488" s="274"/>
      <c r="P488" s="274"/>
      <c r="Q488" s="274"/>
      <c r="R488" s="24"/>
    </row>
    <row r="489" spans="1:18">
      <c r="A489" s="1278"/>
      <c r="B489" s="982"/>
      <c r="C489" s="987"/>
      <c r="D489" s="988"/>
      <c r="E489" s="851"/>
      <c r="F489" s="989" t="s">
        <v>186</v>
      </c>
      <c r="G489" s="988"/>
      <c r="H489" s="1316" t="s">
        <v>1980</v>
      </c>
      <c r="I489" s="1316"/>
      <c r="J489" s="1316"/>
      <c r="K489" s="1316"/>
      <c r="L489" s="1316"/>
      <c r="M489" s="1317"/>
      <c r="N489" s="986"/>
      <c r="O489" s="274"/>
      <c r="P489" s="274"/>
      <c r="Q489" s="274"/>
      <c r="R489" s="24"/>
    </row>
    <row r="490" spans="1:18" ht="15.75">
      <c r="A490" s="1278"/>
      <c r="B490" s="982"/>
      <c r="C490" s="990" t="s">
        <v>196</v>
      </c>
      <c r="D490" s="1318" t="s">
        <v>1981</v>
      </c>
      <c r="E490" s="1318"/>
      <c r="F490" s="991">
        <v>2</v>
      </c>
      <c r="G490" s="992"/>
      <c r="H490" s="993" t="s">
        <v>1982</v>
      </c>
      <c r="I490" s="992"/>
      <c r="J490" s="992"/>
      <c r="K490" s="994"/>
      <c r="L490" s="994"/>
      <c r="M490" s="995"/>
      <c r="N490" s="986"/>
      <c r="O490" s="274"/>
      <c r="P490" s="274"/>
      <c r="Q490" s="274"/>
      <c r="R490" s="24"/>
    </row>
    <row r="491" spans="1:18" ht="15.75">
      <c r="A491" s="1278"/>
      <c r="B491" s="982"/>
      <c r="C491" s="996">
        <v>10</v>
      </c>
      <c r="D491" s="997" t="s">
        <v>1382</v>
      </c>
      <c r="E491" s="851"/>
      <c r="F491" s="998">
        <f>C491*F490</f>
        <v>20</v>
      </c>
      <c r="G491" s="999"/>
      <c r="H491" s="1000" t="s">
        <v>1983</v>
      </c>
      <c r="I491" s="992"/>
      <c r="J491" s="992"/>
      <c r="K491" s="994"/>
      <c r="L491" s="994"/>
      <c r="M491" s="995"/>
      <c r="N491" s="986"/>
      <c r="O491" s="274"/>
      <c r="P491" s="274"/>
      <c r="Q491" s="274"/>
      <c r="R491" s="24"/>
    </row>
    <row r="492" spans="1:18" ht="15.75">
      <c r="A492" s="1278"/>
      <c r="B492" s="982"/>
      <c r="C492" s="1001"/>
      <c r="D492" s="1002"/>
      <c r="E492" s="994"/>
      <c r="F492" s="994"/>
      <c r="G492" s="994"/>
      <c r="H492" s="1000" t="s">
        <v>1984</v>
      </c>
      <c r="I492" s="1003"/>
      <c r="J492" s="992"/>
      <c r="K492" s="994"/>
      <c r="L492" s="994"/>
      <c r="M492" s="995"/>
      <c r="N492" s="986"/>
      <c r="O492" s="274"/>
      <c r="P492" s="274"/>
      <c r="Q492" s="274"/>
      <c r="R492" s="24"/>
    </row>
    <row r="493" spans="1:18" ht="15.75">
      <c r="A493" s="1278"/>
      <c r="B493" s="982"/>
      <c r="C493" s="990"/>
      <c r="D493" s="1004"/>
      <c r="E493" s="994"/>
      <c r="F493" s="994"/>
      <c r="G493" s="994"/>
      <c r="H493" s="993" t="s">
        <v>1985</v>
      </c>
      <c r="I493" s="992"/>
      <c r="J493" s="992"/>
      <c r="K493" s="994"/>
      <c r="L493" s="994"/>
      <c r="M493" s="995"/>
      <c r="N493" s="986"/>
      <c r="O493" s="274"/>
      <c r="P493" s="274"/>
      <c r="Q493" s="274"/>
      <c r="R493" s="24"/>
    </row>
    <row r="494" spans="1:18" ht="15.75">
      <c r="A494" s="1278"/>
      <c r="B494" s="982"/>
      <c r="C494" s="1005" t="s">
        <v>186</v>
      </c>
      <c r="D494" s="1006" t="s">
        <v>1986</v>
      </c>
      <c r="E494" s="1007"/>
      <c r="F494" s="1007"/>
      <c r="G494" s="1007"/>
      <c r="H494" s="1007"/>
      <c r="I494" s="1007"/>
      <c r="J494" s="1007"/>
      <c r="K494" s="1007"/>
      <c r="L494" s="1007"/>
      <c r="M494" s="1008"/>
      <c r="N494" s="986"/>
      <c r="O494" s="274"/>
      <c r="P494" s="274"/>
      <c r="Q494" s="274"/>
      <c r="R494" s="24"/>
    </row>
    <row r="495" spans="1:18" ht="15.75">
      <c r="A495" s="1278"/>
      <c r="B495" s="982"/>
      <c r="C495" s="1009" t="s">
        <v>196</v>
      </c>
      <c r="D495" s="1010" t="s">
        <v>1987</v>
      </c>
      <c r="E495" s="1011"/>
      <c r="F495" s="1011"/>
      <c r="G495" s="1011"/>
      <c r="H495" s="1011"/>
      <c r="I495" s="1011"/>
      <c r="J495" s="1011"/>
      <c r="K495" s="1011"/>
      <c r="L495" s="1011"/>
      <c r="M495" s="1012"/>
      <c r="N495" s="986"/>
      <c r="O495" s="274"/>
      <c r="P495" s="274"/>
      <c r="Q495" s="274"/>
      <c r="R495" s="24"/>
    </row>
    <row r="496" spans="1:18">
      <c r="A496" s="1278"/>
      <c r="B496" s="1013" t="str">
        <f ca="1">CELL("nomfichier",A492)</f>
        <v>E:\0-UPRT\1-UPRT.FR-SITE-WEB\ff-fiches-fabrications\ff-documents-divers-maj-08-2020\[ff-a-savoir.xls]utilitaires Excel</v>
      </c>
      <c r="C496" s="983"/>
      <c r="D496" s="983"/>
      <c r="E496" s="983"/>
      <c r="F496" s="983"/>
      <c r="G496" s="983"/>
      <c r="H496" s="983"/>
      <c r="I496" s="983"/>
      <c r="J496" s="983"/>
      <c r="K496" s="983"/>
      <c r="L496" s="983"/>
      <c r="M496" s="983"/>
      <c r="N496" s="986"/>
      <c r="O496" s="274"/>
      <c r="P496" s="274"/>
      <c r="Q496" s="274"/>
      <c r="R496" s="24"/>
    </row>
    <row r="497" spans="1:18">
      <c r="A497" s="1278"/>
      <c r="B497" s="1298" t="s">
        <v>1988</v>
      </c>
      <c r="C497" s="1299"/>
      <c r="D497" s="1299"/>
      <c r="E497" s="1299"/>
      <c r="F497" s="1299"/>
      <c r="G497" s="1299"/>
      <c r="H497" s="1299"/>
      <c r="I497" s="1299"/>
      <c r="J497" s="1299"/>
      <c r="K497" s="1299"/>
      <c r="L497" s="1299"/>
      <c r="M497" s="1299"/>
      <c r="N497" s="1300"/>
      <c r="O497" s="274"/>
      <c r="P497" s="274"/>
      <c r="Q497" s="274"/>
      <c r="R497" s="24"/>
    </row>
    <row r="498" spans="1:18" ht="15.75" thickBot="1">
      <c r="A498" s="1278"/>
      <c r="B498" s="1301"/>
      <c r="C498" s="1302"/>
      <c r="D498" s="1302"/>
      <c r="E498" s="1302"/>
      <c r="F498" s="1302"/>
      <c r="G498" s="1302"/>
      <c r="H498" s="1302"/>
      <c r="I498" s="1302"/>
      <c r="J498" s="1302"/>
      <c r="K498" s="1302"/>
      <c r="L498" s="1302"/>
      <c r="M498" s="1302"/>
      <c r="N498" s="1303"/>
      <c r="O498" s="274"/>
      <c r="P498" s="274"/>
      <c r="Q498" s="274"/>
      <c r="R498" s="24"/>
    </row>
    <row r="499" spans="1:18">
      <c r="A499" s="24"/>
      <c r="B499" s="274"/>
      <c r="C499" s="274"/>
      <c r="D499" s="274"/>
      <c r="E499" s="274"/>
      <c r="F499" s="274"/>
      <c r="G499" s="274"/>
      <c r="H499" s="274"/>
      <c r="I499" s="274"/>
      <c r="J499" s="274"/>
      <c r="K499" s="274"/>
      <c r="L499" s="274"/>
      <c r="M499" s="274"/>
      <c r="N499" s="274"/>
      <c r="O499" s="274"/>
      <c r="P499" s="274"/>
      <c r="Q499" s="274"/>
      <c r="R499" s="24"/>
    </row>
    <row r="500" spans="1:18" ht="15.75" thickBot="1">
      <c r="A500" s="842" t="s">
        <v>1671</v>
      </c>
      <c r="B500" s="1277" t="str">
        <f>B501</f>
        <v>ŒUFS poids et %</v>
      </c>
      <c r="C500" s="1277"/>
      <c r="D500" s="1277"/>
      <c r="E500" s="1277"/>
      <c r="F500" s="1277"/>
      <c r="G500" s="1277"/>
      <c r="H500" s="1277"/>
      <c r="I500" s="1277"/>
      <c r="J500" s="1277"/>
      <c r="K500" s="1277"/>
      <c r="L500" s="1277"/>
      <c r="M500" s="1277"/>
      <c r="N500" s="1277"/>
      <c r="O500" s="274"/>
      <c r="P500" s="274"/>
      <c r="Q500" s="274"/>
      <c r="R500" s="24"/>
    </row>
    <row r="501" spans="1:18">
      <c r="A501" s="1278" t="str">
        <f>B501</f>
        <v>ŒUFS poids et %</v>
      </c>
      <c r="B501" s="1279" t="s">
        <v>1989</v>
      </c>
      <c r="C501" s="1280"/>
      <c r="D501" s="1280"/>
      <c r="E501" s="1280"/>
      <c r="F501" s="1280"/>
      <c r="G501" s="1280"/>
      <c r="H501" s="1280"/>
      <c r="I501" s="1280"/>
      <c r="J501" s="1280"/>
      <c r="K501" s="1280"/>
      <c r="L501" s="1280"/>
      <c r="M501" s="1280"/>
      <c r="N501" s="1281"/>
      <c r="O501" s="274"/>
      <c r="P501" s="274"/>
      <c r="Q501" s="274"/>
      <c r="R501" s="24"/>
    </row>
    <row r="502" spans="1:18">
      <c r="A502" s="1278"/>
      <c r="B502" s="1282"/>
      <c r="C502" s="1283"/>
      <c r="D502" s="1283"/>
      <c r="E502" s="1283"/>
      <c r="F502" s="1283"/>
      <c r="G502" s="1283"/>
      <c r="H502" s="1283"/>
      <c r="I502" s="1283"/>
      <c r="J502" s="1283"/>
      <c r="K502" s="1283"/>
      <c r="L502" s="1283"/>
      <c r="M502" s="1283"/>
      <c r="N502" s="1284"/>
      <c r="O502" s="274"/>
      <c r="P502" s="274"/>
      <c r="Q502" s="274"/>
      <c r="R502" s="24"/>
    </row>
    <row r="503" spans="1:18">
      <c r="A503" s="1278"/>
      <c r="B503" s="1285" t="s">
        <v>1626</v>
      </c>
      <c r="C503" s="1286"/>
      <c r="D503" s="1286"/>
      <c r="E503" s="1286"/>
      <c r="F503" s="1286"/>
      <c r="G503" s="1286"/>
      <c r="H503" s="1286"/>
      <c r="I503" s="1286"/>
      <c r="J503" s="1286"/>
      <c r="K503" s="1286"/>
      <c r="L503" s="1286"/>
      <c r="M503" s="1286"/>
      <c r="N503" s="1287"/>
      <c r="O503" s="274"/>
      <c r="P503" s="274"/>
      <c r="Q503" s="274"/>
      <c r="R503" s="24"/>
    </row>
    <row r="504" spans="1:18">
      <c r="A504" s="1278"/>
      <c r="B504" s="1288"/>
      <c r="C504" s="1289"/>
      <c r="D504" s="1289"/>
      <c r="E504" s="1289"/>
      <c r="F504" s="1289"/>
      <c r="G504" s="1289"/>
      <c r="H504" s="1289"/>
      <c r="I504" s="1289"/>
      <c r="J504" s="1289"/>
      <c r="K504" s="1289"/>
      <c r="L504" s="1289"/>
      <c r="M504" s="1289"/>
      <c r="N504" s="1290"/>
      <c r="O504" s="274"/>
      <c r="P504" s="274"/>
      <c r="Q504" s="274"/>
      <c r="R504" s="24"/>
    </row>
    <row r="505" spans="1:18">
      <c r="A505" s="1278"/>
      <c r="B505" s="1291" t="s">
        <v>1989</v>
      </c>
      <c r="C505" s="1292"/>
      <c r="D505" s="1292"/>
      <c r="E505" s="1292"/>
      <c r="F505" s="1292"/>
      <c r="G505" s="1292"/>
      <c r="H505" s="1292"/>
      <c r="I505" s="1292"/>
      <c r="J505" s="1292"/>
      <c r="K505" s="1292"/>
      <c r="L505" s="1292"/>
      <c r="M505" s="1292"/>
      <c r="N505" s="1293"/>
      <c r="O505" s="274"/>
      <c r="P505" s="274"/>
      <c r="Q505" s="274"/>
      <c r="R505" s="24"/>
    </row>
    <row r="506" spans="1:18">
      <c r="A506" s="1278"/>
      <c r="B506" s="1014" t="s">
        <v>196</v>
      </c>
      <c r="C506" s="1015"/>
      <c r="D506" s="1016" t="s">
        <v>186</v>
      </c>
      <c r="E506" s="1015"/>
      <c r="F506" s="1015"/>
      <c r="G506" s="1017" t="s">
        <v>196</v>
      </c>
      <c r="H506" s="1015"/>
      <c r="I506" s="1016" t="s">
        <v>186</v>
      </c>
      <c r="J506" s="1015"/>
      <c r="K506" s="1017" t="s">
        <v>196</v>
      </c>
      <c r="L506" s="1015"/>
      <c r="M506" s="1016" t="s">
        <v>186</v>
      </c>
      <c r="N506" s="1018"/>
      <c r="O506" s="274"/>
      <c r="P506" s="274"/>
      <c r="Q506" s="274"/>
      <c r="R506" s="24"/>
    </row>
    <row r="507" spans="1:18" ht="18.75">
      <c r="A507" s="1278"/>
      <c r="B507" s="1294" t="s">
        <v>1990</v>
      </c>
      <c r="C507" s="1295"/>
      <c r="D507" s="1019">
        <v>50</v>
      </c>
      <c r="E507" s="1020">
        <v>1</v>
      </c>
      <c r="F507" s="1021"/>
      <c r="G507" s="1296" t="s">
        <v>1991</v>
      </c>
      <c r="H507" s="1297"/>
      <c r="I507" s="1019">
        <v>20</v>
      </c>
      <c r="J507" s="1022">
        <f>I507/D507</f>
        <v>0.4</v>
      </c>
      <c r="K507" s="1296" t="s">
        <v>1992</v>
      </c>
      <c r="L507" s="1297"/>
      <c r="M507" s="1019">
        <v>30</v>
      </c>
      <c r="N507" s="1023">
        <f>M507/D507</f>
        <v>0.6</v>
      </c>
      <c r="O507" s="274"/>
      <c r="P507" s="274"/>
      <c r="Q507" s="274"/>
      <c r="R507" s="24"/>
    </row>
    <row r="508" spans="1:18" ht="15.75">
      <c r="A508" s="1278"/>
      <c r="B508" s="1024">
        <v>4</v>
      </c>
      <c r="C508" s="1025" t="s">
        <v>1993</v>
      </c>
      <c r="D508" s="1025">
        <f>B508*D507</f>
        <v>200</v>
      </c>
      <c r="E508" s="997" t="s">
        <v>617</v>
      </c>
      <c r="F508" s="851"/>
      <c r="G508" s="1024">
        <v>10</v>
      </c>
      <c r="H508" s="1025" t="s">
        <v>1994</v>
      </c>
      <c r="I508" s="1025">
        <f>G508*I507</f>
        <v>200</v>
      </c>
      <c r="J508" s="997" t="s">
        <v>617</v>
      </c>
      <c r="K508" s="1024">
        <v>12</v>
      </c>
      <c r="L508" s="1025" t="s">
        <v>1995</v>
      </c>
      <c r="M508" s="1025">
        <f>K508*M507</f>
        <v>360</v>
      </c>
      <c r="N508" s="1026" t="s">
        <v>617</v>
      </c>
      <c r="O508" s="274"/>
      <c r="P508" s="274"/>
      <c r="Q508" s="274"/>
      <c r="R508" s="24"/>
    </row>
    <row r="509" spans="1:18">
      <c r="A509" s="1278"/>
      <c r="B509" s="1027" t="s">
        <v>1119</v>
      </c>
      <c r="C509" s="1028" t="s">
        <v>449</v>
      </c>
      <c r="D509" s="1028" t="s">
        <v>1996</v>
      </c>
      <c r="E509" s="1028" t="s">
        <v>1898</v>
      </c>
      <c r="F509" s="851"/>
      <c r="G509" s="1027" t="s">
        <v>1119</v>
      </c>
      <c r="H509" s="1028" t="s">
        <v>449</v>
      </c>
      <c r="I509" s="1028" t="s">
        <v>1996</v>
      </c>
      <c r="J509" s="1028" t="s">
        <v>1898</v>
      </c>
      <c r="K509" s="1027" t="s">
        <v>1119</v>
      </c>
      <c r="L509" s="1028" t="s">
        <v>449</v>
      </c>
      <c r="M509" s="1028" t="s">
        <v>1996</v>
      </c>
      <c r="N509" s="1029" t="s">
        <v>1898</v>
      </c>
      <c r="O509" s="274"/>
      <c r="P509" s="274"/>
      <c r="Q509" s="274"/>
      <c r="R509" s="24"/>
    </row>
    <row r="510" spans="1:18">
      <c r="A510" s="1278"/>
      <c r="B510" s="1030">
        <f>D508</f>
        <v>200</v>
      </c>
      <c r="C510" s="1031">
        <f>B510*C511</f>
        <v>24.489795918367346</v>
      </c>
      <c r="D510" s="1031">
        <f>B510*D511</f>
        <v>22.448979591836736</v>
      </c>
      <c r="E510" s="1031">
        <f>B510*E511</f>
        <v>153.0612244897959</v>
      </c>
      <c r="F510" s="851"/>
      <c r="G510" s="1030">
        <f>I508</f>
        <v>200</v>
      </c>
      <c r="H510" s="1032">
        <f>G510*H511</f>
        <v>34.4</v>
      </c>
      <c r="I510" s="1032">
        <f>G510*I511</f>
        <v>64.600000000000009</v>
      </c>
      <c r="J510" s="1032">
        <f>G510*J511</f>
        <v>101</v>
      </c>
      <c r="K510" s="1030">
        <f>M508</f>
        <v>360</v>
      </c>
      <c r="L510" s="1031">
        <f>K510*L511</f>
        <v>39.96</v>
      </c>
      <c r="M510" s="1031">
        <f>K510*M511</f>
        <v>0</v>
      </c>
      <c r="N510" s="1033">
        <f>K510*N511</f>
        <v>320</v>
      </c>
      <c r="O510" s="274"/>
      <c r="P510" s="274"/>
      <c r="Q510" s="274"/>
      <c r="R510" s="24"/>
    </row>
    <row r="511" spans="1:18">
      <c r="A511" s="1278"/>
      <c r="B511" s="1034">
        <f>C511+D511+E511</f>
        <v>1</v>
      </c>
      <c r="C511" s="1035">
        <v>0.12244897959183673</v>
      </c>
      <c r="D511" s="1035">
        <v>0.11224489795918367</v>
      </c>
      <c r="E511" s="1035">
        <v>0.76530612244897955</v>
      </c>
      <c r="F511" s="851"/>
      <c r="G511" s="1034">
        <f>H511+I511+J511</f>
        <v>1</v>
      </c>
      <c r="H511" s="1035">
        <v>0.17199999999999999</v>
      </c>
      <c r="I511" s="1035">
        <v>0.32300000000000001</v>
      </c>
      <c r="J511" s="1035">
        <v>0.505</v>
      </c>
      <c r="K511" s="1034">
        <f>L511+M511+N511</f>
        <v>0.99988888888888894</v>
      </c>
      <c r="L511" s="1035">
        <v>0.111</v>
      </c>
      <c r="M511" s="1036">
        <v>0</v>
      </c>
      <c r="N511" s="1037">
        <v>0.88888888888888895</v>
      </c>
      <c r="O511" s="274"/>
      <c r="P511" s="274"/>
      <c r="Q511" s="274"/>
      <c r="R511" s="24"/>
    </row>
    <row r="512" spans="1:18">
      <c r="A512" s="1278"/>
      <c r="B512" s="1038"/>
      <c r="C512" s="1016" t="s">
        <v>186</v>
      </c>
      <c r="D512" s="1016" t="s">
        <v>186</v>
      </c>
      <c r="E512" s="1016" t="s">
        <v>186</v>
      </c>
      <c r="F512" s="1039"/>
      <c r="G512" s="1038"/>
      <c r="H512" s="1016" t="s">
        <v>186</v>
      </c>
      <c r="I512" s="1016" t="s">
        <v>186</v>
      </c>
      <c r="J512" s="1016" t="s">
        <v>186</v>
      </c>
      <c r="K512" s="1038"/>
      <c r="L512" s="1016" t="s">
        <v>186</v>
      </c>
      <c r="M512" s="1040"/>
      <c r="N512" s="1041" t="s">
        <v>186</v>
      </c>
      <c r="O512" s="274"/>
      <c r="P512" s="274"/>
      <c r="Q512" s="274"/>
      <c r="R512" s="24"/>
    </row>
    <row r="513" spans="1:18">
      <c r="A513" s="1278"/>
      <c r="B513" s="1042" t="s">
        <v>186</v>
      </c>
      <c r="C513" s="1043" t="s">
        <v>1997</v>
      </c>
      <c r="D513" s="1044"/>
      <c r="E513" s="1044"/>
      <c r="F513" s="1044"/>
      <c r="G513" s="1044"/>
      <c r="H513" s="1044"/>
      <c r="I513" s="1044"/>
      <c r="J513" s="1044"/>
      <c r="K513" s="1044"/>
      <c r="L513" s="1044"/>
      <c r="M513" s="1044"/>
      <c r="N513" s="1045"/>
      <c r="O513" s="274"/>
      <c r="P513" s="274"/>
      <c r="Q513" s="274"/>
      <c r="R513" s="24"/>
    </row>
    <row r="514" spans="1:18" ht="15.75">
      <c r="A514" s="1278"/>
      <c r="B514" s="1046" t="s">
        <v>196</v>
      </c>
      <c r="C514" s="1047" t="s">
        <v>1998</v>
      </c>
      <c r="D514" s="1044"/>
      <c r="E514" s="1044"/>
      <c r="F514" s="1044"/>
      <c r="G514" s="1044"/>
      <c r="H514" s="1044"/>
      <c r="I514" s="1044"/>
      <c r="J514" s="1044"/>
      <c r="K514" s="1044"/>
      <c r="L514" s="1044"/>
      <c r="M514" s="983"/>
      <c r="N514" s="1048" t="s">
        <v>1971</v>
      </c>
      <c r="O514" s="274"/>
      <c r="P514" s="274"/>
      <c r="Q514" s="274"/>
      <c r="R514" s="24"/>
    </row>
    <row r="515" spans="1:18">
      <c r="A515" s="1278"/>
      <c r="B515" s="1049"/>
      <c r="C515" s="989"/>
      <c r="D515" s="1050" t="s">
        <v>1999</v>
      </c>
      <c r="E515" s="1051" t="s">
        <v>2000</v>
      </c>
      <c r="F515" s="851"/>
      <c r="G515" s="1036"/>
      <c r="H515" s="989"/>
      <c r="I515" s="989"/>
      <c r="J515" s="989"/>
      <c r="K515" s="1044"/>
      <c r="L515" s="1044"/>
      <c r="M515" s="983"/>
      <c r="N515" s="1045"/>
      <c r="O515" s="274"/>
      <c r="P515" s="274"/>
      <c r="Q515" s="274"/>
      <c r="R515" s="24"/>
    </row>
    <row r="516" spans="1:18">
      <c r="A516" s="1278"/>
      <c r="B516" s="1298" t="s">
        <v>1988</v>
      </c>
      <c r="C516" s="1299"/>
      <c r="D516" s="1299"/>
      <c r="E516" s="1299"/>
      <c r="F516" s="1299"/>
      <c r="G516" s="1299"/>
      <c r="H516" s="1299"/>
      <c r="I516" s="1299"/>
      <c r="J516" s="1299"/>
      <c r="K516" s="1299"/>
      <c r="L516" s="1299"/>
      <c r="M516" s="1299"/>
      <c r="N516" s="1300"/>
      <c r="O516" s="274"/>
      <c r="P516" s="274"/>
      <c r="Q516" s="274"/>
      <c r="R516" s="24"/>
    </row>
    <row r="517" spans="1:18" ht="15.75" thickBot="1">
      <c r="A517" s="1278"/>
      <c r="B517" s="1301"/>
      <c r="C517" s="1302"/>
      <c r="D517" s="1302"/>
      <c r="E517" s="1302"/>
      <c r="F517" s="1302"/>
      <c r="G517" s="1302"/>
      <c r="H517" s="1302"/>
      <c r="I517" s="1302"/>
      <c r="J517" s="1302"/>
      <c r="K517" s="1302"/>
      <c r="L517" s="1302"/>
      <c r="M517" s="1302"/>
      <c r="N517" s="1303"/>
      <c r="O517" s="274"/>
      <c r="P517" s="274"/>
      <c r="Q517" s="274"/>
      <c r="R517" s="24"/>
    </row>
    <row r="518" spans="1:18">
      <c r="A518" s="111"/>
      <c r="B518" s="400"/>
      <c r="C518" s="400"/>
      <c r="D518" s="400"/>
      <c r="E518" s="400"/>
      <c r="F518" s="400"/>
      <c r="G518" s="400"/>
      <c r="H518" s="110"/>
      <c r="I518" s="393"/>
      <c r="J518" s="393"/>
      <c r="K518" s="394"/>
      <c r="L518" s="110"/>
      <c r="M518" s="110"/>
      <c r="N518" s="110"/>
      <c r="O518" s="110"/>
      <c r="P518" s="110"/>
      <c r="Q518" s="110"/>
      <c r="R518" s="24"/>
    </row>
    <row r="519" spans="1:18">
      <c r="A519" s="345"/>
      <c r="B519" s="346"/>
      <c r="C519" s="347"/>
      <c r="D519" s="347"/>
      <c r="E519" s="347"/>
      <c r="F519" s="347"/>
      <c r="G519" s="347"/>
      <c r="H519" s="347"/>
      <c r="I519" s="347"/>
      <c r="J519" s="346"/>
      <c r="K519" s="346"/>
      <c r="L519" s="346"/>
      <c r="M519" s="345"/>
      <c r="N519" s="345"/>
      <c r="O519" s="345"/>
      <c r="P519" s="345"/>
      <c r="Q519" s="345"/>
      <c r="R519" s="24"/>
    </row>
    <row r="520" spans="1:18" ht="16.5" thickBot="1">
      <c r="A520" s="111"/>
      <c r="B520" s="407"/>
      <c r="C520" s="408"/>
      <c r="D520" s="408"/>
      <c r="E520" s="408"/>
      <c r="F520" s="408"/>
      <c r="G520" s="408"/>
      <c r="H520" s="110"/>
      <c r="I520" s="110"/>
      <c r="J520" s="110"/>
      <c r="K520" s="110"/>
      <c r="L520" s="110"/>
      <c r="M520" s="110"/>
      <c r="N520" s="110"/>
      <c r="O520" s="110"/>
      <c r="P520" s="110"/>
      <c r="Q520" s="111"/>
      <c r="R520" s="24"/>
    </row>
    <row r="521" spans="1:18" ht="15.75">
      <c r="A521" s="109"/>
      <c r="B521" s="409"/>
      <c r="C521" s="410"/>
      <c r="D521" s="410"/>
      <c r="E521" s="410"/>
      <c r="F521" s="410"/>
      <c r="G521" s="410"/>
      <c r="H521" s="410"/>
      <c r="I521" s="410"/>
      <c r="J521" s="411" t="s">
        <v>163</v>
      </c>
      <c r="K521" s="110"/>
      <c r="L521" s="110"/>
      <c r="M521" s="110"/>
      <c r="N521" s="110"/>
      <c r="O521" s="110"/>
      <c r="P521" s="110"/>
      <c r="Q521" s="111"/>
      <c r="R521" s="24"/>
    </row>
    <row r="522" spans="1:18">
      <c r="A522" s="109"/>
      <c r="B522" s="412"/>
      <c r="C522" s="1052" t="s">
        <v>164</v>
      </c>
      <c r="D522" s="413">
        <v>0.44</v>
      </c>
      <c r="E522" s="110"/>
      <c r="F522" s="414" t="s">
        <v>164</v>
      </c>
      <c r="G522" s="413">
        <v>100</v>
      </c>
      <c r="H522" s="110"/>
      <c r="I522" s="415" t="s">
        <v>165</v>
      </c>
      <c r="J522" s="416">
        <v>115</v>
      </c>
      <c r="K522" s="110"/>
      <c r="L522" s="110"/>
      <c r="M522" s="111"/>
      <c r="N522" s="111"/>
      <c r="O522" s="111"/>
      <c r="P522" s="111"/>
      <c r="Q522" s="111"/>
      <c r="R522" s="24"/>
    </row>
    <row r="523" spans="1:18">
      <c r="A523" s="109"/>
      <c r="B523" s="417"/>
      <c r="C523" s="418" t="s">
        <v>166</v>
      </c>
      <c r="D523" s="419">
        <v>60</v>
      </c>
      <c r="E523" s="110"/>
      <c r="F523" s="418" t="s">
        <v>167</v>
      </c>
      <c r="G523" s="420">
        <v>10</v>
      </c>
      <c r="H523" s="110"/>
      <c r="I523" s="414" t="s">
        <v>164</v>
      </c>
      <c r="J523" s="421">
        <v>133</v>
      </c>
      <c r="K523" s="110"/>
      <c r="L523" s="110"/>
      <c r="M523" s="111"/>
      <c r="N523" s="111"/>
      <c r="O523" s="111"/>
      <c r="P523" s="111"/>
      <c r="Q523" s="111"/>
      <c r="R523" s="24"/>
    </row>
    <row r="524" spans="1:18">
      <c r="A524" s="109"/>
      <c r="B524" s="422"/>
      <c r="C524" s="423" t="s">
        <v>167</v>
      </c>
      <c r="D524" s="424">
        <f>D522*D523%</f>
        <v>0.26400000000000001</v>
      </c>
      <c r="E524" s="110"/>
      <c r="F524" s="425" t="s">
        <v>165</v>
      </c>
      <c r="G524" s="424">
        <f>IF(G522=0,0,G522+G523)</f>
        <v>110</v>
      </c>
      <c r="H524" s="110"/>
      <c r="I524" s="423" t="s">
        <v>167</v>
      </c>
      <c r="J524" s="426">
        <f>IF(J522=0,0,IF(J523=0,0,J522-J523))</f>
        <v>-18</v>
      </c>
      <c r="K524" s="110"/>
      <c r="L524" s="110"/>
      <c r="M524" s="111"/>
      <c r="N524" s="111"/>
      <c r="O524" s="111"/>
      <c r="P524" s="111"/>
      <c r="Q524" s="111"/>
      <c r="R524" s="24"/>
    </row>
    <row r="525" spans="1:18">
      <c r="A525" s="109"/>
      <c r="B525" s="427"/>
      <c r="C525" s="425" t="s">
        <v>165</v>
      </c>
      <c r="D525" s="424">
        <f>((D522*D523)/100)+D522</f>
        <v>0.70399999999999996</v>
      </c>
      <c r="E525" s="428"/>
      <c r="F525" s="429" t="s">
        <v>166</v>
      </c>
      <c r="G525" s="430">
        <f>IF(G522=0,0,IF(ISBLANK(G522),0,(G523/G522)*100))</f>
        <v>10</v>
      </c>
      <c r="H525" s="428"/>
      <c r="I525" s="429" t="s">
        <v>166</v>
      </c>
      <c r="J525" s="431">
        <f>IF(J523=0,0,IF(ISBLANK(J523),0,(J524/J523)*100))</f>
        <v>-13.533834586466165</v>
      </c>
      <c r="K525" s="110"/>
      <c r="L525" s="110"/>
      <c r="M525" s="111"/>
      <c r="N525" s="111"/>
      <c r="O525" s="111"/>
      <c r="P525" s="111"/>
      <c r="Q525" s="111"/>
      <c r="R525" s="24"/>
    </row>
    <row r="526" spans="1:18">
      <c r="A526" s="109"/>
      <c r="B526" s="432"/>
      <c r="C526" s="433"/>
      <c r="D526" s="434"/>
      <c r="E526" s="435"/>
      <c r="F526" s="436"/>
      <c r="G526" s="437"/>
      <c r="H526" s="435"/>
      <c r="I526" s="436"/>
      <c r="J526" s="438"/>
      <c r="K526" s="110"/>
      <c r="L526" s="110"/>
      <c r="M526" s="111"/>
      <c r="N526" s="111"/>
      <c r="O526" s="111"/>
      <c r="P526" s="111"/>
      <c r="Q526" s="111"/>
      <c r="R526" s="24"/>
    </row>
    <row r="527" spans="1:18">
      <c r="A527" s="109"/>
      <c r="B527" s="412"/>
      <c r="C527" s="414" t="s">
        <v>164</v>
      </c>
      <c r="D527" s="413">
        <v>5.8970000000000002</v>
      </c>
      <c r="E527" s="110"/>
      <c r="F527" s="415" t="s">
        <v>165</v>
      </c>
      <c r="G527" s="420">
        <v>9.64</v>
      </c>
      <c r="H527" s="110"/>
      <c r="I527" s="415" t="s">
        <v>165</v>
      </c>
      <c r="J527" s="416">
        <v>100</v>
      </c>
      <c r="K527" s="110"/>
      <c r="L527" s="110"/>
      <c r="M527" s="111"/>
      <c r="N527" s="111"/>
      <c r="O527" s="111"/>
      <c r="P527" s="111"/>
      <c r="Q527" s="111"/>
      <c r="R527" s="24"/>
    </row>
    <row r="528" spans="1:18" ht="45">
      <c r="A528" s="109"/>
      <c r="B528" s="439"/>
      <c r="C528" s="415" t="s">
        <v>165</v>
      </c>
      <c r="D528" s="420">
        <v>9.64</v>
      </c>
      <c r="E528" s="110"/>
      <c r="F528" s="440" t="s">
        <v>166</v>
      </c>
      <c r="G528" s="441">
        <v>63.5</v>
      </c>
      <c r="H528" s="110"/>
      <c r="I528" s="440" t="s">
        <v>167</v>
      </c>
      <c r="J528" s="416">
        <v>50</v>
      </c>
      <c r="K528" s="110"/>
      <c r="L528" s="110"/>
      <c r="M528" s="111"/>
      <c r="N528" s="111"/>
      <c r="O528" s="111"/>
      <c r="P528" s="111"/>
      <c r="Q528" s="111"/>
      <c r="R528" s="24"/>
    </row>
    <row r="529" spans="1:18">
      <c r="A529" s="109"/>
      <c r="B529" s="422"/>
      <c r="C529" s="423" t="s">
        <v>167</v>
      </c>
      <c r="D529" s="424">
        <f>IF(D527=0,0,IF(D528=0,0,D528-D527))</f>
        <v>3.7430000000000003</v>
      </c>
      <c r="E529" s="110"/>
      <c r="F529" s="423" t="s">
        <v>167</v>
      </c>
      <c r="G529" s="424">
        <f>G527-G530</f>
        <v>3.7439755351681958</v>
      </c>
      <c r="H529" s="110"/>
      <c r="I529" s="425" t="s">
        <v>164</v>
      </c>
      <c r="J529" s="426">
        <f>IF(J527=0,0,IF(ISBLANK(J527),0,J527-J528))</f>
        <v>50</v>
      </c>
      <c r="K529" s="110"/>
      <c r="L529" s="110"/>
      <c r="M529" s="111"/>
      <c r="N529" s="111"/>
      <c r="O529" s="111"/>
      <c r="P529" s="111"/>
      <c r="Q529" s="111"/>
      <c r="R529" s="24"/>
    </row>
    <row r="530" spans="1:18">
      <c r="A530" s="109"/>
      <c r="B530" s="442"/>
      <c r="C530" s="443" t="s">
        <v>166</v>
      </c>
      <c r="D530" s="444">
        <f>IF(D527=0,0,IF(ISBLANK(D527),0,(D529/D527)*100))</f>
        <v>63.472952348651859</v>
      </c>
      <c r="E530" s="110"/>
      <c r="F530" s="445" t="s">
        <v>164</v>
      </c>
      <c r="G530" s="446">
        <f>(G527/(100+G528)*100)</f>
        <v>5.8960244648318048</v>
      </c>
      <c r="H530" s="110"/>
      <c r="I530" s="443" t="s">
        <v>166</v>
      </c>
      <c r="J530" s="447">
        <f>IF(J529=0,0,IF(ISBLANK(J528),0,(J528/J529)*100))</f>
        <v>100</v>
      </c>
      <c r="K530" s="110"/>
      <c r="L530" s="110"/>
      <c r="M530" s="111"/>
      <c r="N530" s="111"/>
      <c r="O530" s="111"/>
      <c r="P530" s="111"/>
      <c r="Q530" s="111"/>
      <c r="R530" s="24"/>
    </row>
    <row r="531" spans="1:18">
      <c r="A531" s="109"/>
      <c r="B531" s="1268" t="s">
        <v>1482</v>
      </c>
      <c r="C531" s="1269"/>
      <c r="D531" s="1269"/>
      <c r="E531" s="1269"/>
      <c r="F531" s="1269"/>
      <c r="G531" s="1269"/>
      <c r="H531" s="1269"/>
      <c r="I531" s="1269"/>
      <c r="J531" s="1269"/>
      <c r="K531" s="110"/>
      <c r="L531" s="110"/>
      <c r="M531" s="111"/>
      <c r="N531" s="111"/>
      <c r="O531" s="111"/>
      <c r="P531" s="111"/>
      <c r="Q531" s="111"/>
      <c r="R531" s="24"/>
    </row>
    <row r="532" spans="1:18">
      <c r="A532" s="111"/>
      <c r="B532" s="400"/>
      <c r="C532" s="400"/>
      <c r="D532" s="400"/>
      <c r="E532" s="400"/>
      <c r="F532" s="400"/>
      <c r="G532" s="400"/>
      <c r="H532" s="110"/>
      <c r="I532" s="393"/>
      <c r="J532" s="393"/>
      <c r="K532" s="394"/>
      <c r="L532" s="394"/>
      <c r="M532" s="393"/>
      <c r="N532" s="393"/>
      <c r="O532" s="111"/>
      <c r="P532" s="111"/>
      <c r="Q532" s="110"/>
      <c r="R532" s="24"/>
    </row>
    <row r="533" spans="1:18">
      <c r="A533" s="111"/>
      <c r="B533" s="400"/>
      <c r="C533" s="400"/>
      <c r="D533" s="400"/>
      <c r="E533" s="400"/>
      <c r="F533" s="400"/>
      <c r="G533" s="400"/>
      <c r="H533" s="110"/>
      <c r="I533" s="393"/>
      <c r="J533" s="393"/>
      <c r="K533" s="394"/>
      <c r="L533" s="394"/>
      <c r="M533" s="393"/>
      <c r="N533" s="393"/>
      <c r="O533" s="111"/>
      <c r="P533" s="111"/>
      <c r="Q533" s="110"/>
      <c r="R533" s="24"/>
    </row>
    <row r="534" spans="1:18">
      <c r="A534" s="111"/>
      <c r="B534" s="448">
        <v>15</v>
      </c>
      <c r="C534" s="448">
        <v>15</v>
      </c>
      <c r="D534" s="448">
        <v>15</v>
      </c>
      <c r="E534" s="448">
        <v>15</v>
      </c>
      <c r="F534" s="448">
        <v>15</v>
      </c>
      <c r="G534" s="448">
        <v>15</v>
      </c>
      <c r="H534" s="449" t="s">
        <v>1483</v>
      </c>
      <c r="I534" s="448">
        <v>15</v>
      </c>
      <c r="J534" s="448">
        <v>15</v>
      </c>
      <c r="K534" s="448">
        <v>15</v>
      </c>
      <c r="L534" s="448">
        <v>15</v>
      </c>
      <c r="M534" s="448">
        <v>15</v>
      </c>
      <c r="N534" s="448">
        <v>15</v>
      </c>
      <c r="O534" s="450" t="s">
        <v>1483</v>
      </c>
      <c r="P534" s="111"/>
      <c r="Q534" s="110"/>
      <c r="R534" s="24"/>
    </row>
    <row r="535" spans="1:18" ht="18">
      <c r="A535" s="111"/>
      <c r="B535" s="451" t="s">
        <v>1484</v>
      </c>
      <c r="C535" s="452"/>
      <c r="D535" s="452"/>
      <c r="E535" s="452"/>
      <c r="F535" s="452"/>
      <c r="G535" s="453" t="s">
        <v>1485</v>
      </c>
      <c r="H535" s="274"/>
      <c r="I535" s="451" t="s">
        <v>1486</v>
      </c>
      <c r="J535" s="452"/>
      <c r="K535" s="452"/>
      <c r="L535" s="452"/>
      <c r="M535" s="452"/>
      <c r="N535" s="453" t="s">
        <v>1485</v>
      </c>
      <c r="O535" s="274"/>
      <c r="P535" s="111"/>
      <c r="Q535" s="110"/>
      <c r="R535" s="24"/>
    </row>
    <row r="536" spans="1:18" ht="15.75">
      <c r="A536" s="111"/>
      <c r="B536" s="454" t="s">
        <v>159</v>
      </c>
      <c r="C536" s="455">
        <v>1000</v>
      </c>
      <c r="D536" s="456" t="s">
        <v>159</v>
      </c>
      <c r="E536" s="455">
        <v>1000</v>
      </c>
      <c r="F536" s="454" t="s">
        <v>159</v>
      </c>
      <c r="G536" s="455">
        <v>100</v>
      </c>
      <c r="H536" s="274"/>
      <c r="I536" s="457" t="s">
        <v>159</v>
      </c>
      <c r="J536" s="458">
        <v>1</v>
      </c>
      <c r="K536" s="456" t="s">
        <v>159</v>
      </c>
      <c r="L536" s="458">
        <v>1</v>
      </c>
      <c r="M536" s="454" t="s">
        <v>159</v>
      </c>
      <c r="N536" s="458">
        <v>1</v>
      </c>
      <c r="O536" s="274"/>
      <c r="P536" s="111"/>
      <c r="Q536" s="110"/>
      <c r="R536" s="24"/>
    </row>
    <row r="537" spans="1:18" ht="15.75">
      <c r="A537" s="111"/>
      <c r="B537" s="459" t="s">
        <v>160</v>
      </c>
      <c r="C537" s="460">
        <v>2000</v>
      </c>
      <c r="D537" s="461" t="s">
        <v>162</v>
      </c>
      <c r="E537" s="460">
        <v>327</v>
      </c>
      <c r="F537" s="459" t="s">
        <v>161</v>
      </c>
      <c r="G537" s="462">
        <v>40</v>
      </c>
      <c r="H537" s="274"/>
      <c r="I537" s="459" t="s">
        <v>160</v>
      </c>
      <c r="J537" s="463">
        <v>2</v>
      </c>
      <c r="K537" s="461" t="s">
        <v>162</v>
      </c>
      <c r="L537" s="463">
        <v>2</v>
      </c>
      <c r="M537" s="459" t="s">
        <v>161</v>
      </c>
      <c r="N537" s="462">
        <v>50</v>
      </c>
      <c r="O537" s="274"/>
      <c r="P537" s="111"/>
      <c r="Q537" s="110"/>
      <c r="R537" s="24"/>
    </row>
    <row r="538" spans="1:18" ht="15.75">
      <c r="A538" s="111"/>
      <c r="B538" s="464" t="s">
        <v>1487</v>
      </c>
      <c r="C538" s="465">
        <f>IF(C536=0,0,IF(C537=0,0,C537-C536))</f>
        <v>1000</v>
      </c>
      <c r="D538" s="464" t="s">
        <v>1067</v>
      </c>
      <c r="E538" s="465">
        <f>IF(E536=0,0,E536+E537)</f>
        <v>1327</v>
      </c>
      <c r="F538" s="464" t="s">
        <v>1487</v>
      </c>
      <c r="G538" s="466">
        <f>G539*G537%</f>
        <v>66.666666666666671</v>
      </c>
      <c r="H538" s="274"/>
      <c r="I538" s="464" t="s">
        <v>1487</v>
      </c>
      <c r="J538" s="467">
        <f>IF(J536=0,0,IF(J537=0,0,J537-J536))</f>
        <v>1</v>
      </c>
      <c r="K538" s="464" t="s">
        <v>1067</v>
      </c>
      <c r="L538" s="467">
        <f>IF(L536=0,0,L536+L537)</f>
        <v>3</v>
      </c>
      <c r="M538" s="464" t="s">
        <v>1487</v>
      </c>
      <c r="N538" s="467">
        <f>N539*N537%</f>
        <v>1</v>
      </c>
      <c r="O538" s="274"/>
      <c r="P538" s="111"/>
      <c r="Q538" s="110"/>
      <c r="R538" s="24"/>
    </row>
    <row r="539" spans="1:18" ht="15.75">
      <c r="A539" s="111"/>
      <c r="B539" s="468" t="s">
        <v>1488</v>
      </c>
      <c r="C539" s="469">
        <f>IF(C536=0,0,IF(C537=0,0,C538/C537))</f>
        <v>0.5</v>
      </c>
      <c r="D539" s="468" t="s">
        <v>1488</v>
      </c>
      <c r="E539" s="469">
        <f>IF(E536=0,0,E537/E538)</f>
        <v>0.24642049736247174</v>
      </c>
      <c r="F539" s="464" t="s">
        <v>1067</v>
      </c>
      <c r="G539" s="466">
        <f>G536/(100-G537)*100</f>
        <v>166.66666666666669</v>
      </c>
      <c r="H539" s="274"/>
      <c r="I539" s="468" t="s">
        <v>1488</v>
      </c>
      <c r="J539" s="469">
        <f>IF(J536=0,0,IF(J537=0,0,J538/J537))</f>
        <v>0.5</v>
      </c>
      <c r="K539" s="468" t="s">
        <v>1488</v>
      </c>
      <c r="L539" s="469">
        <f>IF(L536=0,0,L537/L538)</f>
        <v>0.66666666666666663</v>
      </c>
      <c r="M539" s="464" t="s">
        <v>1067</v>
      </c>
      <c r="N539" s="470">
        <f>N536/(100-N537)*100</f>
        <v>2</v>
      </c>
      <c r="O539" s="274"/>
      <c r="P539" s="111"/>
      <c r="Q539" s="110"/>
      <c r="R539" s="24"/>
    </row>
    <row r="540" spans="1:18" ht="15.75">
      <c r="A540" s="111"/>
      <c r="B540" s="471" t="s">
        <v>160</v>
      </c>
      <c r="C540" s="460">
        <v>1780</v>
      </c>
      <c r="D540" s="472" t="s">
        <v>160</v>
      </c>
      <c r="E540" s="460">
        <v>2310</v>
      </c>
      <c r="F540" s="473" t="s">
        <v>160</v>
      </c>
      <c r="G540" s="474">
        <v>500</v>
      </c>
      <c r="H540" s="274"/>
      <c r="I540" s="471" t="s">
        <v>160</v>
      </c>
      <c r="J540" s="475">
        <v>2</v>
      </c>
      <c r="K540" s="472" t="s">
        <v>160</v>
      </c>
      <c r="L540" s="476">
        <v>2</v>
      </c>
      <c r="M540" s="472" t="s">
        <v>160</v>
      </c>
      <c r="N540" s="475">
        <v>1</v>
      </c>
      <c r="O540" s="274"/>
      <c r="P540" s="111"/>
      <c r="Q540" s="110"/>
      <c r="R540" s="24"/>
    </row>
    <row r="541" spans="1:18" ht="15.75">
      <c r="A541" s="111"/>
      <c r="B541" s="477" t="s">
        <v>159</v>
      </c>
      <c r="C541" s="455">
        <v>1000</v>
      </c>
      <c r="D541" s="478" t="s">
        <v>162</v>
      </c>
      <c r="E541" s="455">
        <v>720</v>
      </c>
      <c r="F541" s="478" t="s">
        <v>161</v>
      </c>
      <c r="G541" s="479">
        <v>50</v>
      </c>
      <c r="H541" s="274"/>
      <c r="I541" s="477" t="s">
        <v>159</v>
      </c>
      <c r="J541" s="480">
        <v>1</v>
      </c>
      <c r="K541" s="478" t="s">
        <v>162</v>
      </c>
      <c r="L541" s="480">
        <v>1</v>
      </c>
      <c r="M541" s="478" t="s">
        <v>161</v>
      </c>
      <c r="N541" s="479">
        <v>50</v>
      </c>
      <c r="O541" s="274"/>
      <c r="P541" s="111"/>
      <c r="Q541" s="110"/>
      <c r="R541" s="24"/>
    </row>
    <row r="542" spans="1:18" ht="15.75">
      <c r="A542" s="111"/>
      <c r="B542" s="464" t="s">
        <v>1487</v>
      </c>
      <c r="C542" s="465">
        <f>IF(C540=0,0,IF(C541=0,0,C540-C541))</f>
        <v>780</v>
      </c>
      <c r="D542" s="464" t="s">
        <v>1489</v>
      </c>
      <c r="E542" s="465">
        <f>IF(E540=0,0,IF(E541=0,0,E540-E541))</f>
        <v>1590</v>
      </c>
      <c r="F542" s="464" t="s">
        <v>1487</v>
      </c>
      <c r="G542" s="465">
        <f>G540*G541%</f>
        <v>250</v>
      </c>
      <c r="H542" s="274"/>
      <c r="I542" s="464" t="s">
        <v>1487</v>
      </c>
      <c r="J542" s="467">
        <f>IF(J540=0,0,IF(J541=0,0,J540-J541))</f>
        <v>1</v>
      </c>
      <c r="K542" s="464" t="s">
        <v>1489</v>
      </c>
      <c r="L542" s="467">
        <f>IF(L540=0,0,IF(L541=0,0,L540-L541))</f>
        <v>1</v>
      </c>
      <c r="M542" s="464" t="s">
        <v>1487</v>
      </c>
      <c r="N542" s="467">
        <f>N540*N541%</f>
        <v>0.5</v>
      </c>
      <c r="O542" s="274"/>
      <c r="P542" s="111"/>
      <c r="Q542" s="110"/>
      <c r="R542" s="24"/>
    </row>
    <row r="543" spans="1:18" ht="15.75">
      <c r="A543" s="111"/>
      <c r="B543" s="468" t="s">
        <v>1488</v>
      </c>
      <c r="C543" s="469">
        <f>IF(C540=0,0,C542/C540)</f>
        <v>0.43820224719101125</v>
      </c>
      <c r="D543" s="468" t="s">
        <v>1488</v>
      </c>
      <c r="E543" s="469">
        <f>IF(E540=0,0,IF(E541=0,0,E541/E540))</f>
        <v>0.31168831168831168</v>
      </c>
      <c r="F543" s="468" t="s">
        <v>1489</v>
      </c>
      <c r="G543" s="481">
        <f>G540-G542</f>
        <v>250</v>
      </c>
      <c r="H543" s="274"/>
      <c r="I543" s="468" t="s">
        <v>1488</v>
      </c>
      <c r="J543" s="469">
        <f>IF(J540=0,0,J542/J540)</f>
        <v>0.5</v>
      </c>
      <c r="K543" s="468" t="s">
        <v>1488</v>
      </c>
      <c r="L543" s="469">
        <f>IF(L540=0,0,IF(L541=0,0,L541/L540))</f>
        <v>0.5</v>
      </c>
      <c r="M543" s="468" t="s">
        <v>1489</v>
      </c>
      <c r="N543" s="482">
        <f>N540-N542</f>
        <v>0.5</v>
      </c>
      <c r="O543" s="274"/>
      <c r="P543" s="111"/>
      <c r="Q543" s="110"/>
      <c r="R543" s="24"/>
    </row>
    <row r="544" spans="1:18">
      <c r="A544" s="111"/>
      <c r="B544" s="1270" t="s">
        <v>1482</v>
      </c>
      <c r="C544" s="1271"/>
      <c r="D544" s="1271"/>
      <c r="E544" s="1271"/>
      <c r="F544" s="1271"/>
      <c r="G544" s="1271"/>
      <c r="H544" s="274"/>
      <c r="I544" s="1270" t="s">
        <v>1482</v>
      </c>
      <c r="J544" s="1271"/>
      <c r="K544" s="1271"/>
      <c r="L544" s="1271"/>
      <c r="M544" s="1271"/>
      <c r="N544" s="1271"/>
      <c r="O544" s="274"/>
      <c r="P544" s="111"/>
      <c r="Q544" s="110"/>
      <c r="R544" s="24"/>
    </row>
    <row r="545" spans="1:18">
      <c r="A545" s="111"/>
      <c r="B545" s="400"/>
      <c r="C545" s="400"/>
      <c r="D545" s="400"/>
      <c r="E545" s="400"/>
      <c r="F545" s="400"/>
      <c r="G545" s="400"/>
      <c r="H545" s="110"/>
      <c r="I545" s="393"/>
      <c r="J545" s="393"/>
      <c r="K545" s="394"/>
      <c r="L545" s="394"/>
      <c r="M545" s="393"/>
      <c r="N545" s="393"/>
      <c r="O545" s="111"/>
      <c r="P545" s="111"/>
      <c r="Q545" s="110"/>
      <c r="R545" s="24"/>
    </row>
    <row r="546" spans="1:18">
      <c r="A546" s="345"/>
      <c r="B546" s="346"/>
      <c r="C546" s="347"/>
      <c r="D546" s="347"/>
      <c r="E546" s="347"/>
      <c r="F546" s="347"/>
      <c r="G546" s="347"/>
      <c r="H546" s="347"/>
      <c r="I546" s="347"/>
      <c r="J546" s="346"/>
      <c r="K546" s="346"/>
      <c r="L546" s="346"/>
      <c r="M546" s="345"/>
      <c r="N546" s="345"/>
      <c r="O546" s="345"/>
      <c r="P546" s="345"/>
      <c r="Q546" s="345"/>
      <c r="R546" s="24"/>
    </row>
    <row r="547" spans="1:18">
      <c r="A547" s="111"/>
      <c r="B547" s="400"/>
      <c r="C547" s="400"/>
      <c r="D547" s="400"/>
      <c r="E547" s="400"/>
      <c r="F547" s="400"/>
      <c r="G547" s="400"/>
      <c r="H547" s="110"/>
      <c r="I547" s="393"/>
      <c r="J547" s="393"/>
      <c r="K547" s="394"/>
      <c r="L547" s="394"/>
      <c r="M547" s="393"/>
      <c r="N547" s="393"/>
      <c r="O547" s="111"/>
      <c r="P547" s="111"/>
      <c r="Q547" s="110"/>
      <c r="R547" s="24"/>
    </row>
    <row r="548" spans="1:18">
      <c r="A548" s="111"/>
      <c r="B548" s="400"/>
      <c r="C548" s="400"/>
      <c r="D548" s="400"/>
      <c r="E548" s="400"/>
      <c r="F548" s="400"/>
      <c r="G548" s="400"/>
      <c r="H548" s="110"/>
      <c r="I548" s="393"/>
      <c r="J548" s="393"/>
      <c r="K548" s="394"/>
      <c r="L548" s="394"/>
      <c r="M548" s="393"/>
      <c r="N548" s="393"/>
      <c r="O548" s="111"/>
      <c r="P548" s="111"/>
      <c r="Q548" s="110"/>
      <c r="R548" s="24"/>
    </row>
    <row r="549" spans="1:18" ht="15.75">
      <c r="A549" s="111"/>
      <c r="B549" s="400"/>
      <c r="C549" s="400"/>
      <c r="D549" s="400"/>
      <c r="E549" s="400"/>
      <c r="F549" s="400"/>
      <c r="G549" s="400"/>
      <c r="H549" s="110"/>
      <c r="I549" s="393"/>
      <c r="J549" s="483" t="s">
        <v>1490</v>
      </c>
      <c r="K549" s="484"/>
      <c r="L549" s="484"/>
      <c r="M549" s="485"/>
      <c r="N549" s="485"/>
      <c r="O549" s="111"/>
      <c r="P549" s="111"/>
      <c r="Q549" s="110"/>
      <c r="R549" s="24"/>
    </row>
    <row r="550" spans="1:18">
      <c r="A550" s="111"/>
      <c r="B550" s="400"/>
      <c r="C550" s="400"/>
      <c r="D550" s="400"/>
      <c r="E550" s="400"/>
      <c r="F550" s="400"/>
      <c r="G550" s="400"/>
      <c r="H550" s="110"/>
      <c r="I550" s="393"/>
      <c r="J550" s="393"/>
      <c r="K550" s="394"/>
      <c r="L550" s="394"/>
      <c r="M550" s="393"/>
      <c r="N550" s="393"/>
      <c r="O550" s="111"/>
      <c r="P550" s="111"/>
      <c r="Q550" s="110"/>
      <c r="R550" s="24"/>
    </row>
    <row r="551" spans="1:18" ht="21">
      <c r="A551" s="111"/>
      <c r="B551" s="400"/>
      <c r="C551" s="400"/>
      <c r="D551" s="400"/>
      <c r="E551" s="400"/>
      <c r="F551" s="400"/>
      <c r="G551" s="400"/>
      <c r="H551" s="110"/>
      <c r="I551" s="393"/>
      <c r="J551" s="486" t="s">
        <v>1491</v>
      </c>
      <c r="K551" s="111"/>
      <c r="L551" s="111"/>
      <c r="M551" s="111"/>
      <c r="N551" s="111"/>
      <c r="O551" s="111"/>
      <c r="P551" s="111"/>
      <c r="Q551" s="110"/>
      <c r="R551" s="24"/>
    </row>
    <row r="552" spans="1:18" ht="23.25">
      <c r="A552" s="111"/>
      <c r="B552" s="400"/>
      <c r="C552" s="400"/>
      <c r="D552" s="400"/>
      <c r="E552" s="400"/>
      <c r="F552" s="400"/>
      <c r="G552" s="400"/>
      <c r="H552" s="110"/>
      <c r="I552" s="393"/>
      <c r="J552" s="1272" t="s">
        <v>1492</v>
      </c>
      <c r="K552" s="1272"/>
      <c r="L552" s="1272"/>
      <c r="M552" s="1272"/>
      <c r="N552" s="1272"/>
      <c r="O552" s="111"/>
      <c r="P552" s="111"/>
      <c r="Q552" s="110"/>
      <c r="R552" s="24"/>
    </row>
    <row r="553" spans="1:18" ht="21">
      <c r="A553" s="111"/>
      <c r="B553" s="400"/>
      <c r="C553" s="400"/>
      <c r="D553" s="400"/>
      <c r="E553" s="400"/>
      <c r="F553" s="400"/>
      <c r="G553" s="400"/>
      <c r="H553" s="110"/>
      <c r="I553" s="393"/>
      <c r="J553" s="487"/>
      <c r="K553" s="1053" t="s">
        <v>1493</v>
      </c>
      <c r="L553" s="488"/>
      <c r="M553" s="489"/>
      <c r="N553" s="393"/>
      <c r="O553" s="111"/>
      <c r="P553" s="111"/>
      <c r="Q553" s="110"/>
      <c r="R553" s="24"/>
    </row>
    <row r="554" spans="1:18" ht="21">
      <c r="A554" s="111"/>
      <c r="B554" s="400"/>
      <c r="C554" s="400"/>
      <c r="D554" s="400"/>
      <c r="E554" s="400"/>
      <c r="F554" s="400"/>
      <c r="G554" s="400"/>
      <c r="H554" s="110"/>
      <c r="I554" s="393"/>
      <c r="J554" s="487"/>
      <c r="K554" s="1053" t="s">
        <v>1494</v>
      </c>
      <c r="L554" s="488"/>
      <c r="M554" s="489"/>
      <c r="N554" s="393"/>
      <c r="O554" s="111"/>
      <c r="P554" s="111"/>
      <c r="Q554" s="110"/>
      <c r="R554" s="24"/>
    </row>
    <row r="555" spans="1:18" ht="21">
      <c r="A555" s="111"/>
      <c r="B555" s="400"/>
      <c r="C555" s="400"/>
      <c r="D555" s="400"/>
      <c r="E555" s="400"/>
      <c r="F555" s="400"/>
      <c r="G555" s="400"/>
      <c r="H555" s="110"/>
      <c r="I555" s="393"/>
      <c r="J555" s="487"/>
      <c r="K555" s="1053" t="s">
        <v>1495</v>
      </c>
      <c r="L555" s="488"/>
      <c r="M555" s="489"/>
      <c r="N555" s="393"/>
      <c r="O555" s="111"/>
      <c r="P555" s="111"/>
      <c r="Q555" s="110"/>
      <c r="R555" s="24"/>
    </row>
    <row r="556" spans="1:18" ht="21">
      <c r="A556" s="111"/>
      <c r="B556" s="1054" t="s">
        <v>1496</v>
      </c>
      <c r="C556" s="400"/>
      <c r="D556" s="400"/>
      <c r="E556" s="400"/>
      <c r="F556" s="400"/>
      <c r="G556" s="400"/>
      <c r="H556" s="110"/>
      <c r="I556" s="393"/>
      <c r="J556" s="487"/>
      <c r="K556" s="1053" t="s">
        <v>1497</v>
      </c>
      <c r="L556" s="488"/>
      <c r="M556" s="489"/>
      <c r="N556" s="393"/>
      <c r="O556" s="111"/>
      <c r="P556" s="111"/>
      <c r="Q556" s="110"/>
      <c r="R556" s="24"/>
    </row>
    <row r="557" spans="1:18" ht="21">
      <c r="A557" s="111"/>
      <c r="B557" s="1054" t="s">
        <v>1498</v>
      </c>
      <c r="C557" s="400"/>
      <c r="D557" s="400"/>
      <c r="E557" s="400"/>
      <c r="F557" s="400"/>
      <c r="G557" s="400"/>
      <c r="H557" s="110"/>
      <c r="I557" s="393"/>
      <c r="J557" s="487"/>
      <c r="K557" s="1053" t="s">
        <v>1499</v>
      </c>
      <c r="L557" s="488"/>
      <c r="M557" s="489"/>
      <c r="N557" s="393"/>
      <c r="O557" s="111"/>
      <c r="P557" s="111"/>
      <c r="Q557" s="110"/>
      <c r="R557" s="24"/>
    </row>
    <row r="558" spans="1:18" ht="21">
      <c r="A558" s="111"/>
      <c r="B558" s="400"/>
      <c r="C558" s="400"/>
      <c r="D558" s="400"/>
      <c r="E558" s="400"/>
      <c r="F558" s="400"/>
      <c r="G558" s="400"/>
      <c r="H558" s="110"/>
      <c r="I558" s="393"/>
      <c r="J558" s="487"/>
      <c r="K558" s="1053" t="s">
        <v>1500</v>
      </c>
      <c r="L558" s="488"/>
      <c r="M558" s="489"/>
      <c r="N558" s="393"/>
      <c r="O558" s="111"/>
      <c r="P558" s="111"/>
      <c r="Q558" s="110"/>
      <c r="R558" s="24"/>
    </row>
    <row r="559" spans="1:18" ht="21">
      <c r="A559" s="111"/>
      <c r="B559" s="490" t="s">
        <v>1501</v>
      </c>
      <c r="C559" s="274"/>
      <c r="D559" s="274"/>
      <c r="E559" s="274"/>
      <c r="F559" s="400"/>
      <c r="G559" s="400"/>
      <c r="H559" s="110"/>
      <c r="I559" s="393"/>
      <c r="J559" s="487"/>
      <c r="K559" s="1053" t="s">
        <v>1502</v>
      </c>
      <c r="L559" s="488"/>
      <c r="M559" s="489"/>
      <c r="N559" s="393"/>
      <c r="O559" s="111"/>
      <c r="P559" s="111"/>
      <c r="Q559" s="110"/>
      <c r="R559" s="24"/>
    </row>
    <row r="560" spans="1:18">
      <c r="A560" s="111"/>
      <c r="B560" s="1055" t="s">
        <v>1503</v>
      </c>
      <c r="C560" s="274"/>
      <c r="D560" s="274"/>
      <c r="E560" s="274"/>
      <c r="F560" s="400"/>
      <c r="G560" s="400"/>
      <c r="H560" s="110"/>
      <c r="I560" s="393"/>
      <c r="J560" s="393"/>
      <c r="K560" s="394"/>
      <c r="L560" s="394"/>
      <c r="M560" s="393"/>
      <c r="N560" s="393"/>
      <c r="O560" s="111"/>
      <c r="P560" s="111"/>
      <c r="Q560" s="110"/>
      <c r="R560" s="24"/>
    </row>
    <row r="561" spans="1:18" ht="16.5" thickBot="1">
      <c r="A561" s="111"/>
      <c r="B561" s="1054"/>
      <c r="C561" s="491"/>
      <c r="D561" s="491"/>
      <c r="E561" s="491"/>
      <c r="F561" s="400"/>
      <c r="G561" s="400"/>
      <c r="H561" s="110"/>
      <c r="I561" s="393"/>
      <c r="J561" s="490"/>
      <c r="K561" s="394"/>
      <c r="L561" s="394"/>
      <c r="M561" s="24"/>
      <c r="N561" s="24"/>
      <c r="O561" s="111"/>
      <c r="P561" s="111"/>
      <c r="Q561" s="110"/>
      <c r="R561" s="24"/>
    </row>
    <row r="562" spans="1:18" ht="16.5" thickBot="1">
      <c r="A562" s="111"/>
      <c r="B562" s="492"/>
      <c r="C562" s="274"/>
      <c r="D562" s="274"/>
      <c r="E562" s="274"/>
      <c r="F562" s="400"/>
      <c r="G562" s="400"/>
      <c r="H562" s="110"/>
      <c r="I562" s="393"/>
      <c r="J562" s="1055"/>
      <c r="K562" s="394"/>
      <c r="L562" s="394"/>
      <c r="M562" s="1273" t="s">
        <v>1504</v>
      </c>
      <c r="N562" s="1274"/>
      <c r="O562" s="111"/>
      <c r="P562" s="111"/>
      <c r="Q562" s="110"/>
      <c r="R562" s="24"/>
    </row>
    <row r="563" spans="1:18" ht="15.75">
      <c r="A563" s="111"/>
      <c r="B563" s="493" t="s">
        <v>1505</v>
      </c>
      <c r="C563" s="274"/>
      <c r="D563" s="274"/>
      <c r="E563" s="274"/>
      <c r="F563" s="400"/>
      <c r="G563" s="1256" t="s">
        <v>1506</v>
      </c>
      <c r="H563" s="1257"/>
      <c r="I563" s="393"/>
      <c r="J563" s="492"/>
      <c r="K563" s="492"/>
      <c r="L563" s="394"/>
      <c r="M563" s="1275" t="s">
        <v>1507</v>
      </c>
      <c r="N563" s="1276"/>
      <c r="O563" s="111"/>
      <c r="P563" s="111"/>
      <c r="Q563" s="110"/>
      <c r="R563" s="24"/>
    </row>
    <row r="564" spans="1:18" ht="15.75">
      <c r="A564" s="111"/>
      <c r="B564" s="494" t="s">
        <v>1506</v>
      </c>
      <c r="C564" s="274"/>
      <c r="D564" s="274"/>
      <c r="E564" s="274" t="s">
        <v>1508</v>
      </c>
      <c r="F564" s="400"/>
      <c r="G564" s="1258"/>
      <c r="H564" s="1259"/>
      <c r="I564" s="393"/>
      <c r="J564" s="492" t="s">
        <v>1504</v>
      </c>
      <c r="K564" s="492"/>
      <c r="L564" s="394"/>
      <c r="M564" s="495" t="s">
        <v>160</v>
      </c>
      <c r="N564" s="496">
        <v>140</v>
      </c>
      <c r="O564" s="111"/>
      <c r="P564" s="111"/>
      <c r="Q564" s="110"/>
      <c r="R564" s="24"/>
    </row>
    <row r="565" spans="1:18" ht="15.75">
      <c r="A565" s="111"/>
      <c r="B565" s="492" t="s">
        <v>1509</v>
      </c>
      <c r="C565" s="274"/>
      <c r="D565" s="274"/>
      <c r="E565" s="274"/>
      <c r="F565" s="400"/>
      <c r="G565" s="497" t="s">
        <v>160</v>
      </c>
      <c r="H565" s="498">
        <v>87</v>
      </c>
      <c r="I565" s="393"/>
      <c r="J565" s="492" t="s">
        <v>1507</v>
      </c>
      <c r="K565" s="492"/>
      <c r="L565" s="394"/>
      <c r="M565" s="499" t="s">
        <v>161</v>
      </c>
      <c r="N565" s="500">
        <v>20</v>
      </c>
      <c r="O565" s="111"/>
      <c r="P565" s="274"/>
      <c r="Q565" s="274"/>
      <c r="R565" s="24"/>
    </row>
    <row r="566" spans="1:18" ht="15.75">
      <c r="A566" s="111"/>
      <c r="B566" s="492" t="s">
        <v>1510</v>
      </c>
      <c r="C566" s="274"/>
      <c r="D566" s="274"/>
      <c r="E566" s="274"/>
      <c r="F566" s="400"/>
      <c r="G566" s="501" t="s">
        <v>161</v>
      </c>
      <c r="H566" s="502">
        <v>5</v>
      </c>
      <c r="I566" s="393"/>
      <c r="J566" s="492" t="s">
        <v>1511</v>
      </c>
      <c r="K566" s="492"/>
      <c r="L566" s="394"/>
      <c r="M566" s="503" t="s">
        <v>1487</v>
      </c>
      <c r="N566" s="504">
        <f>(N564*N565)/100</f>
        <v>28</v>
      </c>
      <c r="O566" s="111"/>
      <c r="P566" s="274"/>
      <c r="Q566" s="274"/>
      <c r="R566" s="24"/>
    </row>
    <row r="567" spans="1:18" ht="15.75">
      <c r="A567" s="111"/>
      <c r="B567" s="493" t="s">
        <v>1512</v>
      </c>
      <c r="C567" s="274"/>
      <c r="D567" s="274"/>
      <c r="E567" s="274"/>
      <c r="F567" s="400"/>
      <c r="G567" s="505" t="s">
        <v>1513</v>
      </c>
      <c r="H567" s="506">
        <f>H566/100</f>
        <v>0.05</v>
      </c>
      <c r="I567" s="393"/>
      <c r="J567" s="493" t="s">
        <v>1514</v>
      </c>
      <c r="K567" s="492"/>
      <c r="L567" s="394"/>
      <c r="M567" s="503" t="s">
        <v>1513</v>
      </c>
      <c r="N567" s="507">
        <f>N565/100</f>
        <v>0.2</v>
      </c>
      <c r="O567" s="111"/>
      <c r="P567" s="274"/>
      <c r="Q567" s="274"/>
      <c r="R567" s="24"/>
    </row>
    <row r="568" spans="1:18" ht="16.5" thickBot="1">
      <c r="A568" s="111"/>
      <c r="B568" s="492" t="s">
        <v>1515</v>
      </c>
      <c r="C568" s="274"/>
      <c r="D568" s="274"/>
      <c r="E568" s="274"/>
      <c r="F568" s="400"/>
      <c r="G568" s="508" t="s">
        <v>1487</v>
      </c>
      <c r="H568" s="509">
        <f>H565*H567</f>
        <v>4.3500000000000005</v>
      </c>
      <c r="I568" s="393"/>
      <c r="J568" s="492" t="s">
        <v>1516</v>
      </c>
      <c r="K568" s="492"/>
      <c r="L568" s="394"/>
      <c r="M568" s="505" t="s">
        <v>1487</v>
      </c>
      <c r="N568" s="510">
        <f>N564*N567</f>
        <v>28</v>
      </c>
      <c r="O568" s="274"/>
      <c r="P568" s="274"/>
      <c r="Q568" s="274"/>
      <c r="R568" s="24"/>
    </row>
    <row r="569" spans="1:18" ht="16.5" thickBot="1">
      <c r="A569" s="111"/>
      <c r="B569" s="492" t="s">
        <v>1517</v>
      </c>
      <c r="C569" s="274"/>
      <c r="D569" s="274"/>
      <c r="E569" s="274"/>
      <c r="F569" s="400"/>
      <c r="G569" s="400"/>
      <c r="H569" s="110"/>
      <c r="I569" s="393"/>
      <c r="J569" s="493" t="s">
        <v>1518</v>
      </c>
      <c r="K569" s="492"/>
      <c r="L569" s="394"/>
      <c r="M569" s="1254" t="s">
        <v>1514</v>
      </c>
      <c r="N569" s="1255"/>
      <c r="O569" s="274"/>
      <c r="P569" s="274"/>
      <c r="Q569" s="274"/>
      <c r="R569" s="24"/>
    </row>
    <row r="570" spans="1:18" ht="15.75">
      <c r="A570" s="111"/>
      <c r="B570" s="493" t="s">
        <v>1519</v>
      </c>
      <c r="C570" s="274"/>
      <c r="D570" s="274"/>
      <c r="E570" s="274"/>
      <c r="F570" s="400"/>
      <c r="G570" s="1256" t="s">
        <v>1520</v>
      </c>
      <c r="H570" s="1257"/>
      <c r="I570" s="393"/>
      <c r="J570" s="492" t="s">
        <v>1521</v>
      </c>
      <c r="K570" s="492"/>
      <c r="L570" s="394"/>
      <c r="M570" s="1260" t="s">
        <v>1516</v>
      </c>
      <c r="N570" s="1261"/>
      <c r="O570" s="274"/>
      <c r="P570" s="274"/>
      <c r="Q570" s="274"/>
      <c r="R570" s="24"/>
    </row>
    <row r="571" spans="1:18" ht="15.75">
      <c r="A571" s="111"/>
      <c r="B571" s="492"/>
      <c r="C571" s="274"/>
      <c r="D571" s="274"/>
      <c r="E571" s="274"/>
      <c r="F571" s="400"/>
      <c r="G571" s="1258"/>
      <c r="H571" s="1259"/>
      <c r="I571" s="393"/>
      <c r="J571" s="493" t="s">
        <v>1522</v>
      </c>
      <c r="K571" s="492"/>
      <c r="L571" s="394"/>
      <c r="M571" s="511">
        <f>N567</f>
        <v>0.2</v>
      </c>
      <c r="N571" s="512">
        <f>N564*M571</f>
        <v>28</v>
      </c>
      <c r="O571" s="513" t="s">
        <v>1172</v>
      </c>
      <c r="P571" s="274"/>
      <c r="Q571" s="274"/>
      <c r="R571" s="24"/>
    </row>
    <row r="572" spans="1:18" ht="15.75">
      <c r="A572" s="111"/>
      <c r="B572" s="494" t="s">
        <v>1520</v>
      </c>
      <c r="C572" s="274"/>
      <c r="D572" s="274"/>
      <c r="E572" s="274"/>
      <c r="F572" s="400"/>
      <c r="G572" s="497" t="s">
        <v>160</v>
      </c>
      <c r="H572" s="514">
        <v>87</v>
      </c>
      <c r="I572" s="393"/>
      <c r="J572" s="492"/>
      <c r="K572" s="492"/>
      <c r="L572" s="394"/>
      <c r="M572" s="1262" t="s">
        <v>1518</v>
      </c>
      <c r="N572" s="1263"/>
      <c r="O572" s="111"/>
      <c r="P572" s="274"/>
      <c r="Q572" s="274"/>
      <c r="R572" s="24"/>
    </row>
    <row r="573" spans="1:18" ht="15.75">
      <c r="A573" s="111"/>
      <c r="B573" s="492" t="s">
        <v>1523</v>
      </c>
      <c r="C573" s="274"/>
      <c r="D573" s="274"/>
      <c r="E573" s="274"/>
      <c r="F573" s="400"/>
      <c r="G573" s="501" t="s">
        <v>161</v>
      </c>
      <c r="H573" s="502">
        <v>5</v>
      </c>
      <c r="I573" s="393"/>
      <c r="J573" s="274"/>
      <c r="K573" s="492"/>
      <c r="L573" s="394"/>
      <c r="M573" s="515" t="s">
        <v>1521</v>
      </c>
      <c r="N573" s="516"/>
      <c r="O573" s="111"/>
      <c r="P573" s="274"/>
      <c r="Q573" s="274"/>
      <c r="R573" s="24"/>
    </row>
    <row r="574" spans="1:18" ht="15.75">
      <c r="A574" s="111"/>
      <c r="B574" s="493" t="s">
        <v>1524</v>
      </c>
      <c r="C574" s="274"/>
      <c r="D574" s="274"/>
      <c r="E574" s="274"/>
      <c r="F574" s="400"/>
      <c r="G574" s="505" t="s">
        <v>1513</v>
      </c>
      <c r="H574" s="506">
        <f>(100-H573)/100</f>
        <v>0.95</v>
      </c>
      <c r="I574" s="393"/>
      <c r="J574" s="274"/>
      <c r="K574" s="492"/>
      <c r="L574" s="394"/>
      <c r="M574" s="517" t="s">
        <v>161</v>
      </c>
      <c r="N574" s="518">
        <v>40</v>
      </c>
      <c r="O574" s="111"/>
      <c r="P574" s="274"/>
      <c r="Q574" s="274"/>
      <c r="R574" s="24"/>
    </row>
    <row r="575" spans="1:18" ht="16.5" thickBot="1">
      <c r="A575" s="111"/>
      <c r="B575" s="492" t="s">
        <v>1525</v>
      </c>
      <c r="C575" s="274"/>
      <c r="D575" s="274"/>
      <c r="E575" s="274"/>
      <c r="F575" s="400"/>
      <c r="G575" s="508" t="s">
        <v>1489</v>
      </c>
      <c r="H575" s="509">
        <f>H572*H574</f>
        <v>82.649999999999991</v>
      </c>
      <c r="I575" s="393"/>
      <c r="J575" s="274"/>
      <c r="K575" s="492"/>
      <c r="L575" s="394"/>
      <c r="M575" s="511">
        <f>N574/100</f>
        <v>0.4</v>
      </c>
      <c r="N575" s="512">
        <f>N564*M575</f>
        <v>56</v>
      </c>
      <c r="O575" s="111"/>
      <c r="P575" s="274"/>
      <c r="Q575" s="274"/>
      <c r="R575" s="24"/>
    </row>
    <row r="576" spans="1:18" ht="15.75">
      <c r="A576" s="111"/>
      <c r="B576" s="493" t="s">
        <v>1526</v>
      </c>
      <c r="C576" s="274"/>
      <c r="D576" s="274"/>
      <c r="E576" s="274"/>
      <c r="F576" s="400"/>
      <c r="G576" s="400"/>
      <c r="H576" s="110"/>
      <c r="I576" s="393"/>
      <c r="J576" s="274"/>
      <c r="K576" s="492"/>
      <c r="L576" s="394"/>
      <c r="M576" s="517" t="s">
        <v>161</v>
      </c>
      <c r="N576" s="518">
        <v>90</v>
      </c>
      <c r="O576" s="111"/>
      <c r="P576" s="274"/>
      <c r="Q576" s="274"/>
      <c r="R576" s="24"/>
    </row>
    <row r="577" spans="1:18" ht="15.75">
      <c r="A577" s="111"/>
      <c r="B577" s="492" t="s">
        <v>1527</v>
      </c>
      <c r="C577" s="274"/>
      <c r="D577" s="274"/>
      <c r="E577" s="274"/>
      <c r="F577" s="400"/>
      <c r="G577" s="400"/>
      <c r="H577" s="110"/>
      <c r="I577" s="393"/>
      <c r="J577" s="274"/>
      <c r="K577" s="492"/>
      <c r="L577" s="394"/>
      <c r="M577" s="1260" t="s">
        <v>1522</v>
      </c>
      <c r="N577" s="1261"/>
      <c r="O577" s="111"/>
      <c r="P577" s="274"/>
      <c r="Q577" s="274"/>
      <c r="R577" s="24"/>
    </row>
    <row r="578" spans="1:18" ht="16.5" thickBot="1">
      <c r="A578" s="111"/>
      <c r="B578" s="492"/>
      <c r="C578" s="274"/>
      <c r="D578" s="274"/>
      <c r="E578" s="274"/>
      <c r="F578" s="400"/>
      <c r="G578" s="400"/>
      <c r="H578" s="110"/>
      <c r="I578" s="393"/>
      <c r="J578" s="274"/>
      <c r="K578" s="492"/>
      <c r="L578" s="394"/>
      <c r="M578" s="519">
        <f>N576/100</f>
        <v>0.9</v>
      </c>
      <c r="N578" s="520">
        <f>N564*M578</f>
        <v>126</v>
      </c>
      <c r="O578" s="111"/>
      <c r="P578" s="274"/>
      <c r="Q578" s="274"/>
      <c r="R578" s="24"/>
    </row>
    <row r="579" spans="1:18" ht="15.75">
      <c r="A579" s="111"/>
      <c r="B579" s="492" t="s">
        <v>1528</v>
      </c>
      <c r="C579" s="492"/>
      <c r="D579" s="394"/>
      <c r="E579" s="492"/>
      <c r="F579" s="492"/>
      <c r="G579" s="1264" t="s">
        <v>1528</v>
      </c>
      <c r="H579" s="1265"/>
      <c r="I579" s="393"/>
      <c r="J579" s="492"/>
      <c r="K579" s="492"/>
      <c r="L579" s="492"/>
      <c r="M579" s="492"/>
      <c r="N579" s="492"/>
      <c r="O579" s="111"/>
      <c r="P579" s="274"/>
      <c r="Q579" s="274"/>
      <c r="R579" s="24"/>
    </row>
    <row r="580" spans="1:18" ht="15.75">
      <c r="A580" s="111"/>
      <c r="B580" s="492" t="s">
        <v>1529</v>
      </c>
      <c r="C580" s="492"/>
      <c r="D580" s="394"/>
      <c r="E580" s="492"/>
      <c r="F580" s="492"/>
      <c r="G580" s="1266"/>
      <c r="H580" s="1267"/>
      <c r="I580" s="393"/>
      <c r="J580" s="492"/>
      <c r="K580" s="492"/>
      <c r="L580" s="492"/>
      <c r="M580" s="492"/>
      <c r="N580" s="492"/>
      <c r="O580" s="111"/>
      <c r="P580" s="274"/>
      <c r="Q580" s="274"/>
      <c r="R580" s="24"/>
    </row>
    <row r="581" spans="1:18" ht="15.75">
      <c r="A581" s="111"/>
      <c r="B581" s="492" t="s">
        <v>1530</v>
      </c>
      <c r="C581" s="492"/>
      <c r="D581" s="394"/>
      <c r="E581" s="492"/>
      <c r="F581" s="492"/>
      <c r="G581" s="1248" t="s">
        <v>1529</v>
      </c>
      <c r="H581" s="1249"/>
      <c r="I581" s="393"/>
      <c r="J581" s="492"/>
      <c r="K581" s="492"/>
      <c r="L581" s="492"/>
      <c r="M581" s="492"/>
      <c r="N581" s="492"/>
      <c r="O581" s="111"/>
      <c r="P581" s="274"/>
      <c r="Q581" s="274"/>
      <c r="R581" s="24"/>
    </row>
    <row r="582" spans="1:18" ht="15.75">
      <c r="A582" s="111"/>
      <c r="B582" s="492" t="s">
        <v>1531</v>
      </c>
      <c r="C582" s="492"/>
      <c r="D582" s="394"/>
      <c r="E582" s="492"/>
      <c r="F582" s="492"/>
      <c r="G582" s="1250" t="s">
        <v>1530</v>
      </c>
      <c r="H582" s="1251"/>
      <c r="I582" s="393"/>
      <c r="J582" s="492"/>
      <c r="K582" s="492"/>
      <c r="L582" s="492"/>
      <c r="M582" s="492"/>
      <c r="N582" s="492"/>
      <c r="O582" s="111"/>
      <c r="P582" s="274"/>
      <c r="Q582" s="274"/>
      <c r="R582" s="24"/>
    </row>
    <row r="583" spans="1:18" ht="15.75">
      <c r="A583" s="111"/>
      <c r="B583" s="492" t="s">
        <v>1532</v>
      </c>
      <c r="C583" s="492"/>
      <c r="D583" s="394"/>
      <c r="E583" s="492"/>
      <c r="F583" s="492"/>
      <c r="G583" s="521" t="s">
        <v>160</v>
      </c>
      <c r="H583" s="522">
        <v>500</v>
      </c>
      <c r="I583" s="393"/>
      <c r="J583" s="492"/>
      <c r="K583" s="492"/>
      <c r="L583" s="492"/>
      <c r="M583" s="492"/>
      <c r="N583" s="492"/>
      <c r="O583" s="111"/>
      <c r="P583" s="274"/>
      <c r="Q583" s="274"/>
      <c r="R583" s="24"/>
    </row>
    <row r="584" spans="1:18" ht="15.75">
      <c r="A584" s="111"/>
      <c r="B584" s="492" t="s">
        <v>1533</v>
      </c>
      <c r="C584" s="492"/>
      <c r="D584" s="394"/>
      <c r="E584" s="492"/>
      <c r="F584" s="492"/>
      <c r="G584" s="517" t="s">
        <v>161</v>
      </c>
      <c r="H584" s="518">
        <v>8</v>
      </c>
      <c r="I584" s="393"/>
      <c r="J584" s="492"/>
      <c r="K584" s="492"/>
      <c r="L584" s="492"/>
      <c r="M584" s="492"/>
      <c r="N584" s="492"/>
      <c r="O584" s="111"/>
      <c r="P584" s="274"/>
      <c r="Q584" s="274"/>
      <c r="R584" s="24"/>
    </row>
    <row r="585" spans="1:18" ht="15.75">
      <c r="A585" s="111"/>
      <c r="B585" s="492"/>
      <c r="C585" s="492"/>
      <c r="D585" s="394"/>
      <c r="E585" s="492"/>
      <c r="F585" s="492"/>
      <c r="G585" s="505" t="s">
        <v>1487</v>
      </c>
      <c r="H585" s="510">
        <f>H583*(H584/100)</f>
        <v>40</v>
      </c>
      <c r="I585" s="393"/>
      <c r="J585" s="492"/>
      <c r="K585" s="492"/>
      <c r="L585" s="492"/>
      <c r="M585" s="492"/>
      <c r="N585" s="492"/>
      <c r="O585" s="111"/>
      <c r="P585" s="274"/>
      <c r="Q585" s="274"/>
      <c r="R585" s="24"/>
    </row>
    <row r="586" spans="1:18" ht="15.75">
      <c r="A586" s="111"/>
      <c r="B586" s="492"/>
      <c r="C586" s="492"/>
      <c r="D586" s="394"/>
      <c r="E586" s="492"/>
      <c r="F586" s="492"/>
      <c r="G586" s="1252" t="s">
        <v>1531</v>
      </c>
      <c r="H586" s="1253"/>
      <c r="I586" s="393"/>
      <c r="J586" s="492"/>
      <c r="K586" s="492"/>
      <c r="L586" s="492"/>
      <c r="M586" s="492"/>
      <c r="N586" s="492"/>
      <c r="O586" s="111"/>
      <c r="P586" s="274"/>
      <c r="Q586" s="274"/>
      <c r="R586" s="24"/>
    </row>
    <row r="587" spans="1:18" ht="15.75">
      <c r="A587" s="111"/>
      <c r="B587" s="492"/>
      <c r="C587" s="492"/>
      <c r="D587" s="394"/>
      <c r="E587" s="492"/>
      <c r="F587" s="492"/>
      <c r="G587" s="1250" t="s">
        <v>1532</v>
      </c>
      <c r="H587" s="1251"/>
      <c r="I587" s="393"/>
      <c r="J587" s="492"/>
      <c r="K587" s="492"/>
      <c r="L587" s="492"/>
      <c r="M587" s="492"/>
      <c r="N587" s="492"/>
      <c r="O587" s="111"/>
      <c r="P587" s="274"/>
      <c r="Q587" s="274"/>
      <c r="R587" s="24"/>
    </row>
    <row r="588" spans="1:18" ht="16.5" thickBot="1">
      <c r="A588" s="111"/>
      <c r="B588" s="492"/>
      <c r="C588" s="492"/>
      <c r="D588" s="394"/>
      <c r="E588" s="492"/>
      <c r="F588" s="492"/>
      <c r="G588" s="523">
        <f>H584/100</f>
        <v>0.08</v>
      </c>
      <c r="H588" s="520">
        <f>H583*G588</f>
        <v>40</v>
      </c>
      <c r="I588" s="393"/>
      <c r="J588" s="492"/>
      <c r="K588" s="492"/>
      <c r="L588" s="492"/>
      <c r="M588" s="492"/>
      <c r="N588" s="492"/>
      <c r="O588" s="111"/>
      <c r="P588" s="274"/>
      <c r="Q588" s="274"/>
      <c r="R588" s="24"/>
    </row>
    <row r="589" spans="1:18" ht="15.75">
      <c r="A589" s="111"/>
      <c r="B589" s="524"/>
      <c r="C589" s="274"/>
      <c r="D589" s="274"/>
      <c r="E589" s="274"/>
      <c r="F589" s="400"/>
      <c r="G589" s="400"/>
      <c r="H589" s="110"/>
      <c r="I589" s="393"/>
      <c r="J589" s="492"/>
      <c r="K589" s="492"/>
      <c r="L589" s="492"/>
      <c r="M589" s="492"/>
      <c r="N589" s="492"/>
      <c r="O589" s="111"/>
      <c r="P589" s="274"/>
      <c r="Q589" s="274"/>
      <c r="R589" s="24"/>
    </row>
    <row r="590" spans="1:18" ht="16.5" thickBot="1">
      <c r="A590" s="111"/>
      <c r="B590" s="524"/>
      <c r="C590" s="274"/>
      <c r="D590" s="274"/>
      <c r="E590" s="274"/>
      <c r="F590" s="400"/>
      <c r="G590" s="400"/>
      <c r="H590" s="110"/>
      <c r="I590" s="393"/>
      <c r="J590" s="492"/>
      <c r="K590" s="492"/>
      <c r="L590" s="492"/>
      <c r="M590" s="492"/>
      <c r="N590" s="492"/>
      <c r="O590" s="111"/>
      <c r="P590" s="274"/>
      <c r="Q590" s="274"/>
      <c r="R590" s="24"/>
    </row>
    <row r="591" spans="1:18" ht="20.25">
      <c r="A591" s="111"/>
      <c r="B591" s="1056"/>
      <c r="C591" s="525"/>
      <c r="D591" s="525"/>
      <c r="E591" s="525"/>
      <c r="F591" s="525"/>
      <c r="G591" s="525"/>
      <c r="H591" s="526" t="s">
        <v>570</v>
      </c>
      <c r="I591" s="393"/>
      <c r="J591" s="492"/>
      <c r="K591" s="492"/>
      <c r="L591" s="492"/>
      <c r="M591" s="492"/>
      <c r="N591" s="492"/>
      <c r="O591" s="111"/>
      <c r="P591" s="274"/>
      <c r="Q591" s="274"/>
      <c r="R591" s="24"/>
    </row>
    <row r="592" spans="1:18" ht="28.5">
      <c r="A592" s="111"/>
      <c r="B592" s="527" t="s">
        <v>571</v>
      </c>
      <c r="C592" s="528"/>
      <c r="D592" s="529" t="str">
        <f>IF(B593&lt;G593,"Recette imcomplète,il manque",IF(B593&gt;G593,"Trop de produits dans le recette",IF(B593=G593,"")))</f>
        <v>Recette imcomplète,il manque</v>
      </c>
      <c r="E592" s="530">
        <f>IF(B593=G593,"",IF(B593&lt;G593,G593-B593,IF(B593&gt;G593,B593-G593)))</f>
        <v>2.9999999999999916E-2</v>
      </c>
      <c r="F592" s="100" t="s">
        <v>572</v>
      </c>
      <c r="G592" s="101" t="s">
        <v>454</v>
      </c>
      <c r="H592" s="531" t="s">
        <v>573</v>
      </c>
      <c r="I592" s="393"/>
      <c r="J592" s="492"/>
      <c r="K592" s="492"/>
      <c r="L592" s="492"/>
      <c r="M592" s="492"/>
      <c r="N592" s="492"/>
      <c r="O592" s="111"/>
      <c r="P592" s="274"/>
      <c r="Q592" s="274"/>
      <c r="R592" s="24"/>
    </row>
    <row r="593" spans="1:18" ht="15.75">
      <c r="A593" s="111"/>
      <c r="B593" s="532">
        <f>SUM(B594:B599)</f>
        <v>0.97000000000000008</v>
      </c>
      <c r="C593" s="102"/>
      <c r="D593" s="103"/>
      <c r="E593" s="104" t="s">
        <v>574</v>
      </c>
      <c r="F593" s="533">
        <v>7</v>
      </c>
      <c r="G593" s="105">
        <v>1</v>
      </c>
      <c r="H593" s="534">
        <f>SUM(H594:H599)</f>
        <v>6.9300000000000006</v>
      </c>
      <c r="I593" s="393"/>
      <c r="J593" s="492"/>
      <c r="K593" s="492"/>
      <c r="L593" s="492"/>
      <c r="M593" s="492"/>
      <c r="N593" s="492"/>
      <c r="O593" s="111"/>
      <c r="P593" s="274"/>
      <c r="Q593" s="274"/>
      <c r="R593" s="24"/>
    </row>
    <row r="594" spans="1:18" ht="15.75">
      <c r="A594" s="111"/>
      <c r="B594" s="535">
        <v>0.12</v>
      </c>
      <c r="C594" s="106" t="s">
        <v>575</v>
      </c>
      <c r="D594" s="106"/>
      <c r="E594" s="106"/>
      <c r="F594" s="536">
        <f>F593*B594</f>
        <v>0.84</v>
      </c>
      <c r="G594" s="537">
        <v>0</v>
      </c>
      <c r="H594" s="538">
        <f t="shared" ref="H594:H599" si="2">IF(G594=0,F594,IF(F594="","",F594/(100-G594)*100))</f>
        <v>0.84</v>
      </c>
      <c r="I594" s="393"/>
      <c r="J594" s="492"/>
      <c r="K594" s="492"/>
      <c r="L594" s="492"/>
      <c r="M594" s="492"/>
      <c r="N594" s="492"/>
      <c r="O594" s="111"/>
      <c r="P594" s="274"/>
      <c r="Q594" s="274"/>
      <c r="R594" s="24"/>
    </row>
    <row r="595" spans="1:18" ht="15.75">
      <c r="A595" s="111"/>
      <c r="B595" s="535">
        <v>0.08</v>
      </c>
      <c r="C595" s="106" t="s">
        <v>576</v>
      </c>
      <c r="D595" s="106"/>
      <c r="E595" s="106"/>
      <c r="F595" s="539">
        <f>F593*B595</f>
        <v>0.56000000000000005</v>
      </c>
      <c r="G595" s="537">
        <v>0</v>
      </c>
      <c r="H595" s="538">
        <f t="shared" si="2"/>
        <v>0.56000000000000005</v>
      </c>
      <c r="I595" s="393"/>
      <c r="J595" s="492"/>
      <c r="K595" s="492"/>
      <c r="L595" s="492"/>
      <c r="M595" s="492"/>
      <c r="N595" s="492"/>
      <c r="O595" s="111"/>
      <c r="P595" s="274"/>
      <c r="Q595" s="274"/>
      <c r="R595" s="24"/>
    </row>
    <row r="596" spans="1:18" ht="15.75">
      <c r="A596" s="111"/>
      <c r="B596" s="535">
        <v>0.2</v>
      </c>
      <c r="C596" s="106" t="s">
        <v>577</v>
      </c>
      <c r="D596" s="106"/>
      <c r="E596" s="106"/>
      <c r="F596" s="539">
        <f>F593*B596</f>
        <v>1.4000000000000001</v>
      </c>
      <c r="G596" s="537">
        <v>0</v>
      </c>
      <c r="H596" s="538">
        <f t="shared" si="2"/>
        <v>1.4000000000000001</v>
      </c>
      <c r="I596" s="393"/>
      <c r="J596" s="492"/>
      <c r="K596" s="492"/>
      <c r="L596" s="492"/>
      <c r="M596" s="492"/>
      <c r="N596" s="492"/>
      <c r="O596" s="111"/>
      <c r="P596" s="274"/>
      <c r="Q596" s="274"/>
      <c r="R596" s="24"/>
    </row>
    <row r="597" spans="1:18" ht="15.75">
      <c r="A597" s="111"/>
      <c r="B597" s="535">
        <v>0.55000000000000004</v>
      </c>
      <c r="C597" s="106" t="s">
        <v>578</v>
      </c>
      <c r="D597" s="106"/>
      <c r="E597" s="106"/>
      <c r="F597" s="539">
        <f>F593*B597</f>
        <v>3.8500000000000005</v>
      </c>
      <c r="G597" s="537">
        <v>0</v>
      </c>
      <c r="H597" s="538">
        <f t="shared" si="2"/>
        <v>3.8500000000000005</v>
      </c>
      <c r="I597" s="393"/>
      <c r="J597" s="492"/>
      <c r="K597" s="492"/>
      <c r="L597" s="492"/>
      <c r="M597" s="492"/>
      <c r="N597" s="492"/>
      <c r="O597" s="111"/>
      <c r="P597" s="274"/>
      <c r="Q597" s="274"/>
      <c r="R597" s="24"/>
    </row>
    <row r="598" spans="1:18" ht="15.75">
      <c r="A598" s="111"/>
      <c r="B598" s="535">
        <v>0.02</v>
      </c>
      <c r="C598" s="106" t="s">
        <v>579</v>
      </c>
      <c r="D598" s="106"/>
      <c r="E598" s="106"/>
      <c r="F598" s="539">
        <f>F593*B598</f>
        <v>0.14000000000000001</v>
      </c>
      <c r="G598" s="537">
        <v>50</v>
      </c>
      <c r="H598" s="538">
        <f t="shared" si="2"/>
        <v>0.28000000000000003</v>
      </c>
      <c r="I598" s="393"/>
      <c r="J598" s="492"/>
      <c r="K598" s="492"/>
      <c r="L598" s="492"/>
      <c r="M598" s="492"/>
      <c r="N598" s="492"/>
      <c r="O598" s="111"/>
      <c r="P598" s="274"/>
      <c r="Q598" s="274"/>
      <c r="R598" s="24"/>
    </row>
    <row r="599" spans="1:18" ht="16.5" thickBot="1">
      <c r="A599" s="111"/>
      <c r="B599" s="540"/>
      <c r="C599" s="541"/>
      <c r="D599" s="541"/>
      <c r="E599" s="541"/>
      <c r="F599" s="542">
        <f>F593*B599</f>
        <v>0</v>
      </c>
      <c r="G599" s="543">
        <v>0</v>
      </c>
      <c r="H599" s="544">
        <f t="shared" si="2"/>
        <v>0</v>
      </c>
      <c r="I599" s="393"/>
      <c r="J599" s="492"/>
      <c r="K599" s="492"/>
      <c r="L599" s="492"/>
      <c r="M599" s="492"/>
      <c r="N599" s="492"/>
      <c r="O599" s="111"/>
      <c r="P599" s="274"/>
      <c r="Q599" s="274"/>
      <c r="R599" s="24"/>
    </row>
    <row r="600" spans="1:18" ht="15.75">
      <c r="A600" s="111"/>
      <c r="B600" s="524"/>
      <c r="C600" s="274"/>
      <c r="D600" s="274"/>
      <c r="E600" s="274"/>
      <c r="F600" s="400"/>
      <c r="G600" s="400"/>
      <c r="H600" s="110"/>
      <c r="I600" s="393"/>
      <c r="J600" s="492"/>
      <c r="K600" s="492"/>
      <c r="L600" s="492"/>
      <c r="M600" s="492"/>
      <c r="N600" s="492"/>
      <c r="O600" s="111"/>
      <c r="P600" s="274"/>
      <c r="Q600" s="274"/>
      <c r="R600" s="24"/>
    </row>
    <row r="601" spans="1:18">
      <c r="A601" s="345"/>
      <c r="B601" s="346"/>
      <c r="C601" s="347"/>
      <c r="D601" s="347"/>
      <c r="E601" s="347"/>
      <c r="F601" s="347"/>
      <c r="G601" s="347"/>
      <c r="H601" s="347"/>
      <c r="I601" s="347"/>
      <c r="J601" s="346"/>
      <c r="K601" s="346"/>
      <c r="L601" s="346"/>
      <c r="M601" s="345"/>
      <c r="N601" s="345"/>
      <c r="O601" s="345"/>
      <c r="P601" s="345"/>
      <c r="Q601" s="345"/>
      <c r="R601" s="24"/>
    </row>
    <row r="602" spans="1:18" ht="15.75">
      <c r="A602" s="111"/>
      <c r="B602" s="524"/>
      <c r="C602" s="274"/>
      <c r="D602" s="274"/>
      <c r="E602" s="274"/>
      <c r="F602" s="400"/>
      <c r="G602" s="400"/>
      <c r="H602" s="110"/>
      <c r="I602" s="393"/>
      <c r="J602" s="492"/>
      <c r="K602" s="492"/>
      <c r="L602" s="492"/>
      <c r="M602" s="492"/>
      <c r="N602" s="492"/>
      <c r="O602" s="111"/>
      <c r="P602" s="274"/>
      <c r="Q602" s="274"/>
      <c r="R602" s="24"/>
    </row>
    <row r="603" spans="1:18" ht="15.75">
      <c r="A603" s="111"/>
      <c r="B603" s="524" t="s">
        <v>1534</v>
      </c>
      <c r="C603" s="274"/>
      <c r="D603" s="274"/>
      <c r="E603" s="274"/>
      <c r="F603" s="400"/>
      <c r="G603" s="400"/>
      <c r="H603" s="110"/>
      <c r="I603" s="393"/>
      <c r="J603" s="492"/>
      <c r="K603" s="492"/>
      <c r="L603" s="394"/>
      <c r="M603" s="545"/>
      <c r="N603" s="546"/>
      <c r="O603" s="111"/>
      <c r="P603" s="274"/>
      <c r="Q603" s="274"/>
      <c r="R603" s="24"/>
    </row>
    <row r="604" spans="1:18" ht="15.75">
      <c r="A604" s="111"/>
      <c r="B604" s="1244" t="s">
        <v>1535</v>
      </c>
      <c r="C604" s="1244"/>
      <c r="D604" s="1244"/>
      <c r="E604" s="1244"/>
      <c r="F604" s="1244"/>
      <c r="G604" s="1244"/>
      <c r="H604" s="110"/>
      <c r="I604" s="393"/>
      <c r="J604" s="492" t="s">
        <v>1536</v>
      </c>
      <c r="K604" s="492"/>
      <c r="L604" s="394"/>
      <c r="M604" s="393"/>
      <c r="N604" s="393"/>
      <c r="O604" s="111"/>
      <c r="P604" s="274"/>
      <c r="Q604" s="274"/>
      <c r="R604" s="24"/>
    </row>
    <row r="605" spans="1:18" ht="15.75">
      <c r="A605" s="111"/>
      <c r="B605" s="492"/>
      <c r="C605" s="274"/>
      <c r="D605" s="274"/>
      <c r="E605" s="274"/>
      <c r="F605" s="400"/>
      <c r="G605" s="400"/>
      <c r="H605" s="110"/>
      <c r="I605" s="393"/>
      <c r="J605" s="1054" t="s">
        <v>1537</v>
      </c>
      <c r="K605" s="492"/>
      <c r="L605" s="394"/>
      <c r="M605" s="393"/>
      <c r="N605" s="393"/>
      <c r="O605" s="111"/>
      <c r="P605" s="274"/>
      <c r="Q605" s="274"/>
      <c r="R605" s="24"/>
    </row>
    <row r="606" spans="1:18" ht="15.75">
      <c r="A606" s="111"/>
      <c r="B606" s="492" t="s">
        <v>1538</v>
      </c>
      <c r="C606" s="274"/>
      <c r="D606" s="274"/>
      <c r="E606" s="274"/>
      <c r="F606" s="400"/>
      <c r="G606" s="400"/>
      <c r="H606" s="110"/>
      <c r="I606" s="393"/>
      <c r="J606" s="492"/>
      <c r="K606" s="492"/>
      <c r="L606" s="394"/>
      <c r="M606" s="393"/>
      <c r="N606" s="393"/>
      <c r="O606" s="111"/>
      <c r="P606" s="274"/>
      <c r="Q606" s="274"/>
      <c r="R606" s="24"/>
    </row>
    <row r="607" spans="1:18" ht="15.75">
      <c r="A607" s="111"/>
      <c r="B607" s="492" t="s">
        <v>1539</v>
      </c>
      <c r="C607" s="274"/>
      <c r="D607" s="274"/>
      <c r="E607" s="274"/>
      <c r="F607" s="400"/>
      <c r="G607" s="400"/>
      <c r="H607" s="110"/>
      <c r="I607" s="393"/>
      <c r="J607" s="492" t="s">
        <v>1540</v>
      </c>
      <c r="K607" s="492"/>
      <c r="L607" s="394"/>
      <c r="M607" s="393"/>
      <c r="N607" s="393"/>
      <c r="O607" s="111"/>
      <c r="P607" s="274"/>
      <c r="Q607" s="274"/>
      <c r="R607" s="24"/>
    </row>
    <row r="608" spans="1:18" ht="15.75">
      <c r="A608" s="111"/>
      <c r="B608" s="492" t="s">
        <v>1541</v>
      </c>
      <c r="C608" s="274"/>
      <c r="D608" s="274"/>
      <c r="E608" s="274"/>
      <c r="F608" s="400"/>
      <c r="G608" s="400"/>
      <c r="H608" s="110"/>
      <c r="I608" s="393"/>
      <c r="J608" s="492" t="s">
        <v>1542</v>
      </c>
      <c r="K608" s="492"/>
      <c r="L608" s="394"/>
      <c r="M608" s="393"/>
      <c r="N608" s="393"/>
      <c r="O608" s="111"/>
      <c r="P608" s="274"/>
      <c r="Q608" s="274"/>
      <c r="R608" s="24"/>
    </row>
    <row r="609" spans="1:18" ht="15.75">
      <c r="A609" s="111"/>
      <c r="B609" s="492" t="s">
        <v>1543</v>
      </c>
      <c r="C609" s="274"/>
      <c r="D609" s="274"/>
      <c r="E609" s="274"/>
      <c r="F609" s="400"/>
      <c r="G609" s="400"/>
      <c r="H609" s="110"/>
      <c r="I609" s="393"/>
      <c r="J609" s="492" t="s">
        <v>1544</v>
      </c>
      <c r="K609" s="492"/>
      <c r="L609" s="394"/>
      <c r="M609" s="393"/>
      <c r="N609" s="393"/>
      <c r="O609" s="111"/>
      <c r="P609" s="111"/>
      <c r="Q609" s="110"/>
      <c r="R609" s="24"/>
    </row>
    <row r="610" spans="1:18" ht="15.75">
      <c r="A610" s="111"/>
      <c r="B610" s="1244" t="s">
        <v>1545</v>
      </c>
      <c r="C610" s="1244"/>
      <c r="D610" s="1244"/>
      <c r="E610" s="1244"/>
      <c r="F610" s="400"/>
      <c r="G610" s="400"/>
      <c r="H610" s="110"/>
      <c r="I610" s="393"/>
      <c r="J610" s="492" t="s">
        <v>1546</v>
      </c>
      <c r="K610" s="492"/>
      <c r="L610" s="394"/>
      <c r="M610" s="393"/>
      <c r="N610" s="393"/>
      <c r="O610" s="111"/>
      <c r="P610" s="111"/>
      <c r="Q610" s="110"/>
      <c r="R610" s="24"/>
    </row>
    <row r="611" spans="1:18" ht="15.75">
      <c r="A611" s="111"/>
      <c r="B611" s="492"/>
      <c r="C611" s="274"/>
      <c r="D611" s="274"/>
      <c r="E611" s="274"/>
      <c r="F611" s="400"/>
      <c r="G611" s="400"/>
      <c r="H611" s="110"/>
      <c r="I611" s="393"/>
      <c r="J611" s="1054" t="s">
        <v>1547</v>
      </c>
      <c r="K611" s="492"/>
      <c r="L611" s="394"/>
      <c r="M611" s="393"/>
      <c r="N611" s="393"/>
      <c r="O611" s="111"/>
      <c r="P611" s="111"/>
      <c r="Q611" s="110"/>
      <c r="R611" s="24"/>
    </row>
    <row r="612" spans="1:18" ht="15.75">
      <c r="A612" s="111"/>
      <c r="B612" s="493" t="s">
        <v>1548</v>
      </c>
      <c r="C612" s="274"/>
      <c r="D612" s="274"/>
      <c r="E612" s="274"/>
      <c r="F612" s="400"/>
      <c r="G612" s="400"/>
      <c r="H612" s="110"/>
      <c r="I612" s="393"/>
      <c r="J612" s="1054" t="s">
        <v>1549</v>
      </c>
      <c r="K612" s="492"/>
      <c r="L612" s="394"/>
      <c r="M612" s="393"/>
      <c r="N612" s="393"/>
      <c r="O612" s="111"/>
      <c r="P612" s="111"/>
      <c r="Q612" s="110"/>
      <c r="R612" s="24"/>
    </row>
    <row r="613" spans="1:18" ht="15.75">
      <c r="A613" s="111"/>
      <c r="B613" s="1244" t="s">
        <v>1550</v>
      </c>
      <c r="C613" s="1244"/>
      <c r="D613" s="1244"/>
      <c r="E613" s="1244"/>
      <c r="F613" s="1244"/>
      <c r="G613" s="400"/>
      <c r="H613" s="110"/>
      <c r="I613" s="393"/>
      <c r="J613" s="492"/>
      <c r="K613" s="492"/>
      <c r="L613" s="394"/>
      <c r="M613" s="393"/>
      <c r="N613" s="393"/>
      <c r="O613" s="111"/>
      <c r="P613" s="111"/>
      <c r="Q613" s="110"/>
      <c r="R613" s="24"/>
    </row>
    <row r="614" spans="1:18" ht="15.75">
      <c r="A614" s="111"/>
      <c r="B614" s="492"/>
      <c r="C614" s="274"/>
      <c r="D614" s="274"/>
      <c r="E614" s="274"/>
      <c r="F614" s="400"/>
      <c r="G614" s="400"/>
      <c r="H614" s="110"/>
      <c r="I614" s="393"/>
      <c r="J614" s="493" t="s">
        <v>1551</v>
      </c>
      <c r="K614" s="492"/>
      <c r="L614" s="394"/>
      <c r="M614" s="393"/>
      <c r="N614" s="393"/>
      <c r="O614" s="111"/>
      <c r="P614" s="111"/>
      <c r="Q614" s="110"/>
      <c r="R614" s="24"/>
    </row>
    <row r="615" spans="1:18" ht="15.75">
      <c r="A615" s="111"/>
      <c r="B615" s="492"/>
      <c r="C615" s="274"/>
      <c r="D615" s="274"/>
      <c r="E615" s="274"/>
      <c r="F615" s="400"/>
      <c r="G615" s="400"/>
      <c r="H615" s="110"/>
      <c r="I615" s="393"/>
      <c r="J615" s="1054" t="s">
        <v>1552</v>
      </c>
      <c r="K615" s="492"/>
      <c r="L615" s="394"/>
      <c r="M615" s="393"/>
      <c r="N615" s="393"/>
      <c r="O615" s="111"/>
      <c r="P615" s="111"/>
      <c r="Q615" s="110"/>
      <c r="R615" s="24"/>
    </row>
    <row r="616" spans="1:18" ht="15.75">
      <c r="A616" s="111"/>
      <c r="B616" s="493" t="s">
        <v>1553</v>
      </c>
      <c r="C616" s="274"/>
      <c r="D616" s="274"/>
      <c r="E616" s="274"/>
      <c r="F616" s="400"/>
      <c r="G616" s="400"/>
      <c r="H616" s="110"/>
      <c r="I616" s="393"/>
      <c r="J616" s="492"/>
      <c r="K616" s="492"/>
      <c r="L616" s="394"/>
      <c r="M616" s="393"/>
      <c r="N616" s="393"/>
      <c r="O616" s="111"/>
      <c r="P616" s="111"/>
      <c r="Q616" s="110"/>
      <c r="R616" s="24"/>
    </row>
    <row r="617" spans="1:18" ht="15.75">
      <c r="A617" s="111"/>
      <c r="B617" s="1244" t="s">
        <v>1554</v>
      </c>
      <c r="C617" s="1244"/>
      <c r="D617" s="1244"/>
      <c r="E617" s="1244"/>
      <c r="F617" s="1244"/>
      <c r="G617" s="1244"/>
      <c r="H617" s="110"/>
      <c r="I617" s="393"/>
      <c r="J617" s="492" t="s">
        <v>1555</v>
      </c>
      <c r="K617" s="492"/>
      <c r="L617" s="394"/>
      <c r="M617" s="393"/>
      <c r="N617" s="393"/>
      <c r="O617" s="111"/>
      <c r="P617" s="111"/>
      <c r="Q617" s="110"/>
      <c r="R617" s="24"/>
    </row>
    <row r="618" spans="1:18" ht="15.75">
      <c r="A618" s="111"/>
      <c r="B618" s="1244" t="s">
        <v>1556</v>
      </c>
      <c r="C618" s="1244"/>
      <c r="D618" s="1244"/>
      <c r="E618" s="1244"/>
      <c r="F618" s="1244"/>
      <c r="G618" s="1244"/>
      <c r="H618" s="110"/>
      <c r="I618" s="393"/>
      <c r="J618" s="1054" t="s">
        <v>1557</v>
      </c>
      <c r="K618" s="492"/>
      <c r="L618" s="394"/>
      <c r="M618" s="393"/>
      <c r="N618" s="393"/>
      <c r="O618" s="111"/>
      <c r="P618" s="111"/>
      <c r="Q618" s="110"/>
      <c r="R618" s="24"/>
    </row>
    <row r="619" spans="1:18" ht="15.75">
      <c r="A619" s="111"/>
      <c r="B619" s="492"/>
      <c r="C619" s="274"/>
      <c r="D619" s="274"/>
      <c r="E619" s="274"/>
      <c r="F619" s="400"/>
      <c r="G619" s="400"/>
      <c r="H619" s="110"/>
      <c r="I619" s="393"/>
      <c r="J619" s="492"/>
      <c r="K619" s="492"/>
      <c r="L619" s="394"/>
      <c r="M619" s="393"/>
      <c r="N619" s="393"/>
      <c r="O619" s="111"/>
      <c r="P619" s="111"/>
      <c r="Q619" s="110"/>
      <c r="R619" s="24"/>
    </row>
    <row r="620" spans="1:18" ht="15.75">
      <c r="A620" s="111"/>
      <c r="B620" s="493" t="s">
        <v>1558</v>
      </c>
      <c r="C620" s="274"/>
      <c r="D620" s="274"/>
      <c r="E620" s="274"/>
      <c r="F620" s="400"/>
      <c r="G620" s="400"/>
      <c r="H620" s="110"/>
      <c r="I620" s="393"/>
      <c r="J620" s="492" t="s">
        <v>1559</v>
      </c>
      <c r="K620" s="492"/>
      <c r="L620" s="394"/>
      <c r="M620" s="393"/>
      <c r="N620" s="393"/>
      <c r="O620" s="111"/>
      <c r="P620" s="111"/>
      <c r="Q620" s="110"/>
      <c r="R620" s="24"/>
    </row>
    <row r="621" spans="1:18" ht="15.75">
      <c r="A621" s="111"/>
      <c r="B621" s="492" t="s">
        <v>1560</v>
      </c>
      <c r="C621" s="274"/>
      <c r="D621" s="274"/>
      <c r="E621" s="274"/>
      <c r="F621" s="400"/>
      <c r="G621" s="400"/>
      <c r="H621" s="110"/>
      <c r="I621" s="393"/>
      <c r="J621" s="1054" t="s">
        <v>1561</v>
      </c>
      <c r="K621" s="492"/>
      <c r="L621" s="394"/>
      <c r="M621" s="393"/>
      <c r="N621" s="393"/>
      <c r="O621" s="111"/>
      <c r="P621" s="111"/>
      <c r="Q621" s="110"/>
      <c r="R621" s="24"/>
    </row>
    <row r="622" spans="1:18" ht="15.75">
      <c r="A622" s="111"/>
      <c r="B622" s="492" t="s">
        <v>1562</v>
      </c>
      <c r="C622" s="274"/>
      <c r="D622" s="274"/>
      <c r="E622" s="274"/>
      <c r="F622" s="400"/>
      <c r="G622" s="400"/>
      <c r="H622" s="110"/>
      <c r="I622" s="393"/>
      <c r="J622" s="492"/>
      <c r="K622" s="492"/>
      <c r="L622" s="394"/>
      <c r="M622" s="393"/>
      <c r="N622" s="393"/>
      <c r="O622" s="111"/>
      <c r="P622" s="111"/>
      <c r="Q622" s="110"/>
      <c r="R622" s="24"/>
    </row>
    <row r="623" spans="1:18" ht="15.75">
      <c r="A623" s="111"/>
      <c r="B623" s="492" t="s">
        <v>1563</v>
      </c>
      <c r="C623" s="274"/>
      <c r="D623" s="274"/>
      <c r="E623" s="274"/>
      <c r="F623" s="400"/>
      <c r="G623" s="400"/>
      <c r="H623" s="110"/>
      <c r="I623" s="393"/>
      <c r="J623" s="494" t="s">
        <v>1564</v>
      </c>
      <c r="K623" s="492"/>
      <c r="L623" s="394"/>
      <c r="M623" s="393"/>
      <c r="N623" s="393"/>
      <c r="O623" s="111"/>
      <c r="P623" s="111"/>
      <c r="Q623" s="110"/>
      <c r="R623" s="24"/>
    </row>
    <row r="624" spans="1:18" ht="15.75">
      <c r="A624" s="111"/>
      <c r="B624" s="1244" t="s">
        <v>1565</v>
      </c>
      <c r="C624" s="1244"/>
      <c r="D624" s="1244"/>
      <c r="E624" s="1244"/>
      <c r="F624" s="1244"/>
      <c r="G624" s="400"/>
      <c r="H624" s="110"/>
      <c r="I624" s="393"/>
      <c r="J624" s="1054" t="s">
        <v>1566</v>
      </c>
      <c r="K624" s="492"/>
      <c r="L624" s="394"/>
      <c r="M624" s="393"/>
      <c r="N624" s="393"/>
      <c r="O624" s="111"/>
      <c r="P624" s="111"/>
      <c r="Q624" s="110"/>
      <c r="R624" s="24"/>
    </row>
    <row r="625" spans="1:18" ht="15.75">
      <c r="A625" s="111"/>
      <c r="B625" s="492"/>
      <c r="C625" s="274"/>
      <c r="D625" s="274"/>
      <c r="E625" s="274"/>
      <c r="F625" s="400"/>
      <c r="G625" s="400"/>
      <c r="H625" s="110"/>
      <c r="I625" s="393"/>
      <c r="J625" s="1054" t="s">
        <v>1567</v>
      </c>
      <c r="K625" s="492"/>
      <c r="L625" s="394"/>
      <c r="M625" s="393"/>
      <c r="N625" s="393"/>
      <c r="O625" s="111"/>
      <c r="P625" s="111"/>
      <c r="Q625" s="110"/>
      <c r="R625" s="24"/>
    </row>
    <row r="626" spans="1:18" ht="15.75">
      <c r="A626" s="111"/>
      <c r="B626" s="492"/>
      <c r="C626" s="274"/>
      <c r="D626" s="274"/>
      <c r="E626" s="274"/>
      <c r="F626" s="400"/>
      <c r="G626" s="400"/>
      <c r="H626" s="110"/>
      <c r="I626" s="393"/>
      <c r="J626" s="1054" t="s">
        <v>1568</v>
      </c>
      <c r="K626" s="492"/>
      <c r="L626" s="394"/>
      <c r="M626" s="393"/>
      <c r="N626" s="393"/>
      <c r="O626" s="111"/>
      <c r="P626" s="111"/>
      <c r="Q626" s="110"/>
      <c r="R626" s="24"/>
    </row>
    <row r="627" spans="1:18" ht="15.75">
      <c r="A627" s="111"/>
      <c r="B627" s="492" t="s">
        <v>1569</v>
      </c>
      <c r="C627" s="274"/>
      <c r="D627" s="274"/>
      <c r="E627" s="274"/>
      <c r="F627" s="400"/>
      <c r="G627" s="400"/>
      <c r="H627" s="110"/>
      <c r="I627" s="393"/>
      <c r="J627" s="492"/>
      <c r="K627" s="492"/>
      <c r="L627" s="394"/>
      <c r="M627" s="393"/>
      <c r="N627" s="393"/>
      <c r="O627" s="111"/>
      <c r="P627" s="111"/>
      <c r="Q627" s="110"/>
      <c r="R627" s="24"/>
    </row>
    <row r="628" spans="1:18" ht="15.75">
      <c r="A628" s="111"/>
      <c r="B628" s="1244" t="s">
        <v>1570</v>
      </c>
      <c r="C628" s="1244"/>
      <c r="D628" s="1244"/>
      <c r="E628" s="1244"/>
      <c r="F628" s="400"/>
      <c r="G628" s="400"/>
      <c r="H628" s="110"/>
      <c r="I628" s="393"/>
      <c r="J628" s="493" t="s">
        <v>1571</v>
      </c>
      <c r="K628" s="492"/>
      <c r="L628" s="394"/>
      <c r="M628" s="393"/>
      <c r="N628" s="393"/>
      <c r="O628" s="111"/>
      <c r="P628" s="111"/>
      <c r="Q628" s="110"/>
      <c r="R628" s="24"/>
    </row>
    <row r="629" spans="1:18" ht="15.75">
      <c r="A629" s="111"/>
      <c r="B629" s="492"/>
      <c r="C629" s="274"/>
      <c r="D629" s="274"/>
      <c r="E629" s="274"/>
      <c r="F629" s="400"/>
      <c r="G629" s="400"/>
      <c r="H629" s="110"/>
      <c r="I629" s="393"/>
      <c r="J629" s="1054" t="s">
        <v>1572</v>
      </c>
      <c r="K629" s="492"/>
      <c r="L629" s="394"/>
      <c r="M629" s="393"/>
      <c r="N629" s="393"/>
      <c r="O629" s="111"/>
      <c r="P629" s="111"/>
      <c r="Q629" s="110"/>
      <c r="R629" s="24"/>
    </row>
    <row r="630" spans="1:18" ht="15.75">
      <c r="A630" s="111"/>
      <c r="B630" s="492"/>
      <c r="C630" s="274"/>
      <c r="D630" s="274"/>
      <c r="E630" s="274"/>
      <c r="F630" s="400"/>
      <c r="G630" s="400"/>
      <c r="H630" s="110"/>
      <c r="I630" s="393"/>
      <c r="J630" s="1054"/>
      <c r="K630" s="492"/>
      <c r="L630" s="394"/>
      <c r="M630" s="393"/>
      <c r="N630" s="393"/>
      <c r="O630" s="111"/>
      <c r="P630" s="111"/>
      <c r="Q630" s="110"/>
      <c r="R630" s="24"/>
    </row>
    <row r="631" spans="1:18">
      <c r="A631" s="345"/>
      <c r="B631" s="346"/>
      <c r="C631" s="347"/>
      <c r="D631" s="347"/>
      <c r="E631" s="347"/>
      <c r="F631" s="347"/>
      <c r="G631" s="347"/>
      <c r="H631" s="347"/>
      <c r="I631" s="347"/>
      <c r="J631" s="346"/>
      <c r="K631" s="346"/>
      <c r="L631" s="346"/>
      <c r="M631" s="345"/>
      <c r="N631" s="345"/>
      <c r="O631" s="345"/>
      <c r="P631" s="345"/>
      <c r="Q631" s="345"/>
      <c r="R631" s="24"/>
    </row>
    <row r="632" spans="1:18">
      <c r="A632" s="111"/>
      <c r="B632" s="110"/>
      <c r="C632" s="110"/>
      <c r="D632" s="110"/>
      <c r="E632" s="110"/>
      <c r="F632" s="110"/>
      <c r="G632" s="110"/>
      <c r="H632" s="110"/>
      <c r="I632" s="110"/>
      <c r="J632" s="110"/>
      <c r="K632" s="110"/>
      <c r="L632" s="110"/>
      <c r="M632" s="110"/>
      <c r="N632" s="110"/>
      <c r="O632" s="110"/>
      <c r="P632" s="110"/>
      <c r="Q632" s="110"/>
      <c r="R632" s="24"/>
    </row>
    <row r="633" spans="1:18">
      <c r="A633" s="111"/>
      <c r="B633" s="110"/>
      <c r="C633" s="110"/>
      <c r="D633" s="110"/>
      <c r="E633" s="110"/>
      <c r="F633" s="110"/>
      <c r="G633" s="110"/>
      <c r="H633" s="110"/>
      <c r="I633" s="110"/>
      <c r="J633" s="110"/>
      <c r="K633" s="110"/>
      <c r="L633" s="110"/>
      <c r="M633" s="110"/>
      <c r="N633" s="110"/>
      <c r="O633" s="110"/>
      <c r="P633" s="110"/>
      <c r="Q633" s="110"/>
      <c r="R633" s="24"/>
    </row>
    <row r="634" spans="1:18" ht="15.75">
      <c r="A634" s="111"/>
      <c r="B634" s="110"/>
      <c r="C634" s="110"/>
      <c r="D634" s="110"/>
      <c r="E634" s="110"/>
      <c r="F634" s="110"/>
      <c r="G634" s="547" t="str">
        <f>SUBSTITUTE(ADDRESS(1,COLUMN(),4),"1","")</f>
        <v>G</v>
      </c>
      <c r="H634" s="110" t="s">
        <v>1573</v>
      </c>
      <c r="I634" s="110"/>
      <c r="J634" s="110"/>
      <c r="K634" s="110"/>
      <c r="L634" s="110"/>
      <c r="M634" s="110"/>
      <c r="N634" s="110"/>
      <c r="O634" s="110"/>
      <c r="P634" s="110"/>
      <c r="Q634" s="110"/>
      <c r="R634" s="24"/>
    </row>
    <row r="635" spans="1:18" ht="15.75">
      <c r="A635" s="111"/>
      <c r="B635" s="110"/>
      <c r="C635" s="1245" t="s">
        <v>1574</v>
      </c>
      <c r="D635" s="1246"/>
      <c r="E635" s="1246"/>
      <c r="F635" s="1246"/>
      <c r="G635" s="1246"/>
      <c r="H635" s="1246"/>
      <c r="I635" s="1246"/>
      <c r="J635" s="1246"/>
      <c r="K635" s="1246"/>
      <c r="L635" s="1247"/>
      <c r="M635" s="111"/>
      <c r="N635" s="111"/>
      <c r="O635" s="111"/>
      <c r="P635" s="111"/>
      <c r="Q635" s="111"/>
      <c r="R635" s="24"/>
    </row>
    <row r="636" spans="1:18" ht="22.5">
      <c r="A636" s="111"/>
      <c r="B636" s="110"/>
      <c r="C636" s="1239" t="s">
        <v>1575</v>
      </c>
      <c r="D636" s="1240"/>
      <c r="E636" s="1240"/>
      <c r="F636" s="548">
        <v>1</v>
      </c>
      <c r="G636" s="549">
        <f>F636</f>
        <v>1</v>
      </c>
      <c r="H636" s="1241" t="s">
        <v>1576</v>
      </c>
      <c r="I636" s="1241"/>
      <c r="J636" s="550" t="s">
        <v>1577</v>
      </c>
      <c r="K636" s="1242" t="s">
        <v>1578</v>
      </c>
      <c r="L636" s="1243"/>
      <c r="M636" s="111"/>
      <c r="N636" s="111"/>
      <c r="O636" s="111"/>
      <c r="P636" s="111"/>
      <c r="Q636" s="111"/>
      <c r="R636" s="24"/>
    </row>
    <row r="637" spans="1:18">
      <c r="A637" s="111"/>
      <c r="B637" s="110"/>
      <c r="C637" s="1234" t="s">
        <v>1579</v>
      </c>
      <c r="D637" s="1235"/>
      <c r="E637" s="1235"/>
      <c r="F637" s="551">
        <v>25</v>
      </c>
      <c r="G637" s="549">
        <f>G636</f>
        <v>1</v>
      </c>
      <c r="H637" s="1236">
        <f t="shared" ref="H637:H643" si="3">(G637*F637)/100</f>
        <v>0.25</v>
      </c>
      <c r="I637" s="1236"/>
      <c r="J637" s="552">
        <v>20</v>
      </c>
      <c r="K637" s="1237">
        <f t="shared" ref="K637:K643" si="4">H637/(100-J637)*100</f>
        <v>0.3125</v>
      </c>
      <c r="L637" s="1238"/>
      <c r="M637" s="111"/>
      <c r="N637" s="111"/>
      <c r="O637" s="111"/>
      <c r="P637" s="111"/>
      <c r="Q637" s="111"/>
      <c r="R637" s="24"/>
    </row>
    <row r="638" spans="1:18">
      <c r="A638" s="111"/>
      <c r="B638" s="110"/>
      <c r="C638" s="1234" t="s">
        <v>1580</v>
      </c>
      <c r="D638" s="1235"/>
      <c r="E638" s="1235"/>
      <c r="F638" s="551">
        <v>20</v>
      </c>
      <c r="G638" s="549">
        <f>G636</f>
        <v>1</v>
      </c>
      <c r="H638" s="1236">
        <f t="shared" si="3"/>
        <v>0.2</v>
      </c>
      <c r="I638" s="1236"/>
      <c r="J638" s="552">
        <v>25</v>
      </c>
      <c r="K638" s="1237">
        <f t="shared" si="4"/>
        <v>0.26666666666666672</v>
      </c>
      <c r="L638" s="1238"/>
      <c r="M638" s="111"/>
      <c r="N638" s="111"/>
      <c r="O638" s="111"/>
      <c r="P638" s="111"/>
      <c r="Q638" s="111"/>
      <c r="R638" s="24"/>
    </row>
    <row r="639" spans="1:18">
      <c r="A639" s="111"/>
      <c r="B639" s="110"/>
      <c r="C639" s="1234" t="s">
        <v>1581</v>
      </c>
      <c r="D639" s="1235"/>
      <c r="E639" s="1235"/>
      <c r="F639" s="551">
        <v>15</v>
      </c>
      <c r="G639" s="549">
        <f>G636</f>
        <v>1</v>
      </c>
      <c r="H639" s="1236">
        <f t="shared" si="3"/>
        <v>0.15</v>
      </c>
      <c r="I639" s="1236"/>
      <c r="J639" s="552">
        <v>20</v>
      </c>
      <c r="K639" s="1237">
        <f t="shared" si="4"/>
        <v>0.1875</v>
      </c>
      <c r="L639" s="1238"/>
      <c r="M639" s="111"/>
      <c r="N639" s="111"/>
      <c r="O639" s="111"/>
      <c r="P639" s="111"/>
      <c r="Q639" s="111"/>
      <c r="R639" s="24"/>
    </row>
    <row r="640" spans="1:18">
      <c r="A640" s="111"/>
      <c r="B640" s="110"/>
      <c r="C640" s="1234" t="s">
        <v>1582</v>
      </c>
      <c r="D640" s="1235"/>
      <c r="E640" s="1235"/>
      <c r="F640" s="551">
        <v>15</v>
      </c>
      <c r="G640" s="549">
        <f>G636</f>
        <v>1</v>
      </c>
      <c r="H640" s="1236">
        <f t="shared" si="3"/>
        <v>0.15</v>
      </c>
      <c r="I640" s="1236"/>
      <c r="J640" s="552">
        <v>0</v>
      </c>
      <c r="K640" s="1237">
        <f t="shared" si="4"/>
        <v>0.15</v>
      </c>
      <c r="L640" s="1238"/>
      <c r="M640" s="111"/>
      <c r="N640" s="111"/>
      <c r="O640" s="111"/>
      <c r="P640" s="111"/>
      <c r="Q640" s="111"/>
      <c r="R640" s="24"/>
    </row>
    <row r="641" spans="1:18">
      <c r="A641" s="111"/>
      <c r="B641" s="110"/>
      <c r="C641" s="1234" t="s">
        <v>1583</v>
      </c>
      <c r="D641" s="1235"/>
      <c r="E641" s="1235"/>
      <c r="F641" s="551">
        <v>10</v>
      </c>
      <c r="G641" s="549">
        <f>G636</f>
        <v>1</v>
      </c>
      <c r="H641" s="1236">
        <f t="shared" si="3"/>
        <v>0.1</v>
      </c>
      <c r="I641" s="1236"/>
      <c r="J641" s="552">
        <v>20</v>
      </c>
      <c r="K641" s="1237">
        <f t="shared" si="4"/>
        <v>0.125</v>
      </c>
      <c r="L641" s="1238"/>
      <c r="M641" s="111"/>
      <c r="N641" s="111"/>
      <c r="O641" s="111"/>
      <c r="P641" s="111"/>
      <c r="Q641" s="111"/>
      <c r="R641" s="24"/>
    </row>
    <row r="642" spans="1:18">
      <c r="A642" s="111"/>
      <c r="B642" s="110"/>
      <c r="C642" s="1234" t="s">
        <v>1584</v>
      </c>
      <c r="D642" s="1235"/>
      <c r="E642" s="1235"/>
      <c r="F642" s="551">
        <v>7.5</v>
      </c>
      <c r="G642" s="549">
        <f>G636</f>
        <v>1</v>
      </c>
      <c r="H642" s="1236">
        <f t="shared" si="3"/>
        <v>7.4999999999999997E-2</v>
      </c>
      <c r="I642" s="1236"/>
      <c r="J642" s="552">
        <v>20</v>
      </c>
      <c r="K642" s="1237">
        <f t="shared" si="4"/>
        <v>9.375E-2</v>
      </c>
      <c r="L642" s="1238"/>
      <c r="M642" s="111"/>
      <c r="N642" s="111"/>
      <c r="O642" s="111"/>
      <c r="P642" s="111"/>
      <c r="Q642" s="111"/>
      <c r="R642" s="24"/>
    </row>
    <row r="643" spans="1:18">
      <c r="A643" s="111"/>
      <c r="B643" s="110"/>
      <c r="C643" s="1234" t="s">
        <v>1585</v>
      </c>
      <c r="D643" s="1235"/>
      <c r="E643" s="1235"/>
      <c r="F643" s="551">
        <v>7.5</v>
      </c>
      <c r="G643" s="549">
        <f>G636</f>
        <v>1</v>
      </c>
      <c r="H643" s="1236">
        <f t="shared" si="3"/>
        <v>7.4999999999999997E-2</v>
      </c>
      <c r="I643" s="1236"/>
      <c r="J643" s="552">
        <v>20</v>
      </c>
      <c r="K643" s="1237">
        <f t="shared" si="4"/>
        <v>9.375E-2</v>
      </c>
      <c r="L643" s="1238"/>
      <c r="M643" s="111"/>
      <c r="N643" s="111"/>
      <c r="O643" s="111"/>
      <c r="P643" s="111"/>
      <c r="Q643" s="111"/>
      <c r="R643" s="24"/>
    </row>
    <row r="644" spans="1:18">
      <c r="A644" s="111"/>
      <c r="B644" s="110"/>
      <c r="C644" s="1217" t="s">
        <v>1586</v>
      </c>
      <c r="D644" s="1218"/>
      <c r="E644" s="1218"/>
      <c r="F644" s="553">
        <f>SUM(F637:F643)</f>
        <v>100</v>
      </c>
      <c r="G644" s="554"/>
      <c r="H644" s="555"/>
      <c r="I644" s="428"/>
      <c r="J644" s="555"/>
      <c r="K644" s="555"/>
      <c r="L644" s="556"/>
      <c r="M644" s="111"/>
      <c r="N644" s="111"/>
      <c r="O644" s="111"/>
      <c r="P644" s="111"/>
      <c r="Q644" s="111"/>
      <c r="R644" s="24"/>
    </row>
    <row r="645" spans="1:18">
      <c r="A645" s="111"/>
      <c r="B645" s="110"/>
      <c r="C645" s="557"/>
      <c r="D645" s="558"/>
      <c r="E645" s="558"/>
      <c r="F645" s="559"/>
      <c r="G645" s="560"/>
      <c r="H645" s="560"/>
      <c r="I645" s="561"/>
      <c r="J645" s="560"/>
      <c r="K645" s="560"/>
      <c r="L645" s="562"/>
      <c r="M645" s="111"/>
      <c r="N645" s="111"/>
      <c r="O645" s="111"/>
      <c r="P645" s="111"/>
      <c r="Q645" s="111"/>
      <c r="R645" s="24"/>
    </row>
    <row r="646" spans="1:18">
      <c r="A646" s="111"/>
      <c r="B646" s="110"/>
      <c r="C646" s="110"/>
      <c r="D646" s="110"/>
      <c r="E646" s="110"/>
      <c r="F646" s="110"/>
      <c r="G646" s="110"/>
      <c r="H646" s="110"/>
      <c r="I646" s="110"/>
      <c r="J646" s="110"/>
      <c r="K646" s="110"/>
      <c r="L646" s="110"/>
      <c r="M646" s="111"/>
      <c r="N646" s="111"/>
      <c r="O646" s="111"/>
      <c r="P646" s="111"/>
      <c r="Q646" s="111"/>
      <c r="R646" s="24"/>
    </row>
    <row r="647" spans="1:18" ht="15.75" thickBot="1">
      <c r="A647" s="111"/>
      <c r="B647" s="110"/>
      <c r="C647" s="110"/>
      <c r="D647" s="110"/>
      <c r="E647" s="110"/>
      <c r="F647" s="110"/>
      <c r="G647" s="110"/>
      <c r="H647" s="110"/>
      <c r="I647" s="110"/>
      <c r="J647" s="110"/>
      <c r="K647" s="110"/>
      <c r="L647" s="110"/>
      <c r="M647" s="111"/>
      <c r="N647" s="111"/>
      <c r="O647" s="111"/>
      <c r="P647" s="111"/>
      <c r="Q647" s="111"/>
      <c r="R647" s="24"/>
    </row>
    <row r="648" spans="1:18" ht="18.75">
      <c r="A648" s="111"/>
      <c r="B648" s="110"/>
      <c r="C648" s="1219" t="s">
        <v>1587</v>
      </c>
      <c r="D648" s="1220"/>
      <c r="E648" s="1220"/>
      <c r="F648" s="1220"/>
      <c r="G648" s="1220"/>
      <c r="H648" s="1220"/>
      <c r="I648" s="1220"/>
      <c r="J648" s="1220"/>
      <c r="K648" s="1220"/>
      <c r="L648" s="1221"/>
      <c r="M648" s="111"/>
      <c r="N648" s="111"/>
      <c r="O648" s="111"/>
      <c r="P648" s="111"/>
      <c r="Q648" s="111"/>
      <c r="R648" s="24"/>
    </row>
    <row r="649" spans="1:18">
      <c r="A649" s="111"/>
      <c r="B649" s="110"/>
      <c r="C649" s="1222" t="s">
        <v>1588</v>
      </c>
      <c r="D649" s="1223"/>
      <c r="E649" s="1223"/>
      <c r="F649" s="1223"/>
      <c r="G649" s="1223"/>
      <c r="H649" s="1223"/>
      <c r="I649" s="1223"/>
      <c r="J649" s="1223"/>
      <c r="K649" s="1223"/>
      <c r="L649" s="1224"/>
      <c r="M649" s="111"/>
      <c r="N649" s="111"/>
      <c r="O649" s="111"/>
      <c r="P649" s="111"/>
      <c r="Q649" s="111"/>
      <c r="R649" s="24"/>
    </row>
    <row r="650" spans="1:18" ht="18">
      <c r="A650" s="111"/>
      <c r="B650" s="110"/>
      <c r="C650" s="1225" t="s">
        <v>1589</v>
      </c>
      <c r="D650" s="1226"/>
      <c r="E650" s="1226"/>
      <c r="F650" s="1226"/>
      <c r="G650" s="1226"/>
      <c r="H650" s="1226"/>
      <c r="I650" s="1226"/>
      <c r="J650" s="1226"/>
      <c r="K650" s="1226"/>
      <c r="L650" s="1227"/>
      <c r="M650" s="111"/>
      <c r="N650" s="111"/>
      <c r="O650" s="111"/>
      <c r="P650" s="111"/>
      <c r="Q650" s="111"/>
      <c r="R650" s="24"/>
    </row>
    <row r="651" spans="1:18">
      <c r="A651" s="111"/>
      <c r="B651" s="110"/>
      <c r="C651" s="1228" t="e">
        <f ca="1">CELL("nomfichier")</f>
        <v>#N/A</v>
      </c>
      <c r="D651" s="1229"/>
      <c r="E651" s="1229"/>
      <c r="F651" s="1229"/>
      <c r="G651" s="1229"/>
      <c r="H651" s="1229"/>
      <c r="I651" s="1229"/>
      <c r="J651" s="1229"/>
      <c r="K651" s="1229"/>
      <c r="L651" s="1230"/>
      <c r="M651" s="111"/>
      <c r="N651" s="111"/>
      <c r="O651" s="111"/>
      <c r="P651" s="111"/>
      <c r="Q651" s="111"/>
      <c r="R651" s="24"/>
    </row>
    <row r="652" spans="1:18" ht="26.25">
      <c r="A652" s="111"/>
      <c r="B652" s="110"/>
      <c r="C652" s="1231" t="s">
        <v>1590</v>
      </c>
      <c r="D652" s="1232"/>
      <c r="E652" s="1232"/>
      <c r="F652" s="1232"/>
      <c r="G652" s="1232"/>
      <c r="H652" s="1232"/>
      <c r="I652" s="1232"/>
      <c r="J652" s="1232"/>
      <c r="K652" s="1232"/>
      <c r="L652" s="1233"/>
      <c r="M652" s="111"/>
      <c r="N652" s="111"/>
      <c r="O652" s="111"/>
      <c r="P652" s="111"/>
      <c r="Q652" s="111"/>
      <c r="R652" s="24"/>
    </row>
    <row r="653" spans="1:18" ht="26.25">
      <c r="A653" s="111"/>
      <c r="B653" s="110"/>
      <c r="C653" s="563"/>
      <c r="D653" s="564"/>
      <c r="E653" s="564" t="s">
        <v>1591</v>
      </c>
      <c r="F653" s="428"/>
      <c r="G653" s="565">
        <f ca="1">TODAY()</f>
        <v>44055</v>
      </c>
      <c r="H653" s="566"/>
      <c r="I653" s="567"/>
      <c r="J653" s="568">
        <f ca="1">NOW()</f>
        <v>44055.644538773151</v>
      </c>
      <c r="K653" s="568"/>
      <c r="L653" s="569"/>
      <c r="M653" s="111"/>
      <c r="N653" s="111"/>
      <c r="O653" s="111"/>
      <c r="P653" s="111"/>
      <c r="Q653" s="111"/>
      <c r="R653" s="24"/>
    </row>
    <row r="654" spans="1:18" ht="15.75">
      <c r="A654" s="111"/>
      <c r="B654" s="110"/>
      <c r="C654" s="1215">
        <v>1</v>
      </c>
      <c r="D654" s="570" t="s">
        <v>1592</v>
      </c>
      <c r="E654" s="571"/>
      <c r="F654" s="428"/>
      <c r="G654" s="572"/>
      <c r="H654" s="572"/>
      <c r="I654" s="572"/>
      <c r="J654" s="572"/>
      <c r="K654" s="572"/>
      <c r="L654" s="573"/>
      <c r="M654" s="111"/>
      <c r="N654" s="111"/>
      <c r="O654" s="111"/>
      <c r="P654" s="111"/>
      <c r="Q654" s="111"/>
      <c r="R654" s="24"/>
    </row>
    <row r="655" spans="1:18">
      <c r="A655" s="111"/>
      <c r="B655" s="110"/>
      <c r="C655" s="1215"/>
      <c r="D655" s="1216" t="s">
        <v>1593</v>
      </c>
      <c r="E655" s="1216"/>
      <c r="F655" s="1216"/>
      <c r="G655" s="574"/>
      <c r="H655" s="575" t="s">
        <v>1594</v>
      </c>
      <c r="I655" s="576" t="s">
        <v>1595</v>
      </c>
      <c r="J655" s="576" t="s">
        <v>1596</v>
      </c>
      <c r="K655" s="576" t="s">
        <v>26</v>
      </c>
      <c r="L655" s="577" t="s">
        <v>1597</v>
      </c>
      <c r="M655" s="111"/>
      <c r="N655" s="111"/>
      <c r="O655" s="111"/>
      <c r="P655" s="111"/>
      <c r="Q655" s="111"/>
      <c r="R655" s="24"/>
    </row>
    <row r="656" spans="1:18" ht="15.75">
      <c r="A656" s="111"/>
      <c r="B656" s="110"/>
      <c r="C656" s="1215"/>
      <c r="D656" s="1216" t="s">
        <v>1598</v>
      </c>
      <c r="E656" s="1216"/>
      <c r="F656" s="1216"/>
      <c r="G656" s="578">
        <f>SUM(H656:L656)</f>
        <v>2170</v>
      </c>
      <c r="H656" s="579">
        <v>550</v>
      </c>
      <c r="I656" s="579">
        <v>920</v>
      </c>
      <c r="J656" s="579">
        <v>340</v>
      </c>
      <c r="K656" s="579">
        <v>150</v>
      </c>
      <c r="L656" s="580">
        <v>210</v>
      </c>
      <c r="M656" s="111"/>
      <c r="N656" s="111"/>
      <c r="O656" s="111"/>
      <c r="P656" s="111"/>
      <c r="Q656" s="111"/>
      <c r="R656" s="24"/>
    </row>
    <row r="657" spans="1:18" ht="15.75">
      <c r="A657" s="111"/>
      <c r="B657" s="110"/>
      <c r="C657" s="581"/>
      <c r="D657" s="582"/>
      <c r="E657" s="582"/>
      <c r="F657" s="582"/>
      <c r="G657" s="578"/>
      <c r="H657" s="583"/>
      <c r="I657" s="583"/>
      <c r="J657" s="583"/>
      <c r="K657" s="583"/>
      <c r="L657" s="584"/>
      <c r="M657" s="111"/>
      <c r="N657" s="111"/>
      <c r="O657" s="111"/>
      <c r="P657" s="111"/>
      <c r="Q657" s="111"/>
      <c r="R657" s="24"/>
    </row>
    <row r="658" spans="1:18" ht="15.75">
      <c r="A658" s="111"/>
      <c r="B658" s="110"/>
      <c r="C658" s="1215">
        <v>2</v>
      </c>
      <c r="D658" s="570" t="s">
        <v>1599</v>
      </c>
      <c r="E658" s="571"/>
      <c r="F658" s="428"/>
      <c r="G658" s="571"/>
      <c r="H658" s="571"/>
      <c r="I658" s="571"/>
      <c r="J658" s="571"/>
      <c r="K658" s="571"/>
      <c r="L658" s="585"/>
      <c r="M658" s="111"/>
      <c r="N658" s="111"/>
      <c r="O658" s="111"/>
      <c r="P658" s="111"/>
      <c r="Q658" s="111"/>
      <c r="R658" s="24"/>
    </row>
    <row r="659" spans="1:18">
      <c r="A659" s="111"/>
      <c r="B659" s="110"/>
      <c r="C659" s="1215"/>
      <c r="D659" s="1205" t="s">
        <v>1600</v>
      </c>
      <c r="E659" s="1205"/>
      <c r="F659" s="1205"/>
      <c r="G659" s="586">
        <f>(H659*H656)+(I659*I656)+(J659*J656)+(K659*K656)+(L659*L656)</f>
        <v>1470</v>
      </c>
      <c r="H659" s="587">
        <v>0</v>
      </c>
      <c r="I659" s="587">
        <v>1</v>
      </c>
      <c r="J659" s="587">
        <v>1</v>
      </c>
      <c r="K659" s="587">
        <v>0</v>
      </c>
      <c r="L659" s="588">
        <v>1</v>
      </c>
      <c r="M659" s="111"/>
      <c r="N659" s="111"/>
      <c r="O659" s="111"/>
      <c r="P659" s="111"/>
      <c r="Q659" s="111"/>
      <c r="R659" s="24"/>
    </row>
    <row r="660" spans="1:18">
      <c r="A660" s="111"/>
      <c r="B660" s="110"/>
      <c r="C660" s="1215"/>
      <c r="D660" s="1205" t="s">
        <v>1601</v>
      </c>
      <c r="E660" s="1205"/>
      <c r="F660" s="1205"/>
      <c r="G660" s="586">
        <f>(H660*H656)+(I660*I656)+(J660*J656)+(K660*K656)+(L660*L656)</f>
        <v>850</v>
      </c>
      <c r="H660" s="587">
        <v>1</v>
      </c>
      <c r="I660" s="587">
        <v>0</v>
      </c>
      <c r="J660" s="587">
        <v>0</v>
      </c>
      <c r="K660" s="587">
        <v>2</v>
      </c>
      <c r="L660" s="588">
        <v>0</v>
      </c>
      <c r="M660" s="111"/>
      <c r="N660" s="111"/>
      <c r="O660" s="111"/>
      <c r="P660" s="111"/>
      <c r="Q660" s="111"/>
      <c r="R660" s="24"/>
    </row>
    <row r="661" spans="1:18">
      <c r="A661" s="111"/>
      <c r="B661" s="110"/>
      <c r="C661" s="1215"/>
      <c r="D661" s="1205" t="s">
        <v>1602</v>
      </c>
      <c r="E661" s="1205"/>
      <c r="F661" s="1205"/>
      <c r="G661" s="586">
        <f>(H661*H656)+(I661*I656)+(J661*J656)+(K661*K656)+(L661*L656)</f>
        <v>1895</v>
      </c>
      <c r="H661" s="589">
        <v>0.5</v>
      </c>
      <c r="I661" s="587">
        <v>1</v>
      </c>
      <c r="J661" s="587">
        <v>1</v>
      </c>
      <c r="K661" s="587">
        <v>1</v>
      </c>
      <c r="L661" s="588">
        <v>1</v>
      </c>
      <c r="M661" s="111"/>
      <c r="N661" s="111"/>
      <c r="O661" s="111"/>
      <c r="P661" s="111"/>
      <c r="Q661" s="111"/>
      <c r="R661" s="24"/>
    </row>
    <row r="662" spans="1:18">
      <c r="A662" s="111"/>
      <c r="B662" s="110"/>
      <c r="C662" s="1215"/>
      <c r="D662" s="1205" t="s">
        <v>1603</v>
      </c>
      <c r="E662" s="1205"/>
      <c r="F662" s="1205"/>
      <c r="G662" s="586">
        <f>(H662*H656)+(I662*I656)+(J662*J656)+(K662*K656)+(L662*L656)</f>
        <v>1190</v>
      </c>
      <c r="H662" s="587">
        <v>0</v>
      </c>
      <c r="I662" s="587">
        <v>0</v>
      </c>
      <c r="J662" s="587">
        <v>2</v>
      </c>
      <c r="K662" s="587">
        <v>2</v>
      </c>
      <c r="L662" s="588">
        <v>1</v>
      </c>
      <c r="M662" s="111"/>
      <c r="N662" s="111"/>
      <c r="O662" s="111"/>
      <c r="P662" s="111"/>
      <c r="Q662" s="111"/>
      <c r="R662" s="24"/>
    </row>
    <row r="663" spans="1:18">
      <c r="A663" s="111"/>
      <c r="B663" s="110"/>
      <c r="C663" s="1215"/>
      <c r="D663" s="1205" t="s">
        <v>1604</v>
      </c>
      <c r="E663" s="1205"/>
      <c r="F663" s="1205"/>
      <c r="G663" s="586">
        <f>(H663*H656)+(I663*I656)+(J663*J656)+(K663*K656)+(L663*L656)</f>
        <v>2540</v>
      </c>
      <c r="H663" s="587">
        <v>1</v>
      </c>
      <c r="I663" s="587">
        <v>2</v>
      </c>
      <c r="J663" s="587">
        <v>0</v>
      </c>
      <c r="K663" s="587">
        <v>1</v>
      </c>
      <c r="L663" s="588">
        <v>0</v>
      </c>
      <c r="M663" s="111"/>
      <c r="N663" s="111"/>
      <c r="O663" s="111"/>
      <c r="P663" s="111"/>
      <c r="Q663" s="111"/>
      <c r="R663" s="24"/>
    </row>
    <row r="664" spans="1:18" ht="15.75">
      <c r="A664" s="111"/>
      <c r="B664" s="110"/>
      <c r="C664" s="581"/>
      <c r="D664" s="590"/>
      <c r="E664" s="571"/>
      <c r="F664" s="428"/>
      <c r="G664" s="586"/>
      <c r="H664" s="575" t="s">
        <v>1594</v>
      </c>
      <c r="I664" s="576" t="s">
        <v>1595</v>
      </c>
      <c r="J664" s="576" t="s">
        <v>1596</v>
      </c>
      <c r="K664" s="576" t="s">
        <v>26</v>
      </c>
      <c r="L664" s="577" t="s">
        <v>1597</v>
      </c>
      <c r="M664" s="111"/>
      <c r="N664" s="111"/>
      <c r="O664" s="111"/>
      <c r="P664" s="111"/>
      <c r="Q664" s="111"/>
      <c r="R664" s="24"/>
    </row>
    <row r="665" spans="1:18" ht="15.75">
      <c r="A665" s="111"/>
      <c r="B665" s="110"/>
      <c r="C665" s="581"/>
      <c r="D665" s="590"/>
      <c r="E665" s="571"/>
      <c r="F665" s="428"/>
      <c r="G665" s="591" t="s">
        <v>1605</v>
      </c>
      <c r="H665" s="592">
        <f>SUM(H659:H664)</f>
        <v>2.5</v>
      </c>
      <c r="I665" s="592">
        <f>SUM(I659:I664)</f>
        <v>4</v>
      </c>
      <c r="J665" s="592">
        <f>SUM(J659:J664)</f>
        <v>4</v>
      </c>
      <c r="K665" s="592">
        <f>SUM(K659:K664)</f>
        <v>6</v>
      </c>
      <c r="L665" s="593">
        <f>SUM(L659:L664)</f>
        <v>3</v>
      </c>
      <c r="M665" s="111"/>
      <c r="N665" s="111"/>
      <c r="O665" s="111"/>
      <c r="P665" s="111"/>
      <c r="Q665" s="111"/>
      <c r="R665" s="24"/>
    </row>
    <row r="666" spans="1:18">
      <c r="A666" s="111"/>
      <c r="B666" s="110"/>
      <c r="C666" s="594"/>
      <c r="D666" s="590"/>
      <c r="E666" s="571"/>
      <c r="F666" s="428"/>
      <c r="G666" s="595"/>
      <c r="H666" s="596"/>
      <c r="I666" s="596"/>
      <c r="J666" s="596"/>
      <c r="K666" s="596"/>
      <c r="L666" s="597"/>
      <c r="M666" s="111"/>
      <c r="N666" s="111"/>
      <c r="O666" s="111"/>
      <c r="P666" s="111"/>
      <c r="Q666" s="111"/>
      <c r="R666" s="24"/>
    </row>
    <row r="667" spans="1:18" ht="15.75">
      <c r="A667" s="111"/>
      <c r="B667" s="110"/>
      <c r="C667" s="598">
        <v>3</v>
      </c>
      <c r="D667" s="1205" t="s">
        <v>1606</v>
      </c>
      <c r="E667" s="1205"/>
      <c r="F667" s="1205"/>
      <c r="G667" s="599">
        <f>(H667*H656)+(I667*I656)+(J667*J656)+(K667*K656)+(L667*L656)</f>
        <v>208.60000000000002</v>
      </c>
      <c r="H667" s="600">
        <v>0.06</v>
      </c>
      <c r="I667" s="600">
        <v>0.08</v>
      </c>
      <c r="J667" s="600">
        <v>0.15</v>
      </c>
      <c r="K667" s="600">
        <v>0.2</v>
      </c>
      <c r="L667" s="601">
        <v>0.1</v>
      </c>
      <c r="M667" s="111"/>
      <c r="N667" s="111"/>
      <c r="O667" s="111"/>
      <c r="P667" s="111"/>
      <c r="Q667" s="111"/>
      <c r="R667" s="24"/>
    </row>
    <row r="668" spans="1:18">
      <c r="A668" s="111"/>
      <c r="B668" s="110"/>
      <c r="C668" s="594"/>
      <c r="D668" s="602"/>
      <c r="E668" s="603"/>
      <c r="F668" s="604"/>
      <c r="G668" s="586"/>
      <c r="H668" s="596"/>
      <c r="I668" s="596"/>
      <c r="J668" s="596"/>
      <c r="K668" s="596"/>
      <c r="L668" s="597"/>
      <c r="M668" s="111"/>
      <c r="N668" s="111"/>
      <c r="O668" s="111"/>
      <c r="P668" s="111"/>
      <c r="Q668" s="111"/>
      <c r="R668" s="24"/>
    </row>
    <row r="669" spans="1:18" ht="15.75">
      <c r="A669" s="111"/>
      <c r="B669" s="110"/>
      <c r="C669" s="598">
        <v>4</v>
      </c>
      <c r="D669" s="1205" t="s">
        <v>1607</v>
      </c>
      <c r="E669" s="1205"/>
      <c r="F669" s="1205"/>
      <c r="G669" s="599">
        <f>(H669*H656)+(I669*I656)+(J669*J656)+(K669*K656)+(L669*L656)</f>
        <v>213.5</v>
      </c>
      <c r="H669" s="600">
        <v>0.06</v>
      </c>
      <c r="I669" s="600">
        <v>0.1</v>
      </c>
      <c r="J669" s="600">
        <v>0.12</v>
      </c>
      <c r="K669" s="600">
        <v>0.15</v>
      </c>
      <c r="L669" s="601">
        <v>0.12</v>
      </c>
      <c r="M669" s="111"/>
      <c r="N669" s="111"/>
      <c r="O669" s="111"/>
      <c r="P669" s="111"/>
      <c r="Q669" s="111"/>
      <c r="R669" s="24"/>
    </row>
    <row r="670" spans="1:18">
      <c r="A670" s="111"/>
      <c r="B670" s="110"/>
      <c r="C670" s="594"/>
      <c r="D670" s="602"/>
      <c r="E670" s="603"/>
      <c r="F670" s="604"/>
      <c r="G670" s="586"/>
      <c r="H670" s="596"/>
      <c r="I670" s="596"/>
      <c r="J670" s="596"/>
      <c r="K670" s="596"/>
      <c r="L670" s="597"/>
      <c r="M670" s="111"/>
      <c r="N670" s="111"/>
      <c r="O670" s="111"/>
      <c r="P670" s="111"/>
      <c r="Q670" s="111"/>
      <c r="R670" s="24"/>
    </row>
    <row r="671" spans="1:18" ht="15.75">
      <c r="A671" s="111"/>
      <c r="B671" s="110"/>
      <c r="C671" s="598">
        <v>5</v>
      </c>
      <c r="D671" s="1205" t="s">
        <v>598</v>
      </c>
      <c r="E671" s="1205"/>
      <c r="F671" s="1205"/>
      <c r="G671" s="599">
        <f>(H671*H656)+(I671*I656)+(J671*J656)+(K671*K656)+(L671*L656)</f>
        <v>237.5</v>
      </c>
      <c r="H671" s="600">
        <v>0.06</v>
      </c>
      <c r="I671" s="600">
        <v>0.1</v>
      </c>
      <c r="J671" s="600">
        <v>0.15</v>
      </c>
      <c r="K671" s="600">
        <v>0.2</v>
      </c>
      <c r="L671" s="601">
        <v>0.15</v>
      </c>
      <c r="M671" s="111"/>
      <c r="N671" s="111"/>
      <c r="O671" s="111"/>
      <c r="P671" s="111"/>
      <c r="Q671" s="111"/>
      <c r="R671" s="24"/>
    </row>
    <row r="672" spans="1:18" ht="15.75" thickBot="1">
      <c r="A672" s="111"/>
      <c r="B672" s="110"/>
      <c r="C672" s="605"/>
      <c r="D672" s="606"/>
      <c r="E672" s="607"/>
      <c r="F672" s="608"/>
      <c r="G672" s="609"/>
      <c r="H672" s="610"/>
      <c r="I672" s="610"/>
      <c r="J672" s="607"/>
      <c r="K672" s="607"/>
      <c r="L672" s="611"/>
      <c r="M672" s="111"/>
      <c r="N672" s="111"/>
      <c r="O672" s="111"/>
      <c r="P672" s="111"/>
      <c r="Q672" s="111"/>
      <c r="R672" s="24"/>
    </row>
    <row r="673" spans="1:18">
      <c r="A673" s="111"/>
      <c r="B673" s="110"/>
      <c r="C673" s="110"/>
      <c r="D673" s="110"/>
      <c r="E673" s="110"/>
      <c r="F673" s="110"/>
      <c r="G673" s="110"/>
      <c r="H673" s="110"/>
      <c r="I673" s="110"/>
      <c r="J673" s="110"/>
      <c r="K673" s="110"/>
      <c r="L673" s="110"/>
      <c r="M673" s="111"/>
      <c r="N673" s="111"/>
      <c r="O673" s="111"/>
      <c r="P673" s="111"/>
      <c r="Q673" s="111"/>
      <c r="R673" s="24"/>
    </row>
    <row r="674" spans="1:18">
      <c r="A674" s="345"/>
      <c r="B674" s="346"/>
      <c r="C674" s="347"/>
      <c r="D674" s="347"/>
      <c r="E674" s="347"/>
      <c r="F674" s="347"/>
      <c r="G674" s="347"/>
      <c r="H674" s="347"/>
      <c r="I674" s="347"/>
      <c r="J674" s="346"/>
      <c r="K674" s="346"/>
      <c r="L674" s="346"/>
      <c r="M674" s="345"/>
      <c r="N674" s="345"/>
      <c r="O674" s="345"/>
      <c r="P674" s="345"/>
      <c r="Q674" s="345"/>
      <c r="R674" s="24"/>
    </row>
    <row r="675" spans="1:18" ht="15.75" thickBot="1">
      <c r="A675" s="111"/>
      <c r="B675" s="110"/>
      <c r="C675" s="110"/>
      <c r="D675" s="110"/>
      <c r="E675" s="110"/>
      <c r="F675" s="110"/>
      <c r="G675" s="110"/>
      <c r="H675" s="110"/>
      <c r="I675" s="110"/>
      <c r="J675" s="110"/>
      <c r="K675" s="110"/>
      <c r="L675" s="110"/>
      <c r="M675" s="111"/>
      <c r="N675" s="111"/>
      <c r="O675" s="111"/>
      <c r="P675" s="111"/>
      <c r="Q675" s="111"/>
      <c r="R675" s="24"/>
    </row>
    <row r="676" spans="1:18" ht="18">
      <c r="A676" s="111"/>
      <c r="B676" s="110"/>
      <c r="C676" s="1206" t="s">
        <v>1608</v>
      </c>
      <c r="D676" s="1207"/>
      <c r="E676" s="1207"/>
      <c r="F676" s="1207"/>
      <c r="G676" s="1207"/>
      <c r="H676" s="1207"/>
      <c r="I676" s="1207"/>
      <c r="J676" s="1207"/>
      <c r="K676" s="1207"/>
      <c r="L676" s="1208"/>
      <c r="M676" s="111"/>
      <c r="N676" s="111"/>
      <c r="O676" s="111"/>
      <c r="P676" s="111"/>
      <c r="Q676" s="111"/>
      <c r="R676" s="24"/>
    </row>
    <row r="677" spans="1:18">
      <c r="A677" s="111"/>
      <c r="B677" s="110"/>
      <c r="C677" s="612" t="s">
        <v>1609</v>
      </c>
      <c r="D677" s="613"/>
      <c r="E677" s="613"/>
      <c r="F677" s="613"/>
      <c r="G677" s="613"/>
      <c r="H677" s="613"/>
      <c r="I677" s="613"/>
      <c r="J677" s="614"/>
      <c r="K677" s="614"/>
      <c r="L677" s="615"/>
      <c r="M677" s="111"/>
      <c r="N677" s="111"/>
      <c r="O677" s="111"/>
      <c r="P677" s="111"/>
      <c r="Q677" s="111"/>
      <c r="R677" s="24"/>
    </row>
    <row r="678" spans="1:18">
      <c r="A678" s="111"/>
      <c r="B678" s="110"/>
      <c r="C678" s="1209" t="s">
        <v>1610</v>
      </c>
      <c r="D678" s="1210"/>
      <c r="E678" s="1210"/>
      <c r="F678" s="1210"/>
      <c r="G678" s="1210"/>
      <c r="H678" s="1210"/>
      <c r="I678" s="1210"/>
      <c r="J678" s="1210"/>
      <c r="K678" s="1210"/>
      <c r="L678" s="1211"/>
      <c r="M678" s="111"/>
      <c r="N678" s="111"/>
      <c r="O678" s="111"/>
      <c r="P678" s="111"/>
      <c r="Q678" s="111"/>
      <c r="R678" s="24"/>
    </row>
    <row r="679" spans="1:18">
      <c r="A679" s="111"/>
      <c r="B679" s="110"/>
      <c r="C679" s="1209"/>
      <c r="D679" s="1210"/>
      <c r="E679" s="1210"/>
      <c r="F679" s="1210"/>
      <c r="G679" s="1210"/>
      <c r="H679" s="1210"/>
      <c r="I679" s="1210"/>
      <c r="J679" s="1210"/>
      <c r="K679" s="1210"/>
      <c r="L679" s="1211"/>
      <c r="M679" s="111"/>
      <c r="N679" s="111"/>
      <c r="O679" s="111"/>
      <c r="P679" s="111"/>
      <c r="Q679" s="111"/>
      <c r="R679" s="24"/>
    </row>
    <row r="680" spans="1:18">
      <c r="A680" s="111"/>
      <c r="B680" s="110"/>
      <c r="C680" s="1209"/>
      <c r="D680" s="1210"/>
      <c r="E680" s="1210"/>
      <c r="F680" s="1210"/>
      <c r="G680" s="1210"/>
      <c r="H680" s="1210"/>
      <c r="I680" s="1210"/>
      <c r="J680" s="1210"/>
      <c r="K680" s="1210"/>
      <c r="L680" s="1211"/>
      <c r="M680" s="111"/>
      <c r="N680" s="111"/>
      <c r="O680" s="111"/>
      <c r="P680" s="111"/>
      <c r="Q680" s="111"/>
      <c r="R680" s="24"/>
    </row>
    <row r="681" spans="1:18">
      <c r="A681" s="111"/>
      <c r="B681" s="110"/>
      <c r="C681" s="1209"/>
      <c r="D681" s="1210"/>
      <c r="E681" s="1210"/>
      <c r="F681" s="1210"/>
      <c r="G681" s="1210"/>
      <c r="H681" s="1210"/>
      <c r="I681" s="1210"/>
      <c r="J681" s="1210"/>
      <c r="K681" s="1210"/>
      <c r="L681" s="1211"/>
      <c r="M681" s="111"/>
      <c r="N681" s="111"/>
      <c r="O681" s="111"/>
      <c r="P681" s="111"/>
      <c r="Q681" s="111"/>
      <c r="R681" s="24"/>
    </row>
    <row r="682" spans="1:18">
      <c r="A682" s="111"/>
      <c r="B682" s="110"/>
      <c r="C682" s="1209" t="s">
        <v>1611</v>
      </c>
      <c r="D682" s="1210"/>
      <c r="E682" s="1210"/>
      <c r="F682" s="1210"/>
      <c r="G682" s="1210"/>
      <c r="H682" s="1210"/>
      <c r="I682" s="1210"/>
      <c r="J682" s="1210"/>
      <c r="K682" s="1210"/>
      <c r="L682" s="1211"/>
      <c r="M682" s="111"/>
      <c r="N682" s="111"/>
      <c r="O682" s="111"/>
      <c r="P682" s="111"/>
      <c r="Q682" s="111"/>
      <c r="R682" s="24"/>
    </row>
    <row r="683" spans="1:18">
      <c r="A683" s="111"/>
      <c r="B683" s="110"/>
      <c r="C683" s="1209"/>
      <c r="D683" s="1210"/>
      <c r="E683" s="1210"/>
      <c r="F683" s="1210"/>
      <c r="G683" s="1210"/>
      <c r="H683" s="1210"/>
      <c r="I683" s="1210"/>
      <c r="J683" s="1210"/>
      <c r="K683" s="1210"/>
      <c r="L683" s="1211"/>
      <c r="M683" s="111"/>
      <c r="N683" s="111"/>
      <c r="O683" s="111"/>
      <c r="P683" s="111"/>
      <c r="Q683" s="111"/>
      <c r="R683" s="24"/>
    </row>
    <row r="684" spans="1:18">
      <c r="A684" s="111"/>
      <c r="B684" s="110"/>
      <c r="C684" s="1209"/>
      <c r="D684" s="1210"/>
      <c r="E684" s="1210"/>
      <c r="F684" s="1210"/>
      <c r="G684" s="1210"/>
      <c r="H684" s="1210"/>
      <c r="I684" s="1210"/>
      <c r="J684" s="1210"/>
      <c r="K684" s="1210"/>
      <c r="L684" s="1211"/>
      <c r="M684" s="111"/>
      <c r="N684" s="111"/>
      <c r="O684" s="111"/>
      <c r="P684" s="111"/>
      <c r="Q684" s="111"/>
      <c r="R684" s="24"/>
    </row>
    <row r="685" spans="1:18">
      <c r="A685" s="111"/>
      <c r="B685" s="110"/>
      <c r="C685" s="1212"/>
      <c r="D685" s="1213"/>
      <c r="E685" s="1213"/>
      <c r="F685" s="1213"/>
      <c r="G685" s="1213"/>
      <c r="H685" s="1213"/>
      <c r="I685" s="1213"/>
      <c r="J685" s="1213"/>
      <c r="K685" s="1213"/>
      <c r="L685" s="1214"/>
      <c r="M685" s="111"/>
      <c r="N685" s="111"/>
      <c r="O685" s="111"/>
      <c r="P685" s="111"/>
      <c r="Q685" s="111"/>
      <c r="R685" s="24"/>
    </row>
    <row r="686" spans="1:18">
      <c r="A686" s="111"/>
      <c r="B686" s="110"/>
      <c r="C686" s="1196" t="s">
        <v>1612</v>
      </c>
      <c r="D686" s="1197"/>
      <c r="E686" s="1197"/>
      <c r="F686" s="1197"/>
      <c r="G686" s="1198" t="s">
        <v>1613</v>
      </c>
      <c r="H686" s="1198"/>
      <c r="I686" s="1199">
        <v>0.09</v>
      </c>
      <c r="J686" s="1200" t="s">
        <v>1614</v>
      </c>
      <c r="K686" s="1200"/>
      <c r="L686" s="1201">
        <v>0.12</v>
      </c>
      <c r="M686" s="111"/>
      <c r="N686" s="111"/>
      <c r="O686" s="111"/>
      <c r="P686" s="111"/>
      <c r="Q686" s="111"/>
      <c r="R686" s="24"/>
    </row>
    <row r="687" spans="1:18">
      <c r="A687" s="111"/>
      <c r="B687" s="110"/>
      <c r="C687" s="1196"/>
      <c r="D687" s="1197"/>
      <c r="E687" s="1197"/>
      <c r="F687" s="1197"/>
      <c r="G687" s="1198"/>
      <c r="H687" s="1198"/>
      <c r="I687" s="1199"/>
      <c r="J687" s="1200"/>
      <c r="K687" s="1200"/>
      <c r="L687" s="1201"/>
      <c r="M687" s="111"/>
      <c r="N687" s="111"/>
      <c r="O687" s="111"/>
      <c r="P687" s="111"/>
      <c r="Q687" s="111"/>
      <c r="R687" s="24"/>
    </row>
    <row r="688" spans="1:18" ht="18">
      <c r="A688" s="111"/>
      <c r="B688" s="110"/>
      <c r="C688" s="616"/>
      <c r="D688" s="617"/>
      <c r="E688" s="617"/>
      <c r="F688" s="617"/>
      <c r="G688" s="618"/>
      <c r="H688" s="618"/>
      <c r="I688" s="619"/>
      <c r="J688" s="620"/>
      <c r="K688" s="620"/>
      <c r="L688" s="621"/>
      <c r="M688" s="111"/>
      <c r="N688" s="111"/>
      <c r="O688" s="111"/>
      <c r="P688" s="111"/>
      <c r="Q688" s="111"/>
      <c r="R688" s="24"/>
    </row>
    <row r="689" spans="1:18">
      <c r="A689" s="111"/>
      <c r="B689" s="110"/>
      <c r="C689" s="1202" t="str">
        <f>IF(E689="","produit à servir","produits entiers à couper en ")</f>
        <v xml:space="preserve">produits entiers à couper en </v>
      </c>
      <c r="D689" s="1203"/>
      <c r="E689" s="1204">
        <f>IF(K696=1,"",K696)</f>
        <v>1.5</v>
      </c>
      <c r="F689" s="1193">
        <f>LARGE(F697:F701,1)</f>
        <v>3</v>
      </c>
      <c r="G689" s="1193" t="s">
        <v>1615</v>
      </c>
      <c r="H689" s="1193" t="s">
        <v>1616</v>
      </c>
      <c r="I689" s="1193">
        <f>LARGE(G697:G701,1)</f>
        <v>2</v>
      </c>
      <c r="J689" s="1193" t="s">
        <v>1617</v>
      </c>
      <c r="K689" s="622"/>
      <c r="L689" s="623"/>
      <c r="M689" s="111"/>
      <c r="N689" s="111"/>
      <c r="O689" s="111"/>
      <c r="P689" s="111"/>
      <c r="Q689" s="111"/>
      <c r="R689" s="24"/>
    </row>
    <row r="690" spans="1:18">
      <c r="A690" s="111"/>
      <c r="B690" s="110"/>
      <c r="C690" s="1202"/>
      <c r="D690" s="1203"/>
      <c r="E690" s="1204"/>
      <c r="F690" s="1193"/>
      <c r="G690" s="1193"/>
      <c r="H690" s="1193"/>
      <c r="I690" s="1193"/>
      <c r="J690" s="1193"/>
      <c r="K690" s="622"/>
      <c r="L690" s="623"/>
      <c r="M690" s="111"/>
      <c r="N690" s="111"/>
      <c r="O690" s="111"/>
      <c r="P690" s="111"/>
      <c r="Q690" s="111"/>
      <c r="R690" s="24"/>
    </row>
    <row r="691" spans="1:18" ht="15.75">
      <c r="A691" s="111"/>
      <c r="B691" s="110"/>
      <c r="C691" s="624"/>
      <c r="D691" s="625"/>
      <c r="E691" s="626"/>
      <c r="F691" s="627"/>
      <c r="G691" s="627"/>
      <c r="H691" s="627"/>
      <c r="I691" s="627"/>
      <c r="J691" s="628"/>
      <c r="K691" s="629"/>
      <c r="L691" s="630"/>
      <c r="M691" s="111"/>
      <c r="N691" s="111"/>
      <c r="O691" s="111"/>
      <c r="P691" s="111"/>
      <c r="Q691" s="111"/>
      <c r="R691" s="24"/>
    </row>
    <row r="692" spans="1:18">
      <c r="A692" s="111"/>
      <c r="B692" s="110"/>
      <c r="C692" s="1190" t="str">
        <f>IF(D692="","MOINS","Servir ")</f>
        <v xml:space="preserve">Servir </v>
      </c>
      <c r="D692" s="1195">
        <f>IF(F689-1=0,"",F689-1)</f>
        <v>2</v>
      </c>
      <c r="E692" s="1192" t="str">
        <f>IF(D692="","",IF(G692=1,"produits entiers de","produits coupés en "))</f>
        <v>produits entiers de</v>
      </c>
      <c r="F692" s="1192"/>
      <c r="G692" s="1195">
        <f>IF(D692="","",I689/D692)</f>
        <v>1</v>
      </c>
      <c r="H692" s="1193" t="str">
        <f>IF(D692="","","parts")</f>
        <v>parts</v>
      </c>
      <c r="I692" s="1192" t="str">
        <f>IF(D692="","","grammage unitaire")</f>
        <v>grammage unitaire</v>
      </c>
      <c r="J692" s="1192"/>
      <c r="K692" s="1188">
        <f>IF(D692="","",I686/G692)</f>
        <v>0.09</v>
      </c>
      <c r="L692" s="1189"/>
      <c r="M692" s="111"/>
      <c r="N692" s="111"/>
      <c r="O692" s="111"/>
      <c r="P692" s="111"/>
      <c r="Q692" s="111"/>
      <c r="R692" s="24"/>
    </row>
    <row r="693" spans="1:18">
      <c r="A693" s="111"/>
      <c r="B693" s="110"/>
      <c r="C693" s="1190"/>
      <c r="D693" s="1195"/>
      <c r="E693" s="1192"/>
      <c r="F693" s="1192"/>
      <c r="G693" s="1195"/>
      <c r="H693" s="1193"/>
      <c r="I693" s="1192"/>
      <c r="J693" s="1192"/>
      <c r="K693" s="1188"/>
      <c r="L693" s="1189"/>
      <c r="M693" s="111"/>
      <c r="N693" s="111"/>
      <c r="O693" s="111"/>
      <c r="P693" s="111"/>
      <c r="Q693" s="111"/>
      <c r="R693" s="24"/>
    </row>
    <row r="694" spans="1:18">
      <c r="A694" s="111"/>
      <c r="B694" s="110"/>
      <c r="C694" s="1190" t="str">
        <f>IF(D692="","","plus")</f>
        <v>plus</v>
      </c>
      <c r="D694" s="1191">
        <f>IF(D692="","",F689-D692)</f>
        <v>1</v>
      </c>
      <c r="E694" s="1192" t="str">
        <f>IF(D694="","","produit coupé en ")</f>
        <v xml:space="preserve">produit coupé en </v>
      </c>
      <c r="F694" s="1192"/>
      <c r="G694" s="1191">
        <f>IF(E694="","",I689)</f>
        <v>2</v>
      </c>
      <c r="H694" s="1193" t="str">
        <f>IF(E694="","","parts")</f>
        <v>parts</v>
      </c>
      <c r="I694" s="631"/>
      <c r="J694" s="1194" t="str">
        <f>IF(D694="","moins"," de")</f>
        <v xml:space="preserve"> de</v>
      </c>
      <c r="K694" s="1188">
        <f>IF(E694="",I686-L686,I686/G694)</f>
        <v>4.4999999999999998E-2</v>
      </c>
      <c r="L694" s="1189"/>
      <c r="M694" s="111"/>
      <c r="N694" s="111"/>
      <c r="O694" s="111"/>
      <c r="P694" s="111"/>
      <c r="Q694" s="111"/>
      <c r="R694" s="24"/>
    </row>
    <row r="695" spans="1:18">
      <c r="A695" s="111"/>
      <c r="B695" s="110"/>
      <c r="C695" s="1190"/>
      <c r="D695" s="1191"/>
      <c r="E695" s="1192"/>
      <c r="F695" s="1192"/>
      <c r="G695" s="1191"/>
      <c r="H695" s="1193"/>
      <c r="I695" s="631"/>
      <c r="J695" s="1194"/>
      <c r="K695" s="1188"/>
      <c r="L695" s="1189"/>
      <c r="M695" s="111"/>
      <c r="N695" s="111"/>
      <c r="O695" s="111"/>
      <c r="P695" s="111"/>
      <c r="Q695" s="111"/>
      <c r="R695" s="24"/>
    </row>
    <row r="696" spans="1:18" ht="22.5">
      <c r="A696" s="111"/>
      <c r="B696" s="110"/>
      <c r="C696" s="632" t="s">
        <v>1618</v>
      </c>
      <c r="D696" s="633" t="s">
        <v>1619</v>
      </c>
      <c r="E696" s="633" t="s">
        <v>1620</v>
      </c>
      <c r="F696" s="634" t="s">
        <v>1621</v>
      </c>
      <c r="G696" s="634"/>
      <c r="H696" s="635" t="s">
        <v>1622</v>
      </c>
      <c r="I696" s="636" t="s">
        <v>1616</v>
      </c>
      <c r="J696" s="636"/>
      <c r="K696" s="637">
        <f>LARGE(L697:L701,1)</f>
        <v>1.5</v>
      </c>
      <c r="L696" s="638">
        <f>SMALL(E697:E701,COUNTIF(E697:E701,0)+1)</f>
        <v>3.0000000000000027E-2</v>
      </c>
      <c r="M696" s="111"/>
      <c r="N696" s="111"/>
      <c r="O696" s="111"/>
      <c r="P696" s="111"/>
      <c r="Q696" s="111"/>
      <c r="R696" s="24"/>
    </row>
    <row r="697" spans="1:18">
      <c r="A697" s="111"/>
      <c r="B697" s="110"/>
      <c r="C697" s="639">
        <f>L686*I697</f>
        <v>0</v>
      </c>
      <c r="D697" s="640">
        <f>I686*H697</f>
        <v>0.09</v>
      </c>
      <c r="E697" s="640">
        <f>D697-C697</f>
        <v>0.09</v>
      </c>
      <c r="F697" s="641">
        <f>IF(E697=L696,H697,0)</f>
        <v>0</v>
      </c>
      <c r="G697" s="641">
        <f>IF(F697&gt;0,I697,0)</f>
        <v>0</v>
      </c>
      <c r="H697" s="637">
        <v>1</v>
      </c>
      <c r="I697" s="642">
        <f>INT(J697)</f>
        <v>0</v>
      </c>
      <c r="J697" s="642">
        <f>D697/L686</f>
        <v>0.75</v>
      </c>
      <c r="K697" s="637">
        <f>IF(F697=0,0,F697/G697)</f>
        <v>0</v>
      </c>
      <c r="L697" s="643">
        <f>ROUNDDOWN(K697,1)</f>
        <v>0</v>
      </c>
      <c r="M697" s="111"/>
      <c r="N697" s="111"/>
      <c r="O697" s="111"/>
      <c r="P697" s="111"/>
      <c r="Q697" s="111"/>
      <c r="R697" s="24"/>
    </row>
    <row r="698" spans="1:18">
      <c r="A698" s="111"/>
      <c r="B698" s="110"/>
      <c r="C698" s="639">
        <f>L686*I698</f>
        <v>0.12</v>
      </c>
      <c r="D698" s="640">
        <f>I686*H698</f>
        <v>0.18</v>
      </c>
      <c r="E698" s="640">
        <f>D698-C698</f>
        <v>0.06</v>
      </c>
      <c r="F698" s="641">
        <f>IF(E698=L696,H698,0)</f>
        <v>0</v>
      </c>
      <c r="G698" s="641">
        <f>IF(F698&gt;0,I698,0)</f>
        <v>0</v>
      </c>
      <c r="H698" s="637">
        <v>2</v>
      </c>
      <c r="I698" s="642">
        <f>INT(J698)</f>
        <v>1</v>
      </c>
      <c r="J698" s="642">
        <f>D698/L686</f>
        <v>1.5</v>
      </c>
      <c r="K698" s="637">
        <f>IF(F698=0,0,F698/G698)</f>
        <v>0</v>
      </c>
      <c r="L698" s="643">
        <f>ROUNDDOWN(K698,1)</f>
        <v>0</v>
      </c>
      <c r="M698" s="111"/>
      <c r="N698" s="111"/>
      <c r="O698" s="111"/>
      <c r="P698" s="111"/>
      <c r="Q698" s="111"/>
      <c r="R698" s="24"/>
    </row>
    <row r="699" spans="1:18">
      <c r="A699" s="111"/>
      <c r="B699" s="110"/>
      <c r="C699" s="639">
        <f>L686*I699</f>
        <v>0.24</v>
      </c>
      <c r="D699" s="640">
        <f>I686*H699</f>
        <v>0.27</v>
      </c>
      <c r="E699" s="640">
        <f>D699-C699</f>
        <v>3.0000000000000027E-2</v>
      </c>
      <c r="F699" s="641">
        <f>IF(E699=L696,H699,0)</f>
        <v>3</v>
      </c>
      <c r="G699" s="641">
        <f>IF(F699&gt;0,I699,0)</f>
        <v>2</v>
      </c>
      <c r="H699" s="637">
        <v>3</v>
      </c>
      <c r="I699" s="642">
        <f>INT(J699)</f>
        <v>2</v>
      </c>
      <c r="J699" s="642">
        <f>D699/L686</f>
        <v>2.2500000000000004</v>
      </c>
      <c r="K699" s="637">
        <f>IF(F699=0,0,F699/G699)</f>
        <v>1.5</v>
      </c>
      <c r="L699" s="643">
        <f>ROUNDDOWN(K699,1)</f>
        <v>1.5</v>
      </c>
      <c r="M699" s="111"/>
      <c r="N699" s="111"/>
      <c r="O699" s="111"/>
      <c r="P699" s="111"/>
      <c r="Q699" s="111"/>
      <c r="R699" s="24"/>
    </row>
    <row r="700" spans="1:18">
      <c r="A700" s="111"/>
      <c r="B700" s="110"/>
      <c r="C700" s="639">
        <f>L686*I700</f>
        <v>0.36</v>
      </c>
      <c r="D700" s="640">
        <f>I686*H700</f>
        <v>0.36</v>
      </c>
      <c r="E700" s="640">
        <f>D700-C700</f>
        <v>0</v>
      </c>
      <c r="F700" s="641">
        <f>IF(E700=L696,H700,0)</f>
        <v>0</v>
      </c>
      <c r="G700" s="641">
        <f>IF(F700&gt;0,I700,0)</f>
        <v>0</v>
      </c>
      <c r="H700" s="637">
        <v>4</v>
      </c>
      <c r="I700" s="642">
        <f>INT(J700)</f>
        <v>3</v>
      </c>
      <c r="J700" s="642">
        <f>D700/L686</f>
        <v>3</v>
      </c>
      <c r="K700" s="637">
        <f>IF(F700=0,0,F700/G700)</f>
        <v>0</v>
      </c>
      <c r="L700" s="643">
        <f>ROUNDDOWN(K700,1)</f>
        <v>0</v>
      </c>
      <c r="M700" s="111"/>
      <c r="N700" s="111"/>
      <c r="O700" s="111"/>
      <c r="P700" s="111"/>
      <c r="Q700" s="111"/>
      <c r="R700" s="24"/>
    </row>
    <row r="701" spans="1:18" ht="15.75" thickBot="1">
      <c r="A701" s="111"/>
      <c r="B701" s="110"/>
      <c r="C701" s="644">
        <f>L686*I701</f>
        <v>0.36</v>
      </c>
      <c r="D701" s="645">
        <f>I686*H701</f>
        <v>0.44999999999999996</v>
      </c>
      <c r="E701" s="645">
        <f>D701-C701</f>
        <v>8.9999999999999969E-2</v>
      </c>
      <c r="F701" s="646">
        <f>IF(E701=L696,H701,0)</f>
        <v>0</v>
      </c>
      <c r="G701" s="646">
        <f>IF(F701&gt;0,I701,0)</f>
        <v>0</v>
      </c>
      <c r="H701" s="647">
        <v>5</v>
      </c>
      <c r="I701" s="648">
        <f>INT(J701)</f>
        <v>3</v>
      </c>
      <c r="J701" s="648">
        <f>D701/L686</f>
        <v>3.7499999999999996</v>
      </c>
      <c r="K701" s="647">
        <f>IF(F701=0,0,F701/G701)</f>
        <v>0</v>
      </c>
      <c r="L701" s="649">
        <f>ROUNDDOWN(K701,1)</f>
        <v>0</v>
      </c>
      <c r="M701" s="111"/>
      <c r="N701" s="111"/>
      <c r="O701" s="111"/>
      <c r="P701" s="111"/>
      <c r="Q701" s="111"/>
      <c r="R701" s="24"/>
    </row>
    <row r="702" spans="1:18">
      <c r="A702" s="111"/>
      <c r="B702" s="110"/>
      <c r="C702" s="110"/>
      <c r="D702" s="110"/>
      <c r="E702" s="110"/>
      <c r="F702" s="110"/>
      <c r="G702" s="110"/>
      <c r="H702" s="110"/>
      <c r="I702" s="110"/>
      <c r="J702" s="110"/>
      <c r="K702" s="110"/>
      <c r="L702" s="110"/>
      <c r="M702" s="111"/>
      <c r="N702" s="111"/>
      <c r="O702" s="111"/>
      <c r="P702" s="111"/>
      <c r="Q702" s="111"/>
      <c r="R702" s="24"/>
    </row>
    <row r="703" spans="1:18">
      <c r="A703" s="111"/>
      <c r="B703" s="110"/>
      <c r="C703" s="110"/>
      <c r="D703" s="110"/>
      <c r="E703" s="110"/>
      <c r="F703" s="110"/>
      <c r="G703" s="110"/>
      <c r="H703" s="110"/>
      <c r="I703" s="110"/>
      <c r="J703" s="110"/>
      <c r="K703" s="110"/>
      <c r="L703" s="110"/>
      <c r="M703" s="111"/>
      <c r="N703" s="111"/>
      <c r="O703" s="111"/>
      <c r="P703" s="111"/>
      <c r="Q703" s="111"/>
      <c r="R703" s="24"/>
    </row>
    <row r="704" spans="1:18" ht="18">
      <c r="A704" s="111"/>
      <c r="B704" s="110"/>
      <c r="C704" s="1177" t="s">
        <v>1623</v>
      </c>
      <c r="D704" s="1178"/>
      <c r="E704" s="1178"/>
      <c r="F704" s="1178"/>
      <c r="G704" s="1178"/>
      <c r="H704" s="1178"/>
      <c r="I704" s="1178"/>
      <c r="J704" s="1178"/>
      <c r="K704" s="1178"/>
      <c r="L704" s="1178"/>
      <c r="M704" s="1179"/>
      <c r="N704" s="111"/>
      <c r="O704" s="111"/>
      <c r="P704" s="111"/>
      <c r="Q704" s="111"/>
      <c r="R704" s="24"/>
    </row>
    <row r="705" spans="1:18" ht="15.75">
      <c r="A705" s="111"/>
      <c r="B705" s="110"/>
      <c r="C705" s="1180" t="s">
        <v>1624</v>
      </c>
      <c r="D705" s="1181"/>
      <c r="E705" s="1181"/>
      <c r="F705" s="1181"/>
      <c r="G705" s="1181"/>
      <c r="H705" s="1181"/>
      <c r="I705" s="1181"/>
      <c r="J705" s="1181"/>
      <c r="K705" s="1181"/>
      <c r="L705" s="1181"/>
      <c r="M705" s="1182"/>
      <c r="N705" s="111"/>
      <c r="O705" s="111"/>
      <c r="P705" s="111"/>
      <c r="Q705" s="111"/>
      <c r="R705" s="24"/>
    </row>
    <row r="706" spans="1:18" ht="15.75">
      <c r="A706" s="111"/>
      <c r="B706" s="110"/>
      <c r="C706" s="650"/>
      <c r="D706" s="651"/>
      <c r="E706" s="1183" t="s">
        <v>1625</v>
      </c>
      <c r="F706" s="1183"/>
      <c r="G706" s="1183"/>
      <c r="H706" s="1183"/>
      <c r="I706" s="1183"/>
      <c r="J706" s="1183"/>
      <c r="K706" s="1183"/>
      <c r="L706" s="1183"/>
      <c r="M706" s="1184"/>
      <c r="N706" s="111"/>
      <c r="O706" s="111"/>
      <c r="P706" s="111"/>
      <c r="Q706" s="111"/>
      <c r="R706" s="24"/>
    </row>
    <row r="707" spans="1:18">
      <c r="A707" s="111"/>
      <c r="B707" s="110"/>
      <c r="C707" s="1185" t="s">
        <v>1626</v>
      </c>
      <c r="D707" s="1186"/>
      <c r="E707" s="1186"/>
      <c r="F707" s="1186"/>
      <c r="G707" s="1186"/>
      <c r="H707" s="1186"/>
      <c r="I707" s="1186"/>
      <c r="J707" s="1186"/>
      <c r="K707" s="1186"/>
      <c r="L707" s="1186"/>
      <c r="M707" s="1187"/>
      <c r="N707" s="111"/>
      <c r="O707" s="111"/>
      <c r="P707" s="111"/>
      <c r="Q707" s="111"/>
      <c r="R707" s="24"/>
    </row>
    <row r="708" spans="1:18">
      <c r="A708" s="111"/>
      <c r="B708" s="110"/>
      <c r="C708" s="1167" t="s">
        <v>1627</v>
      </c>
      <c r="D708" s="1168"/>
      <c r="E708" s="1169" t="s">
        <v>1628</v>
      </c>
      <c r="F708" s="1169"/>
      <c r="G708" s="571"/>
      <c r="H708" s="428"/>
      <c r="I708" s="428"/>
      <c r="J708" s="571"/>
      <c r="K708" s="652"/>
      <c r="L708" s="571"/>
      <c r="M708" s="653"/>
      <c r="N708" s="111"/>
      <c r="O708" s="111"/>
      <c r="P708" s="111"/>
      <c r="Q708" s="111"/>
      <c r="R708" s="24"/>
    </row>
    <row r="709" spans="1:18">
      <c r="A709" s="111"/>
      <c r="B709" s="110"/>
      <c r="C709" s="1167"/>
      <c r="D709" s="1168"/>
      <c r="E709" s="1169"/>
      <c r="F709" s="1169"/>
      <c r="G709" s="571"/>
      <c r="H709" s="428"/>
      <c r="I709" s="428"/>
      <c r="J709" s="571"/>
      <c r="K709" s="652"/>
      <c r="L709" s="571"/>
      <c r="M709" s="653"/>
      <c r="N709" s="111"/>
      <c r="O709" s="111"/>
      <c r="P709" s="111"/>
      <c r="Q709" s="111"/>
      <c r="R709" s="24"/>
    </row>
    <row r="710" spans="1:18">
      <c r="A710" s="111"/>
      <c r="B710" s="110"/>
      <c r="C710" s="1153">
        <v>10</v>
      </c>
      <c r="D710" s="1154"/>
      <c r="E710" s="1154">
        <v>0.1</v>
      </c>
      <c r="F710" s="1154"/>
      <c r="G710" s="571"/>
      <c r="H710" s="428"/>
      <c r="I710" s="428"/>
      <c r="J710" s="571"/>
      <c r="K710" s="661" t="s">
        <v>1629</v>
      </c>
      <c r="L710" s="654">
        <f>C710/E710</f>
        <v>100</v>
      </c>
      <c r="M710" s="653"/>
      <c r="N710" s="111"/>
      <c r="O710" s="111"/>
      <c r="P710" s="111"/>
      <c r="Q710" s="111"/>
      <c r="R710" s="24"/>
    </row>
    <row r="711" spans="1:18">
      <c r="A711" s="111"/>
      <c r="B711" s="110"/>
      <c r="C711" s="1153">
        <v>1</v>
      </c>
      <c r="D711" s="1154"/>
      <c r="E711" s="1154">
        <v>7.0000000000000007E-2</v>
      </c>
      <c r="F711" s="1154"/>
      <c r="G711" s="571"/>
      <c r="H711" s="428"/>
      <c r="I711" s="428"/>
      <c r="J711" s="571"/>
      <c r="K711" s="661" t="s">
        <v>1629</v>
      </c>
      <c r="L711" s="654">
        <f>C711/E711</f>
        <v>14.285714285714285</v>
      </c>
      <c r="M711" s="653"/>
      <c r="N711" s="111"/>
      <c r="O711" s="111"/>
      <c r="P711" s="111"/>
      <c r="Q711" s="111"/>
      <c r="R711" s="24"/>
    </row>
    <row r="712" spans="1:18">
      <c r="A712" s="111"/>
      <c r="B712" s="110"/>
      <c r="C712" s="655"/>
      <c r="D712" s="656"/>
      <c r="E712" s="657"/>
      <c r="F712" s="656"/>
      <c r="G712" s="571"/>
      <c r="H712" s="428"/>
      <c r="I712" s="428"/>
      <c r="J712" s="571"/>
      <c r="K712" s="571"/>
      <c r="L712" s="571"/>
      <c r="M712" s="653"/>
      <c r="N712" s="111"/>
      <c r="O712" s="111"/>
      <c r="P712" s="111"/>
      <c r="Q712" s="111"/>
      <c r="R712" s="24"/>
    </row>
    <row r="713" spans="1:18" ht="15.75">
      <c r="A713" s="111"/>
      <c r="B713" s="110"/>
      <c r="C713" s="1172" t="s">
        <v>1624</v>
      </c>
      <c r="D713" s="1173"/>
      <c r="E713" s="1173"/>
      <c r="F713" s="1173"/>
      <c r="G713" s="1173"/>
      <c r="H713" s="1173"/>
      <c r="I713" s="1173"/>
      <c r="J713" s="1173"/>
      <c r="K713" s="1173"/>
      <c r="L713" s="1173"/>
      <c r="M713" s="1174"/>
      <c r="N713" s="111"/>
      <c r="O713" s="111"/>
      <c r="P713" s="111"/>
      <c r="Q713" s="111"/>
      <c r="R713" s="24"/>
    </row>
    <row r="714" spans="1:18" ht="15.75">
      <c r="A714" s="111"/>
      <c r="B714" s="110"/>
      <c r="C714" s="658"/>
      <c r="D714" s="659"/>
      <c r="E714" s="1175" t="s">
        <v>1630</v>
      </c>
      <c r="F714" s="1175"/>
      <c r="G714" s="1175"/>
      <c r="H714" s="1175"/>
      <c r="I714" s="1175"/>
      <c r="J714" s="1175"/>
      <c r="K714" s="1175"/>
      <c r="L714" s="1175"/>
      <c r="M714" s="1176"/>
      <c r="N714" s="111"/>
      <c r="O714" s="111"/>
      <c r="P714" s="111"/>
      <c r="Q714" s="111"/>
      <c r="R714" s="24"/>
    </row>
    <row r="715" spans="1:18">
      <c r="A715" s="111"/>
      <c r="B715" s="110"/>
      <c r="C715" s="1167" t="s">
        <v>1627</v>
      </c>
      <c r="D715" s="1168"/>
      <c r="E715" s="1169" t="s">
        <v>1631</v>
      </c>
      <c r="F715" s="1169"/>
      <c r="G715" s="1170" t="s">
        <v>1632</v>
      </c>
      <c r="H715" s="1170"/>
      <c r="I715" s="1170"/>
      <c r="J715" s="660"/>
      <c r="K715" s="660"/>
      <c r="L715" s="660"/>
      <c r="M715" s="1171" t="s">
        <v>1633</v>
      </c>
      <c r="N715" s="111"/>
      <c r="O715" s="111"/>
      <c r="P715" s="111"/>
      <c r="Q715" s="111"/>
      <c r="R715" s="24"/>
    </row>
    <row r="716" spans="1:18">
      <c r="A716" s="111"/>
      <c r="B716" s="110"/>
      <c r="C716" s="1167"/>
      <c r="D716" s="1168"/>
      <c r="E716" s="1169"/>
      <c r="F716" s="1169"/>
      <c r="G716" s="1170"/>
      <c r="H716" s="1170"/>
      <c r="I716" s="1170"/>
      <c r="J716" s="660"/>
      <c r="K716" s="660"/>
      <c r="L716" s="660"/>
      <c r="M716" s="1171"/>
      <c r="N716" s="111"/>
      <c r="O716" s="111"/>
      <c r="P716" s="111"/>
      <c r="Q716" s="111"/>
      <c r="R716" s="24"/>
    </row>
    <row r="717" spans="1:18">
      <c r="A717" s="111"/>
      <c r="B717" s="110"/>
      <c r="C717" s="1153">
        <v>0.9</v>
      </c>
      <c r="D717" s="1154"/>
      <c r="E717" s="1155">
        <v>7</v>
      </c>
      <c r="F717" s="1155"/>
      <c r="G717" s="1156" t="s">
        <v>1634</v>
      </c>
      <c r="H717" s="1156"/>
      <c r="I717" s="1156"/>
      <c r="J717" s="662">
        <f>C717</f>
        <v>0.9</v>
      </c>
      <c r="K717" s="586" t="s">
        <v>1616</v>
      </c>
      <c r="L717" s="663">
        <f>E717</f>
        <v>7</v>
      </c>
      <c r="M717" s="664">
        <f>C717/E717</f>
        <v>0.12857142857142859</v>
      </c>
      <c r="N717" s="111"/>
      <c r="O717" s="111"/>
      <c r="P717" s="111"/>
      <c r="Q717" s="111"/>
      <c r="R717" s="24"/>
    </row>
    <row r="718" spans="1:18">
      <c r="A718" s="111"/>
      <c r="B718" s="110"/>
      <c r="C718" s="1153">
        <v>3.5</v>
      </c>
      <c r="D718" s="1154"/>
      <c r="E718" s="1155">
        <v>20</v>
      </c>
      <c r="F718" s="1155"/>
      <c r="G718" s="1156" t="s">
        <v>1635</v>
      </c>
      <c r="H718" s="1156"/>
      <c r="I718" s="1156"/>
      <c r="J718" s="662">
        <f>C718</f>
        <v>3.5</v>
      </c>
      <c r="K718" s="586" t="s">
        <v>1616</v>
      </c>
      <c r="L718" s="663">
        <f>E718</f>
        <v>20</v>
      </c>
      <c r="M718" s="664">
        <f>C718/E718</f>
        <v>0.17499999999999999</v>
      </c>
      <c r="N718" s="111"/>
      <c r="O718" s="111"/>
      <c r="P718" s="111"/>
      <c r="Q718" s="111"/>
      <c r="R718" s="24"/>
    </row>
    <row r="719" spans="1:18">
      <c r="A719" s="111"/>
      <c r="B719" s="110"/>
      <c r="C719" s="665"/>
      <c r="D719" s="666"/>
      <c r="E719" s="558"/>
      <c r="F719" s="666"/>
      <c r="G719" s="558"/>
      <c r="H719" s="666"/>
      <c r="I719" s="666"/>
      <c r="J719" s="558"/>
      <c r="K719" s="558"/>
      <c r="L719" s="558"/>
      <c r="M719" s="667"/>
      <c r="N719" s="111"/>
      <c r="O719" s="111"/>
      <c r="P719" s="111"/>
      <c r="Q719" s="111"/>
      <c r="R719" s="24"/>
    </row>
    <row r="720" spans="1:18">
      <c r="A720" s="111"/>
      <c r="B720" s="110"/>
      <c r="C720" s="111"/>
      <c r="D720" s="111"/>
      <c r="E720" s="111"/>
      <c r="F720" s="111"/>
      <c r="G720" s="111"/>
      <c r="H720" s="111"/>
      <c r="I720" s="111"/>
      <c r="J720" s="111"/>
      <c r="K720" s="111"/>
      <c r="L720" s="110"/>
      <c r="M720" s="111"/>
      <c r="N720" s="111"/>
      <c r="O720" s="111"/>
      <c r="P720" s="111"/>
      <c r="Q720" s="111"/>
      <c r="R720" s="24"/>
    </row>
    <row r="721" spans="1:18" ht="15.75" thickBot="1">
      <c r="A721" s="111"/>
      <c r="B721" s="110"/>
      <c r="C721" s="111"/>
      <c r="D721" s="111"/>
      <c r="E721" s="111"/>
      <c r="F721" s="111"/>
      <c r="G721" s="111"/>
      <c r="H721" s="111"/>
      <c r="I721" s="111"/>
      <c r="J721" s="111"/>
      <c r="K721" s="111"/>
      <c r="L721" s="110"/>
      <c r="M721" s="111"/>
      <c r="N721" s="111"/>
      <c r="O721" s="111"/>
      <c r="P721" s="111"/>
      <c r="Q721" s="111"/>
      <c r="R721" s="24"/>
    </row>
    <row r="722" spans="1:18">
      <c r="A722" s="111"/>
      <c r="B722" s="110"/>
      <c r="C722" s="1157" t="s">
        <v>1636</v>
      </c>
      <c r="D722" s="1158"/>
      <c r="E722" s="1161" t="s">
        <v>1637</v>
      </c>
      <c r="F722" s="1161"/>
      <c r="G722" s="1163" t="s">
        <v>1638</v>
      </c>
      <c r="H722" s="1165" t="s">
        <v>1626</v>
      </c>
      <c r="I722" s="1165"/>
      <c r="J722" s="1165"/>
      <c r="K722" s="1165"/>
      <c r="L722" s="1165"/>
      <c r="M722" s="1166"/>
      <c r="N722" s="111"/>
      <c r="O722" s="111"/>
      <c r="P722" s="111"/>
      <c r="Q722" s="111"/>
      <c r="R722" s="24"/>
    </row>
    <row r="723" spans="1:18">
      <c r="A723" s="111"/>
      <c r="B723" s="110"/>
      <c r="C723" s="1159"/>
      <c r="D723" s="1160"/>
      <c r="E723" s="1162"/>
      <c r="F723" s="1162"/>
      <c r="G723" s="1164"/>
      <c r="H723" s="668"/>
      <c r="I723" s="668"/>
      <c r="J723" s="668"/>
      <c r="K723" s="668"/>
      <c r="L723" s="668"/>
      <c r="M723" s="669"/>
      <c r="N723" s="111"/>
      <c r="O723" s="111"/>
      <c r="P723" s="111"/>
      <c r="Q723" s="111"/>
      <c r="R723" s="24"/>
    </row>
    <row r="724" spans="1:18">
      <c r="A724" s="111"/>
      <c r="B724" s="110"/>
      <c r="C724" s="1144">
        <v>32</v>
      </c>
      <c r="D724" s="1145"/>
      <c r="E724" s="1146">
        <v>1.45</v>
      </c>
      <c r="F724" s="1146"/>
      <c r="G724" s="1147">
        <f>C724/E724</f>
        <v>22.068965517241381</v>
      </c>
      <c r="H724" s="1148" t="s">
        <v>1639</v>
      </c>
      <c r="I724" s="1148"/>
      <c r="J724" s="1148"/>
      <c r="K724" s="1148"/>
      <c r="L724" s="1148"/>
      <c r="M724" s="1149"/>
      <c r="N724" s="111"/>
      <c r="O724" s="111"/>
      <c r="P724" s="111"/>
      <c r="Q724" s="111"/>
      <c r="R724" s="24"/>
    </row>
    <row r="725" spans="1:18">
      <c r="A725" s="111"/>
      <c r="B725" s="110"/>
      <c r="C725" s="1144"/>
      <c r="D725" s="1145"/>
      <c r="E725" s="1146"/>
      <c r="F725" s="1146"/>
      <c r="G725" s="1147"/>
      <c r="H725" s="1148"/>
      <c r="I725" s="1148"/>
      <c r="J725" s="1148"/>
      <c r="K725" s="1148"/>
      <c r="L725" s="1148"/>
      <c r="M725" s="1149"/>
      <c r="N725" s="111"/>
      <c r="O725" s="111"/>
      <c r="P725" s="111"/>
      <c r="Q725" s="111"/>
      <c r="R725" s="24"/>
    </row>
    <row r="726" spans="1:18" ht="15.75">
      <c r="A726" s="111"/>
      <c r="B726" s="110"/>
      <c r="C726" s="1150" t="s">
        <v>1640</v>
      </c>
      <c r="D726" s="1151"/>
      <c r="E726" s="1151"/>
      <c r="F726" s="1151"/>
      <c r="G726" s="1151"/>
      <c r="H726" s="1151"/>
      <c r="I726" s="1151"/>
      <c r="J726" s="1151"/>
      <c r="K726" s="1151"/>
      <c r="L726" s="1151"/>
      <c r="M726" s="1152"/>
      <c r="N726" s="111"/>
      <c r="O726" s="111"/>
      <c r="P726" s="111"/>
      <c r="Q726" s="111"/>
      <c r="R726" s="24"/>
    </row>
    <row r="727" spans="1:18" ht="15.75">
      <c r="A727" s="111"/>
      <c r="B727" s="110"/>
      <c r="C727" s="1134">
        <v>32</v>
      </c>
      <c r="D727" s="1135"/>
      <c r="E727" s="1136">
        <v>1.2</v>
      </c>
      <c r="F727" s="1136"/>
      <c r="G727" s="670">
        <f t="shared" ref="G727:G738" si="5">C727/E727</f>
        <v>26.666666666666668</v>
      </c>
      <c r="H727" s="671" t="s">
        <v>1641</v>
      </c>
      <c r="I727" s="672"/>
      <c r="J727" s="672"/>
      <c r="K727" s="672"/>
      <c r="L727" s="673"/>
      <c r="M727" s="674"/>
      <c r="N727" s="111"/>
      <c r="O727" s="111"/>
      <c r="P727" s="111"/>
      <c r="Q727" s="111"/>
      <c r="R727" s="24"/>
    </row>
    <row r="728" spans="1:18" ht="15.75">
      <c r="A728" s="111"/>
      <c r="B728" s="110"/>
      <c r="C728" s="1134">
        <v>12</v>
      </c>
      <c r="D728" s="1135"/>
      <c r="E728" s="1136">
        <v>1</v>
      </c>
      <c r="F728" s="1136"/>
      <c r="G728" s="670">
        <f t="shared" si="5"/>
        <v>12</v>
      </c>
      <c r="H728" s="671" t="s">
        <v>1642</v>
      </c>
      <c r="I728" s="672"/>
      <c r="J728" s="672"/>
      <c r="K728" s="672"/>
      <c r="L728" s="673"/>
      <c r="M728" s="674"/>
      <c r="N728" s="111"/>
      <c r="O728" s="111"/>
      <c r="P728" s="111"/>
      <c r="Q728" s="111"/>
      <c r="R728" s="24"/>
    </row>
    <row r="729" spans="1:18" ht="15.75">
      <c r="A729" s="111"/>
      <c r="B729" s="110"/>
      <c r="C729" s="1134">
        <v>32</v>
      </c>
      <c r="D729" s="1135"/>
      <c r="E729" s="1136">
        <v>2</v>
      </c>
      <c r="F729" s="1136"/>
      <c r="G729" s="670">
        <f t="shared" si="5"/>
        <v>16</v>
      </c>
      <c r="H729" s="671" t="s">
        <v>1643</v>
      </c>
      <c r="I729" s="672"/>
      <c r="J729" s="672"/>
      <c r="K729" s="672"/>
      <c r="L729" s="673"/>
      <c r="M729" s="674"/>
      <c r="N729" s="111"/>
      <c r="O729" s="111"/>
      <c r="P729" s="111"/>
      <c r="Q729" s="111"/>
      <c r="R729" s="24"/>
    </row>
    <row r="730" spans="1:18" ht="15.75">
      <c r="A730" s="111"/>
      <c r="B730" s="110"/>
      <c r="C730" s="1134">
        <v>32</v>
      </c>
      <c r="D730" s="1135"/>
      <c r="E730" s="1136">
        <v>1.2</v>
      </c>
      <c r="F730" s="1136"/>
      <c r="G730" s="670">
        <f t="shared" si="5"/>
        <v>26.666666666666668</v>
      </c>
      <c r="H730" s="671" t="s">
        <v>1643</v>
      </c>
      <c r="I730" s="672"/>
      <c r="J730" s="672"/>
      <c r="K730" s="672"/>
      <c r="L730" s="673"/>
      <c r="M730" s="674"/>
      <c r="N730" s="111"/>
      <c r="O730" s="111"/>
      <c r="P730" s="111"/>
      <c r="Q730" s="111"/>
      <c r="R730" s="24"/>
    </row>
    <row r="731" spans="1:18" ht="15.75">
      <c r="A731" s="111"/>
      <c r="B731" s="110"/>
      <c r="C731" s="1134">
        <v>33</v>
      </c>
      <c r="D731" s="1135"/>
      <c r="E731" s="1136">
        <v>1.3</v>
      </c>
      <c r="F731" s="1136"/>
      <c r="G731" s="670">
        <f t="shared" si="5"/>
        <v>25.384615384615383</v>
      </c>
      <c r="H731" s="671" t="s">
        <v>1644</v>
      </c>
      <c r="I731" s="672"/>
      <c r="J731" s="672"/>
      <c r="K731" s="672"/>
      <c r="L731" s="673"/>
      <c r="M731" s="674"/>
      <c r="N731" s="111"/>
      <c r="O731" s="111"/>
      <c r="P731" s="111"/>
      <c r="Q731" s="111"/>
      <c r="R731" s="24"/>
    </row>
    <row r="732" spans="1:18" ht="15.75">
      <c r="A732" s="111"/>
      <c r="B732" s="110"/>
      <c r="C732" s="1134">
        <v>33</v>
      </c>
      <c r="D732" s="1135"/>
      <c r="E732" s="1136">
        <v>1.5</v>
      </c>
      <c r="F732" s="1136"/>
      <c r="G732" s="670">
        <f t="shared" si="5"/>
        <v>22</v>
      </c>
      <c r="H732" s="671" t="s">
        <v>1645</v>
      </c>
      <c r="I732" s="672"/>
      <c r="J732" s="672"/>
      <c r="K732" s="672"/>
      <c r="L732" s="673"/>
      <c r="M732" s="674"/>
      <c r="N732" s="111"/>
      <c r="O732" s="111"/>
      <c r="P732" s="111"/>
      <c r="Q732" s="111"/>
      <c r="R732" s="24"/>
    </row>
    <row r="733" spans="1:18" ht="15.75">
      <c r="A733" s="111"/>
      <c r="B733" s="110"/>
      <c r="C733" s="1134">
        <v>30</v>
      </c>
      <c r="D733" s="1135"/>
      <c r="E733" s="1136">
        <v>1.2</v>
      </c>
      <c r="F733" s="1136"/>
      <c r="G733" s="670">
        <f t="shared" si="5"/>
        <v>25</v>
      </c>
      <c r="H733" s="671" t="s">
        <v>1646</v>
      </c>
      <c r="I733" s="672"/>
      <c r="J733" s="672"/>
      <c r="K733" s="672"/>
      <c r="L733" s="673"/>
      <c r="M733" s="674"/>
      <c r="N733" s="111"/>
      <c r="O733" s="111"/>
      <c r="P733" s="111"/>
      <c r="Q733" s="111"/>
      <c r="R733" s="24"/>
    </row>
    <row r="734" spans="1:18" ht="15.75">
      <c r="A734" s="111"/>
      <c r="B734" s="110"/>
      <c r="C734" s="1134">
        <v>33</v>
      </c>
      <c r="D734" s="1135"/>
      <c r="E734" s="1136">
        <v>1.6</v>
      </c>
      <c r="F734" s="1136"/>
      <c r="G734" s="670">
        <f t="shared" si="5"/>
        <v>20.625</v>
      </c>
      <c r="H734" s="671" t="s">
        <v>1647</v>
      </c>
      <c r="I734" s="672"/>
      <c r="J734" s="672"/>
      <c r="K734" s="672"/>
      <c r="L734" s="673"/>
      <c r="M734" s="674"/>
      <c r="N734" s="111"/>
      <c r="O734" s="111"/>
      <c r="P734" s="111"/>
      <c r="Q734" s="111"/>
      <c r="R734" s="24"/>
    </row>
    <row r="735" spans="1:18" ht="15.75">
      <c r="A735" s="111"/>
      <c r="B735" s="110"/>
      <c r="C735" s="1134">
        <v>33</v>
      </c>
      <c r="D735" s="1135"/>
      <c r="E735" s="1136">
        <v>2</v>
      </c>
      <c r="F735" s="1136"/>
      <c r="G735" s="670">
        <f t="shared" si="5"/>
        <v>16.5</v>
      </c>
      <c r="H735" s="671" t="s">
        <v>1648</v>
      </c>
      <c r="I735" s="672"/>
      <c r="J735" s="672"/>
      <c r="K735" s="672"/>
      <c r="L735" s="673"/>
      <c r="M735" s="674"/>
      <c r="N735" s="111"/>
      <c r="O735" s="111"/>
      <c r="P735" s="111"/>
      <c r="Q735" s="111"/>
      <c r="R735" s="24"/>
    </row>
    <row r="736" spans="1:18" ht="15.75">
      <c r="A736" s="111"/>
      <c r="B736" s="110"/>
      <c r="C736" s="1134">
        <v>48</v>
      </c>
      <c r="D736" s="1135"/>
      <c r="E736" s="1136">
        <v>6</v>
      </c>
      <c r="F736" s="1136"/>
      <c r="G736" s="670">
        <f t="shared" si="5"/>
        <v>8</v>
      </c>
      <c r="H736" s="671" t="s">
        <v>1649</v>
      </c>
      <c r="I736" s="672"/>
      <c r="J736" s="672"/>
      <c r="K736" s="672"/>
      <c r="L736" s="673"/>
      <c r="M736" s="674"/>
      <c r="N736" s="111"/>
      <c r="O736" s="111"/>
      <c r="P736" s="111"/>
      <c r="Q736" s="111"/>
      <c r="R736" s="24"/>
    </row>
    <row r="737" spans="1:18" ht="15.75">
      <c r="A737" s="111"/>
      <c r="B737" s="110"/>
      <c r="C737" s="1134">
        <v>1</v>
      </c>
      <c r="D737" s="1135"/>
      <c r="E737" s="1136">
        <v>0.25</v>
      </c>
      <c r="F737" s="1136"/>
      <c r="G737" s="670">
        <f t="shared" si="5"/>
        <v>4</v>
      </c>
      <c r="H737" s="671" t="s">
        <v>1650</v>
      </c>
      <c r="I737" s="672"/>
      <c r="J737" s="672"/>
      <c r="K737" s="672"/>
      <c r="L737" s="673"/>
      <c r="M737" s="674"/>
      <c r="N737" s="111"/>
      <c r="O737" s="111"/>
      <c r="P737" s="111"/>
      <c r="Q737" s="111"/>
      <c r="R737" s="24"/>
    </row>
    <row r="738" spans="1:18" ht="15.75">
      <c r="A738" s="111"/>
      <c r="B738" s="110"/>
      <c r="C738" s="1134">
        <v>25</v>
      </c>
      <c r="D738" s="1135"/>
      <c r="E738" s="1136">
        <v>1</v>
      </c>
      <c r="F738" s="1136"/>
      <c r="G738" s="670">
        <f t="shared" si="5"/>
        <v>25</v>
      </c>
      <c r="H738" s="671" t="s">
        <v>1651</v>
      </c>
      <c r="I738" s="672"/>
      <c r="J738" s="672"/>
      <c r="K738" s="672"/>
      <c r="L738" s="673"/>
      <c r="M738" s="674"/>
      <c r="N738" s="111"/>
      <c r="O738" s="111"/>
      <c r="P738" s="111"/>
      <c r="Q738" s="111"/>
      <c r="R738" s="24"/>
    </row>
    <row r="739" spans="1:18" ht="15.75">
      <c r="A739" s="111"/>
      <c r="B739" s="110"/>
      <c r="C739" s="675"/>
      <c r="D739" s="676"/>
      <c r="E739" s="677"/>
      <c r="F739" s="677"/>
      <c r="G739" s="670"/>
      <c r="H739" s="671"/>
      <c r="I739" s="672"/>
      <c r="J739" s="672"/>
      <c r="K739" s="672"/>
      <c r="L739" s="673"/>
      <c r="M739" s="674"/>
      <c r="N739" s="111"/>
      <c r="O739" s="111"/>
      <c r="P739" s="111"/>
      <c r="Q739" s="111"/>
      <c r="R739" s="24"/>
    </row>
    <row r="740" spans="1:18" ht="15.75">
      <c r="A740" s="111"/>
      <c r="B740" s="110"/>
      <c r="C740" s="678" t="s">
        <v>1652</v>
      </c>
      <c r="D740" s="676"/>
      <c r="E740" s="677"/>
      <c r="F740" s="677"/>
      <c r="G740" s="670"/>
      <c r="H740" s="671"/>
      <c r="I740" s="672"/>
      <c r="J740" s="672"/>
      <c r="K740" s="672"/>
      <c r="L740" s="673"/>
      <c r="M740" s="674"/>
      <c r="N740" s="111"/>
      <c r="O740" s="111"/>
      <c r="P740" s="111"/>
      <c r="Q740" s="111"/>
      <c r="R740" s="24"/>
    </row>
    <row r="741" spans="1:18">
      <c r="A741" s="111"/>
      <c r="B741" s="110"/>
      <c r="C741" s="1137" t="s">
        <v>1653</v>
      </c>
      <c r="D741" s="1138"/>
      <c r="E741" s="1138"/>
      <c r="F741" s="1138"/>
      <c r="G741" s="1138"/>
      <c r="H741" s="1138"/>
      <c r="I741" s="1138"/>
      <c r="J741" s="1138"/>
      <c r="K741" s="1138"/>
      <c r="L741" s="1138"/>
      <c r="M741" s="1139"/>
      <c r="N741" s="111"/>
      <c r="O741" s="111"/>
      <c r="P741" s="111"/>
      <c r="Q741" s="111"/>
      <c r="R741" s="24"/>
    </row>
    <row r="742" spans="1:18">
      <c r="A742" s="111"/>
      <c r="B742" s="110"/>
      <c r="C742" s="1137"/>
      <c r="D742" s="1138"/>
      <c r="E742" s="1138"/>
      <c r="F742" s="1138"/>
      <c r="G742" s="1138"/>
      <c r="H742" s="1138"/>
      <c r="I742" s="1138"/>
      <c r="J742" s="1138"/>
      <c r="K742" s="1138"/>
      <c r="L742" s="1138"/>
      <c r="M742" s="1139"/>
      <c r="N742" s="111"/>
      <c r="O742" s="111"/>
      <c r="P742" s="111"/>
      <c r="Q742" s="111"/>
      <c r="R742" s="24"/>
    </row>
    <row r="743" spans="1:18" ht="15.75" thickBot="1">
      <c r="A743" s="111"/>
      <c r="B743" s="110"/>
      <c r="C743" s="1140"/>
      <c r="D743" s="1141"/>
      <c r="E743" s="1141"/>
      <c r="F743" s="1141"/>
      <c r="G743" s="1141"/>
      <c r="H743" s="1141"/>
      <c r="I743" s="1141"/>
      <c r="J743" s="1141"/>
      <c r="K743" s="1141"/>
      <c r="L743" s="1141"/>
      <c r="M743" s="1142"/>
      <c r="N743" s="111"/>
      <c r="O743" s="111"/>
      <c r="P743" s="111"/>
      <c r="Q743" s="111"/>
      <c r="R743" s="24"/>
    </row>
    <row r="744" spans="1:18">
      <c r="A744" s="111"/>
      <c r="B744" s="110"/>
      <c r="C744" s="110"/>
      <c r="D744" s="110"/>
      <c r="E744" s="110"/>
      <c r="F744" s="110"/>
      <c r="G744" s="110"/>
      <c r="H744" s="110"/>
      <c r="I744" s="110"/>
      <c r="J744" s="110"/>
      <c r="K744" s="110"/>
      <c r="L744" s="110"/>
      <c r="M744" s="111"/>
      <c r="N744" s="111"/>
      <c r="O744" s="111"/>
      <c r="P744" s="111"/>
      <c r="Q744" s="111"/>
      <c r="R744" s="24"/>
    </row>
    <row r="745" spans="1:18">
      <c r="A745" s="345"/>
      <c r="B745" s="346"/>
      <c r="C745" s="347"/>
      <c r="D745" s="347"/>
      <c r="E745" s="347"/>
      <c r="F745" s="347"/>
      <c r="G745" s="347"/>
      <c r="H745" s="347"/>
      <c r="I745" s="347"/>
      <c r="J745" s="346"/>
      <c r="K745" s="346"/>
      <c r="L745" s="346"/>
      <c r="M745" s="345"/>
      <c r="N745" s="345"/>
      <c r="O745" s="345"/>
      <c r="P745" s="345"/>
      <c r="Q745" s="345"/>
      <c r="R745" s="24"/>
    </row>
    <row r="746" spans="1:18">
      <c r="A746" s="111"/>
      <c r="B746" s="110"/>
      <c r="C746" s="110"/>
      <c r="D746" s="110"/>
      <c r="E746" s="110"/>
      <c r="F746" s="110"/>
      <c r="G746" s="110"/>
      <c r="H746" s="110"/>
      <c r="I746" s="110"/>
      <c r="J746" s="110"/>
      <c r="K746" s="110"/>
      <c r="L746" s="110"/>
      <c r="M746" s="111"/>
      <c r="N746" s="111"/>
      <c r="O746" s="111"/>
      <c r="P746" s="111"/>
      <c r="Q746" s="111"/>
      <c r="R746" s="24"/>
    </row>
    <row r="747" spans="1:18" ht="20.25">
      <c r="A747" s="111"/>
      <c r="B747" s="1143" t="s">
        <v>1654</v>
      </c>
      <c r="C747" s="1143"/>
      <c r="D747" s="1143"/>
      <c r="E747" s="1143"/>
      <c r="F747" s="1143"/>
      <c r="G747" s="1143"/>
      <c r="H747" s="1143"/>
      <c r="I747" s="1143"/>
      <c r="J747" s="1143"/>
      <c r="K747" s="1143"/>
      <c r="L747" s="1143"/>
      <c r="M747" s="1143"/>
      <c r="N747" s="1143"/>
      <c r="O747" s="110"/>
      <c r="P747" s="110"/>
      <c r="Q747" s="110"/>
      <c r="R747" s="24"/>
    </row>
    <row r="748" spans="1:18">
      <c r="A748" s="111"/>
      <c r="B748" s="679"/>
      <c r="C748" s="1057"/>
      <c r="D748" s="1057"/>
      <c r="E748" s="1057"/>
      <c r="F748" s="1057"/>
      <c r="G748" s="1057"/>
      <c r="H748" s="1057"/>
      <c r="I748" s="1057"/>
      <c r="J748" s="1057"/>
      <c r="K748" s="1057"/>
      <c r="L748" s="1057"/>
      <c r="M748" s="1057"/>
      <c r="N748" s="680"/>
      <c r="O748" s="110"/>
      <c r="P748" s="110"/>
      <c r="Q748" s="110"/>
      <c r="R748" s="24"/>
    </row>
    <row r="749" spans="1:18" ht="18">
      <c r="A749" s="111"/>
      <c r="B749" s="1129" t="s">
        <v>1655</v>
      </c>
      <c r="C749" s="1130"/>
      <c r="D749" s="1130"/>
      <c r="E749" s="1130"/>
      <c r="F749" s="1130"/>
      <c r="G749" s="1130"/>
      <c r="H749" s="1130"/>
      <c r="I749" s="1130"/>
      <c r="J749" s="1130"/>
      <c r="K749" s="1130"/>
      <c r="L749" s="1130"/>
      <c r="M749" s="1130"/>
      <c r="N749" s="1131"/>
      <c r="O749" s="110"/>
      <c r="P749" s="110"/>
      <c r="Q749" s="110"/>
      <c r="R749" s="24"/>
    </row>
    <row r="750" spans="1:18" ht="18">
      <c r="A750" s="111"/>
      <c r="B750" s="681"/>
      <c r="C750" s="682"/>
      <c r="D750" s="682"/>
      <c r="E750" s="682"/>
      <c r="F750" s="682"/>
      <c r="G750" s="682"/>
      <c r="H750" s="682"/>
      <c r="I750" s="682"/>
      <c r="J750" s="682"/>
      <c r="K750" s="682"/>
      <c r="L750" s="682"/>
      <c r="M750" s="682"/>
      <c r="N750" s="683"/>
      <c r="O750" s="110"/>
      <c r="P750" s="110"/>
      <c r="Q750" s="110"/>
      <c r="R750" s="24"/>
    </row>
    <row r="751" spans="1:18" ht="15.75">
      <c r="A751" s="111"/>
      <c r="B751" s="684"/>
      <c r="C751" s="685"/>
      <c r="D751" s="685"/>
      <c r="E751" s="686" t="s">
        <v>1656</v>
      </c>
      <c r="F751" s="687">
        <v>250</v>
      </c>
      <c r="G751" s="687">
        <v>620</v>
      </c>
      <c r="H751" s="687">
        <v>37</v>
      </c>
      <c r="I751" s="687">
        <v>14</v>
      </c>
      <c r="J751" s="627">
        <f>SUM(F751:I751)</f>
        <v>921</v>
      </c>
      <c r="K751" s="688" t="s">
        <v>1657</v>
      </c>
      <c r="L751" s="689"/>
      <c r="M751" s="571"/>
      <c r="N751" s="690"/>
      <c r="O751" s="110"/>
      <c r="P751" s="110"/>
      <c r="Q751" s="110"/>
      <c r="R751" s="24"/>
    </row>
    <row r="752" spans="1:18" ht="15.75">
      <c r="A752" s="111"/>
      <c r="B752" s="684"/>
      <c r="C752" s="685"/>
      <c r="D752" s="685"/>
      <c r="E752" s="691" t="s">
        <v>1658</v>
      </c>
      <c r="F752" s="692">
        <v>4.4999999999999998E-2</v>
      </c>
      <c r="G752" s="692">
        <v>7.0000000000000007E-2</v>
      </c>
      <c r="H752" s="692">
        <v>0.11</v>
      </c>
      <c r="I752" s="693">
        <v>0.13</v>
      </c>
      <c r="J752" s="571"/>
      <c r="K752" s="694" t="s">
        <v>1659</v>
      </c>
      <c r="L752" s="695">
        <v>25</v>
      </c>
      <c r="M752" s="696" t="s">
        <v>1660</v>
      </c>
      <c r="N752" s="690"/>
      <c r="O752" s="110"/>
      <c r="P752" s="110"/>
      <c r="Q752" s="110"/>
      <c r="R752" s="24"/>
    </row>
    <row r="753" spans="1:18" ht="15.75">
      <c r="A753" s="111"/>
      <c r="B753" s="684"/>
      <c r="C753" s="685"/>
      <c r="D753" s="685"/>
      <c r="E753" s="697" t="s">
        <v>1661</v>
      </c>
      <c r="F753" s="698" t="s">
        <v>1594</v>
      </c>
      <c r="G753" s="699" t="s">
        <v>1595</v>
      </c>
      <c r="H753" s="700" t="s">
        <v>1596</v>
      </c>
      <c r="I753" s="699" t="s">
        <v>26</v>
      </c>
      <c r="J753" s="1132" t="s">
        <v>1662</v>
      </c>
      <c r="K753" s="1132"/>
      <c r="L753" s="1132"/>
      <c r="M753" s="571"/>
      <c r="N753" s="690"/>
      <c r="O753" s="110"/>
      <c r="P753" s="110"/>
      <c r="Q753" s="110"/>
      <c r="R753" s="24"/>
    </row>
    <row r="754" spans="1:18">
      <c r="A754" s="111"/>
      <c r="B754" s="684"/>
      <c r="C754" s="685"/>
      <c r="D754" s="685"/>
      <c r="E754" s="701" t="s">
        <v>1663</v>
      </c>
      <c r="F754" s="1058">
        <f>F752*F751</f>
        <v>11.25</v>
      </c>
      <c r="G754" s="1058">
        <f>G752*G751</f>
        <v>43.400000000000006</v>
      </c>
      <c r="H754" s="1058">
        <f>H752*H751</f>
        <v>4.07</v>
      </c>
      <c r="I754" s="702">
        <f>I752*I751</f>
        <v>1.82</v>
      </c>
      <c r="J754" s="703">
        <f>SUM(F754:I754)</f>
        <v>60.540000000000006</v>
      </c>
      <c r="K754" s="703"/>
      <c r="L754" s="704" t="s">
        <v>1664</v>
      </c>
      <c r="M754" s="571"/>
      <c r="N754" s="653"/>
      <c r="O754" s="110"/>
      <c r="P754" s="110"/>
      <c r="Q754" s="110"/>
      <c r="R754" s="24"/>
    </row>
    <row r="755" spans="1:18" ht="18">
      <c r="A755" s="111"/>
      <c r="B755" s="684"/>
      <c r="C755" s="685"/>
      <c r="D755" s="685"/>
      <c r="E755" s="705" t="s">
        <v>1665</v>
      </c>
      <c r="F755" s="1059">
        <f>F754/(100-L752)*100</f>
        <v>15</v>
      </c>
      <c r="G755" s="1059">
        <f>G754/(100-L752)*100</f>
        <v>57.866666666666674</v>
      </c>
      <c r="H755" s="1059">
        <f>H754/(100-L752)*100</f>
        <v>5.4266666666666667</v>
      </c>
      <c r="I755" s="706">
        <f>I754/(100-L752)*100</f>
        <v>2.4266666666666667</v>
      </c>
      <c r="J755" s="707">
        <f>SUM(F755:I755)</f>
        <v>80.72</v>
      </c>
      <c r="K755" s="708"/>
      <c r="L755" s="709" t="s">
        <v>1666</v>
      </c>
      <c r="M755" s="571"/>
      <c r="N755" s="653"/>
      <c r="O755" s="110"/>
      <c r="P755" s="110"/>
      <c r="Q755" s="110"/>
      <c r="R755" s="24"/>
    </row>
    <row r="756" spans="1:18">
      <c r="A756" s="111"/>
      <c r="B756" s="684"/>
      <c r="C756" s="685"/>
      <c r="D756" s="685"/>
      <c r="E756" s="685"/>
      <c r="F756" s="685"/>
      <c r="G756" s="685"/>
      <c r="H756" s="685"/>
      <c r="I756" s="685"/>
      <c r="J756" s="710">
        <f>J755-J754</f>
        <v>20.179999999999993</v>
      </c>
      <c r="K756" s="710"/>
      <c r="L756" s="711" t="s">
        <v>1667</v>
      </c>
      <c r="M756" s="712"/>
      <c r="N756" s="690"/>
      <c r="O756" s="110"/>
      <c r="P756" s="110"/>
      <c r="Q756" s="110"/>
      <c r="R756" s="24"/>
    </row>
    <row r="757" spans="1:18">
      <c r="A757" s="111"/>
      <c r="B757" s="684"/>
      <c r="C757" s="685"/>
      <c r="D757" s="685"/>
      <c r="E757" s="685"/>
      <c r="F757" s="685"/>
      <c r="G757" s="685"/>
      <c r="H757" s="685"/>
      <c r="I757" s="685"/>
      <c r="J757" s="713">
        <f>(J756/J751)*1000</f>
        <v>21.910966340933761</v>
      </c>
      <c r="K757" s="710"/>
      <c r="L757" s="711" t="s">
        <v>1668</v>
      </c>
      <c r="M757" s="712"/>
      <c r="N757" s="690"/>
      <c r="O757" s="110"/>
      <c r="P757" s="110"/>
      <c r="Q757" s="110"/>
      <c r="R757" s="24"/>
    </row>
    <row r="758" spans="1:18">
      <c r="A758" s="111"/>
      <c r="B758" s="684"/>
      <c r="C758" s="714" t="s">
        <v>1660</v>
      </c>
      <c r="D758" s="715" t="s">
        <v>1669</v>
      </c>
      <c r="E758" s="685"/>
      <c r="F758" s="685"/>
      <c r="G758" s="685"/>
      <c r="H758" s="685"/>
      <c r="I758" s="685"/>
      <c r="J758" s="685"/>
      <c r="K758" s="685"/>
      <c r="L758" s="685"/>
      <c r="M758" s="685"/>
      <c r="N758" s="690"/>
      <c r="O758" s="110"/>
      <c r="P758" s="110"/>
      <c r="Q758" s="110"/>
      <c r="R758" s="24"/>
    </row>
    <row r="759" spans="1:18">
      <c r="A759" s="111"/>
      <c r="B759" s="684"/>
      <c r="C759" s="716"/>
      <c r="D759" s="715" t="s">
        <v>1670</v>
      </c>
      <c r="E759" s="685"/>
      <c r="F759" s="685"/>
      <c r="G759" s="685"/>
      <c r="H759" s="685"/>
      <c r="I759" s="685"/>
      <c r="J759" s="685"/>
      <c r="K759" s="685"/>
      <c r="L759" s="685"/>
      <c r="M759" s="685"/>
      <c r="N759" s="690"/>
      <c r="O759" s="110"/>
      <c r="P759" s="110"/>
      <c r="Q759" s="110"/>
      <c r="R759" s="24"/>
    </row>
    <row r="760" spans="1:18">
      <c r="A760" s="111"/>
      <c r="B760" s="717"/>
      <c r="C760" s="561"/>
      <c r="D760" s="561"/>
      <c r="E760" s="561"/>
      <c r="F760" s="561"/>
      <c r="G760" s="561"/>
      <c r="H760" s="561"/>
      <c r="I760" s="561"/>
      <c r="J760" s="561"/>
      <c r="K760" s="561"/>
      <c r="L760" s="561"/>
      <c r="M760" s="561"/>
      <c r="N760" s="562"/>
      <c r="O760" s="110"/>
      <c r="P760" s="110"/>
      <c r="Q760" s="110"/>
      <c r="R760" s="24"/>
    </row>
    <row r="761" spans="1:18">
      <c r="A761" s="111"/>
      <c r="B761" s="110"/>
      <c r="C761" s="110"/>
      <c r="D761" s="110"/>
      <c r="E761" s="110"/>
      <c r="F761" s="110"/>
      <c r="G761" s="110"/>
      <c r="H761" s="110"/>
      <c r="I761" s="110"/>
      <c r="J761" s="110"/>
      <c r="K761" s="110"/>
      <c r="L761" s="110"/>
      <c r="M761" s="111"/>
      <c r="N761" s="111"/>
      <c r="O761" s="111"/>
      <c r="P761" s="111"/>
      <c r="Q761" s="111"/>
      <c r="R761" s="24"/>
    </row>
    <row r="762" spans="1:18" ht="15.75" thickBot="1">
      <c r="A762" s="111"/>
      <c r="B762" s="110"/>
      <c r="C762" s="110"/>
      <c r="D762" s="110"/>
      <c r="E762" s="110"/>
      <c r="F762" s="110"/>
      <c r="G762" s="110"/>
      <c r="H762" s="110"/>
      <c r="I762" s="110"/>
      <c r="J762" s="110"/>
      <c r="K762" s="110"/>
      <c r="L762" s="110"/>
      <c r="M762" s="111"/>
      <c r="N762" s="111"/>
      <c r="O762" s="111"/>
      <c r="P762" s="111"/>
      <c r="Q762" s="111"/>
      <c r="R762" s="24"/>
    </row>
    <row r="763" spans="1:18">
      <c r="A763" s="1119" t="s">
        <v>1671</v>
      </c>
      <c r="B763" s="1121" t="s">
        <v>1672</v>
      </c>
      <c r="C763" s="1122"/>
      <c r="D763" s="1122"/>
      <c r="E763" s="1122"/>
      <c r="F763" s="1122"/>
      <c r="G763" s="1122"/>
      <c r="H763" s="1122"/>
      <c r="I763" s="1122"/>
      <c r="J763" s="1122"/>
      <c r="K763" s="1122"/>
      <c r="L763" s="1122"/>
      <c r="M763" s="1122"/>
      <c r="N763" s="1125">
        <v>1</v>
      </c>
      <c r="O763" s="111"/>
      <c r="P763" s="111"/>
      <c r="Q763" s="111"/>
      <c r="R763" s="24"/>
    </row>
    <row r="764" spans="1:18">
      <c r="A764" s="1120"/>
      <c r="B764" s="1123"/>
      <c r="C764" s="1124"/>
      <c r="D764" s="1124"/>
      <c r="E764" s="1124"/>
      <c r="F764" s="1124"/>
      <c r="G764" s="1124"/>
      <c r="H764" s="1124"/>
      <c r="I764" s="1124"/>
      <c r="J764" s="1124"/>
      <c r="K764" s="1124"/>
      <c r="L764" s="1124"/>
      <c r="M764" s="1124"/>
      <c r="N764" s="1126"/>
      <c r="O764" s="111"/>
      <c r="P764" s="111"/>
      <c r="Q764" s="111"/>
      <c r="R764" s="24"/>
    </row>
    <row r="765" spans="1:18" ht="20.25">
      <c r="A765" s="1103"/>
      <c r="B765" s="1104" t="s">
        <v>1673</v>
      </c>
      <c r="C765" s="1105"/>
      <c r="D765" s="1105"/>
      <c r="E765" s="1105"/>
      <c r="F765" s="1105"/>
      <c r="G765" s="1105"/>
      <c r="H765" s="1105"/>
      <c r="I765" s="1105"/>
      <c r="J765" s="1105"/>
      <c r="K765" s="1105"/>
      <c r="L765" s="1105"/>
      <c r="M765" s="1105"/>
      <c r="N765" s="1106"/>
      <c r="O765" s="111"/>
      <c r="P765" s="111"/>
      <c r="Q765" s="111"/>
      <c r="R765" s="24"/>
    </row>
    <row r="766" spans="1:18">
      <c r="A766" s="1103"/>
      <c r="B766" s="1107" t="s">
        <v>1674</v>
      </c>
      <c r="C766" s="1108"/>
      <c r="D766" s="1108"/>
      <c r="E766" s="1108"/>
      <c r="F766" s="1108"/>
      <c r="G766" s="1108"/>
      <c r="H766" s="1108"/>
      <c r="I766" s="1108"/>
      <c r="J766" s="1108"/>
      <c r="K766" s="1108"/>
      <c r="L766" s="1108"/>
      <c r="M766" s="1108"/>
      <c r="N766" s="1109"/>
      <c r="O766" s="111"/>
      <c r="P766" s="111"/>
      <c r="Q766" s="111"/>
      <c r="R766" s="24"/>
    </row>
    <row r="767" spans="1:18">
      <c r="A767" s="1103"/>
      <c r="B767" s="1107"/>
      <c r="C767" s="1108"/>
      <c r="D767" s="1108"/>
      <c r="E767" s="1108"/>
      <c r="F767" s="1108"/>
      <c r="G767" s="1108"/>
      <c r="H767" s="1108"/>
      <c r="I767" s="1108"/>
      <c r="J767" s="1108"/>
      <c r="K767" s="1108"/>
      <c r="L767" s="1108"/>
      <c r="M767" s="1108"/>
      <c r="N767" s="1109"/>
      <c r="O767" s="111"/>
      <c r="P767" s="111"/>
      <c r="Q767" s="111"/>
      <c r="R767" s="24"/>
    </row>
    <row r="768" spans="1:18">
      <c r="A768" s="1103"/>
      <c r="B768" s="1107"/>
      <c r="C768" s="1108"/>
      <c r="D768" s="1108"/>
      <c r="E768" s="1108"/>
      <c r="F768" s="1108"/>
      <c r="G768" s="1108"/>
      <c r="H768" s="1108"/>
      <c r="I768" s="1108"/>
      <c r="J768" s="1108"/>
      <c r="K768" s="1108"/>
      <c r="L768" s="1108"/>
      <c r="M768" s="1108"/>
      <c r="N768" s="1109"/>
      <c r="O768" s="111"/>
      <c r="P768" s="111"/>
      <c r="Q768" s="111"/>
      <c r="R768" s="24"/>
    </row>
    <row r="769" spans="1:18">
      <c r="A769" s="1103"/>
      <c r="B769" s="1107"/>
      <c r="C769" s="1108"/>
      <c r="D769" s="1108"/>
      <c r="E769" s="1108"/>
      <c r="F769" s="1108"/>
      <c r="G769" s="1108"/>
      <c r="H769" s="1108"/>
      <c r="I769" s="1108"/>
      <c r="J769" s="1108"/>
      <c r="K769" s="1108"/>
      <c r="L769" s="1108"/>
      <c r="M769" s="1108"/>
      <c r="N769" s="1109"/>
      <c r="O769" s="111"/>
      <c r="P769" s="111"/>
      <c r="Q769" s="111"/>
      <c r="R769" s="24"/>
    </row>
    <row r="770" spans="1:18">
      <c r="A770" s="1103"/>
      <c r="B770" s="1110"/>
      <c r="C770" s="1111"/>
      <c r="D770" s="1111"/>
      <c r="E770" s="1111"/>
      <c r="F770" s="1111"/>
      <c r="G770" s="1111"/>
      <c r="H770" s="1111"/>
      <c r="I770" s="1111"/>
      <c r="J770" s="1111"/>
      <c r="K770" s="1111"/>
      <c r="L770" s="1111"/>
      <c r="M770" s="1111"/>
      <c r="N770" s="1112"/>
      <c r="O770" s="111"/>
      <c r="P770" s="111"/>
      <c r="Q770" s="111"/>
      <c r="R770" s="24"/>
    </row>
    <row r="771" spans="1:18">
      <c r="A771" s="1103"/>
      <c r="B771" s="718"/>
      <c r="C771" s="719"/>
      <c r="D771" s="719"/>
      <c r="E771" s="719"/>
      <c r="F771" s="719"/>
      <c r="G771" s="719"/>
      <c r="H771" s="719"/>
      <c r="I771" s="719"/>
      <c r="J771" s="719"/>
      <c r="K771" s="719"/>
      <c r="L771" s="1133" t="s">
        <v>186</v>
      </c>
      <c r="M771" s="1133"/>
      <c r="N771" s="720"/>
      <c r="O771" s="111"/>
      <c r="P771" s="111"/>
      <c r="Q771" s="111"/>
      <c r="R771" s="24"/>
    </row>
    <row r="772" spans="1:18" ht="15.75">
      <c r="A772" s="1103"/>
      <c r="B772" s="719"/>
      <c r="C772" s="719"/>
      <c r="D772" s="719"/>
      <c r="E772" s="719"/>
      <c r="F772" s="719"/>
      <c r="G772" s="719"/>
      <c r="H772" s="719"/>
      <c r="I772" s="719"/>
      <c r="J772" s="719"/>
      <c r="K772" s="721" t="s">
        <v>1675</v>
      </c>
      <c r="L772" s="1127" t="s">
        <v>1676</v>
      </c>
      <c r="M772" s="1128"/>
      <c r="N772" s="720"/>
      <c r="O772" s="111"/>
      <c r="P772" s="111"/>
      <c r="Q772" s="111"/>
      <c r="R772" s="24"/>
    </row>
    <row r="773" spans="1:18">
      <c r="A773" s="1103"/>
      <c r="B773" s="718"/>
      <c r="C773" s="719"/>
      <c r="D773" s="719"/>
      <c r="E773" s="719"/>
      <c r="F773" s="719"/>
      <c r="G773" s="719"/>
      <c r="H773" s="719"/>
      <c r="I773" s="719"/>
      <c r="J773" s="719"/>
      <c r="K773" s="719"/>
      <c r="L773" s="719"/>
      <c r="M773" s="722"/>
      <c r="N773" s="720"/>
      <c r="O773" s="111"/>
      <c r="P773" s="111"/>
      <c r="Q773" s="111"/>
      <c r="R773" s="24"/>
    </row>
    <row r="774" spans="1:18" ht="18">
      <c r="A774" s="1103"/>
      <c r="B774" s="718"/>
      <c r="C774" s="719"/>
      <c r="D774" s="719"/>
      <c r="E774" s="719"/>
      <c r="F774" s="723" t="s">
        <v>1593</v>
      </c>
      <c r="G774" s="724" t="s">
        <v>1594</v>
      </c>
      <c r="H774" s="725" t="s">
        <v>1595</v>
      </c>
      <c r="I774" s="726" t="s">
        <v>1596</v>
      </c>
      <c r="J774" s="725" t="s">
        <v>26</v>
      </c>
      <c r="K774" s="725" t="s">
        <v>1677</v>
      </c>
      <c r="L774" s="719"/>
      <c r="M774" s="719"/>
      <c r="N774" s="720"/>
      <c r="O774" s="111"/>
      <c r="P774" s="111"/>
      <c r="Q774" s="111"/>
      <c r="R774" s="24"/>
    </row>
    <row r="775" spans="1:18" ht="18.75">
      <c r="A775" s="1103"/>
      <c r="B775" s="718"/>
      <c r="C775" s="719"/>
      <c r="D775" s="719"/>
      <c r="E775" s="719"/>
      <c r="F775" s="727" t="s">
        <v>1656</v>
      </c>
      <c r="G775" s="1060">
        <v>50</v>
      </c>
      <c r="H775" s="1060">
        <v>500</v>
      </c>
      <c r="I775" s="1060">
        <v>150</v>
      </c>
      <c r="J775" s="1060">
        <v>13</v>
      </c>
      <c r="K775" s="1060">
        <v>13</v>
      </c>
      <c r="L775" s="627">
        <f>SUM(G775:K775)</f>
        <v>726</v>
      </c>
      <c r="M775" s="728" t="s">
        <v>1657</v>
      </c>
      <c r="N775" s="720"/>
      <c r="O775" s="111"/>
      <c r="P775" s="111"/>
      <c r="Q775" s="111"/>
      <c r="R775" s="24"/>
    </row>
    <row r="776" spans="1:18" ht="18.75">
      <c r="A776" s="1103"/>
      <c r="B776" s="718"/>
      <c r="C776" s="719"/>
      <c r="D776" s="719"/>
      <c r="E776" s="719"/>
      <c r="F776" s="729" t="s">
        <v>1678</v>
      </c>
      <c r="G776" s="1061">
        <v>0.5</v>
      </c>
      <c r="H776" s="1061">
        <v>1</v>
      </c>
      <c r="I776" s="1061">
        <v>1</v>
      </c>
      <c r="J776" s="1061">
        <v>2</v>
      </c>
      <c r="K776" s="1061">
        <v>1</v>
      </c>
      <c r="L776" s="730">
        <f>SUM(G776:K776)/COUNTIF(G776:K776,"&gt;0")</f>
        <v>1.1000000000000001</v>
      </c>
      <c r="M776" s="728" t="s">
        <v>1679</v>
      </c>
      <c r="N776" s="720"/>
      <c r="O776" s="111"/>
      <c r="P776" s="111"/>
      <c r="Q776" s="111"/>
      <c r="R776" s="24"/>
    </row>
    <row r="777" spans="1:18" ht="18">
      <c r="A777" s="1103"/>
      <c r="B777" s="718"/>
      <c r="C777" s="719"/>
      <c r="D777" s="719"/>
      <c r="E777" s="719"/>
      <c r="F777" s="731" t="s">
        <v>1680</v>
      </c>
      <c r="G777" s="1062">
        <f>G776*G775</f>
        <v>25</v>
      </c>
      <c r="H777" s="1063">
        <f>H776*H775</f>
        <v>500</v>
      </c>
      <c r="I777" s="1063">
        <f>I776*I775</f>
        <v>150</v>
      </c>
      <c r="J777" s="1063">
        <f>J776*J775</f>
        <v>26</v>
      </c>
      <c r="K777" s="1063">
        <f>K776*K775</f>
        <v>13</v>
      </c>
      <c r="L777" s="627">
        <f>SUM(G777:K777)</f>
        <v>714</v>
      </c>
      <c r="M777" s="728" t="str">
        <f>L772</f>
        <v>pommes</v>
      </c>
      <c r="N777" s="720"/>
      <c r="O777" s="111"/>
      <c r="P777" s="111"/>
      <c r="Q777" s="111"/>
      <c r="R777" s="24"/>
    </row>
    <row r="778" spans="1:18">
      <c r="A778" s="1103"/>
      <c r="B778" s="718"/>
      <c r="C778" s="719"/>
      <c r="D778" s="719"/>
      <c r="E778" s="719"/>
      <c r="F778" s="719"/>
      <c r="G778" s="1064" t="str">
        <f>L772</f>
        <v>pommes</v>
      </c>
      <c r="H778" s="1064" t="str">
        <f>L772</f>
        <v>pommes</v>
      </c>
      <c r="I778" s="1064" t="str">
        <f>L772</f>
        <v>pommes</v>
      </c>
      <c r="J778" s="1064" t="str">
        <f>L772</f>
        <v>pommes</v>
      </c>
      <c r="K778" s="1064" t="str">
        <f>L772</f>
        <v>pommes</v>
      </c>
      <c r="L778" s="719"/>
      <c r="M778" s="722"/>
      <c r="N778" s="720"/>
      <c r="O778" s="111"/>
      <c r="P778" s="111"/>
      <c r="Q778" s="111"/>
      <c r="R778" s="24"/>
    </row>
    <row r="779" spans="1:18" ht="18">
      <c r="A779" s="1103"/>
      <c r="B779" s="732"/>
      <c r="C779" s="733" t="s">
        <v>1659</v>
      </c>
      <c r="D779" s="734">
        <v>10</v>
      </c>
      <c r="E779" s="735" t="s">
        <v>196</v>
      </c>
      <c r="F779" s="736"/>
      <c r="G779" s="736"/>
      <c r="H779" s="719"/>
      <c r="I779" s="719"/>
      <c r="J779" s="719"/>
      <c r="K779" s="719"/>
      <c r="L779" s="719"/>
      <c r="M779" s="722"/>
      <c r="N779" s="720"/>
      <c r="O779" s="111"/>
      <c r="P779" s="111"/>
      <c r="Q779" s="111"/>
      <c r="R779" s="24"/>
    </row>
    <row r="780" spans="1:18" ht="18">
      <c r="A780" s="1103"/>
      <c r="B780" s="718"/>
      <c r="C780" s="719"/>
      <c r="D780" s="719"/>
      <c r="E780" s="719"/>
      <c r="F780" s="731" t="s">
        <v>1665</v>
      </c>
      <c r="G780" s="737">
        <f>G777/(100-D779)*100</f>
        <v>27.777777777777779</v>
      </c>
      <c r="H780" s="737">
        <f>H777/(100-D779)*100</f>
        <v>555.55555555555554</v>
      </c>
      <c r="I780" s="737">
        <f>I777/(100-D779)*100</f>
        <v>166.66666666666669</v>
      </c>
      <c r="J780" s="737">
        <f>J777/(100-D779)*100</f>
        <v>28.888888888888886</v>
      </c>
      <c r="K780" s="737">
        <f>K777/(100-D779)*100</f>
        <v>14.444444444444443</v>
      </c>
      <c r="L780" s="738">
        <f>SUM(G780:K780)</f>
        <v>793.33333333333337</v>
      </c>
      <c r="M780" s="728" t="str">
        <f>L772</f>
        <v>pommes</v>
      </c>
      <c r="N780" s="720"/>
      <c r="O780" s="111"/>
      <c r="P780" s="111"/>
      <c r="Q780" s="111"/>
      <c r="R780" s="24"/>
    </row>
    <row r="781" spans="1:18" ht="18">
      <c r="A781" s="1103"/>
      <c r="B781" s="718"/>
      <c r="C781" s="719"/>
      <c r="D781" s="719"/>
      <c r="E781" s="719"/>
      <c r="F781" s="731"/>
      <c r="G781" s="1065" t="str">
        <f>L772</f>
        <v>pommes</v>
      </c>
      <c r="H781" s="1065" t="str">
        <f>L772</f>
        <v>pommes</v>
      </c>
      <c r="I781" s="1065" t="str">
        <f>L772</f>
        <v>pommes</v>
      </c>
      <c r="J781" s="1065" t="str">
        <f>L772</f>
        <v>pommes</v>
      </c>
      <c r="K781" s="1065" t="str">
        <f>L772</f>
        <v>pommes</v>
      </c>
      <c r="L781" s="627"/>
      <c r="M781" s="728"/>
      <c r="N781" s="720"/>
      <c r="O781" s="111"/>
      <c r="P781" s="111"/>
      <c r="Q781" s="111"/>
      <c r="R781" s="24"/>
    </row>
    <row r="782" spans="1:18">
      <c r="A782" s="1103"/>
      <c r="B782" s="739"/>
      <c r="C782" s="740"/>
      <c r="D782" s="740"/>
      <c r="E782" s="740"/>
      <c r="F782" s="740"/>
      <c r="G782" s="740"/>
      <c r="H782" s="740"/>
      <c r="I782" s="740"/>
      <c r="J782" s="740"/>
      <c r="K782" s="740"/>
      <c r="L782" s="740"/>
      <c r="M782" s="740"/>
      <c r="N782" s="741"/>
      <c r="O782" s="111"/>
      <c r="P782" s="111"/>
      <c r="Q782" s="111"/>
      <c r="R782" s="24"/>
    </row>
    <row r="783" spans="1:18" ht="18.75">
      <c r="A783" s="1103"/>
      <c r="B783" s="742" t="s">
        <v>186</v>
      </c>
      <c r="C783" s="743" t="s">
        <v>1681</v>
      </c>
      <c r="D783" s="744"/>
      <c r="E783" s="744"/>
      <c r="F783" s="744"/>
      <c r="G783" s="744"/>
      <c r="H783" s="744"/>
      <c r="I783" s="744"/>
      <c r="J783" s="744"/>
      <c r="K783" s="744"/>
      <c r="L783" s="744"/>
      <c r="M783" s="744"/>
      <c r="N783" s="745"/>
      <c r="O783" s="111"/>
      <c r="P783" s="111"/>
      <c r="Q783" s="111"/>
      <c r="R783" s="24"/>
    </row>
    <row r="784" spans="1:18" ht="18.75">
      <c r="A784" s="1103"/>
      <c r="B784" s="746"/>
      <c r="C784" s="1127" t="s">
        <v>1682</v>
      </c>
      <c r="D784" s="1128"/>
      <c r="E784" s="1066"/>
      <c r="F784" s="1127" t="s">
        <v>1080</v>
      </c>
      <c r="G784" s="1128"/>
      <c r="H784" s="1066"/>
      <c r="I784" s="1127" t="s">
        <v>1683</v>
      </c>
      <c r="J784" s="1128"/>
      <c r="K784" s="1066"/>
      <c r="L784" s="1127" t="s">
        <v>1684</v>
      </c>
      <c r="M784" s="1128"/>
      <c r="N784" s="1067"/>
      <c r="O784" s="111"/>
      <c r="P784" s="111"/>
      <c r="Q784" s="111"/>
      <c r="R784" s="24"/>
    </row>
    <row r="785" spans="1:18" ht="18.75">
      <c r="A785" s="1103"/>
      <c r="B785" s="747" t="s">
        <v>196</v>
      </c>
      <c r="C785" s="1068" t="s">
        <v>1685</v>
      </c>
      <c r="D785" s="1066"/>
      <c r="E785" s="1066"/>
      <c r="F785" s="1066"/>
      <c r="G785" s="1066"/>
      <c r="H785" s="1066"/>
      <c r="I785" s="1066"/>
      <c r="J785" s="1066"/>
      <c r="K785" s="1066"/>
      <c r="L785" s="1066"/>
      <c r="M785" s="1066"/>
      <c r="N785" s="1067"/>
      <c r="O785" s="111"/>
      <c r="P785" s="111"/>
      <c r="Q785" s="111"/>
      <c r="R785" s="24"/>
    </row>
    <row r="786" spans="1:18">
      <c r="A786" s="1103"/>
      <c r="B786" s="1093" t="s">
        <v>1686</v>
      </c>
      <c r="C786" s="1094"/>
      <c r="D786" s="1094"/>
      <c r="E786" s="1094"/>
      <c r="F786" s="1094"/>
      <c r="G786" s="1094"/>
      <c r="H786" s="1094"/>
      <c r="I786" s="1094"/>
      <c r="J786" s="1094"/>
      <c r="K786" s="1094"/>
      <c r="L786" s="1094"/>
      <c r="M786" s="1094"/>
      <c r="N786" s="1095"/>
      <c r="O786" s="111"/>
      <c r="P786" s="111"/>
      <c r="Q786" s="111"/>
      <c r="R786" s="24"/>
    </row>
    <row r="787" spans="1:18">
      <c r="A787" s="1103"/>
      <c r="B787" s="1096"/>
      <c r="C787" s="1097"/>
      <c r="D787" s="1097"/>
      <c r="E787" s="1097"/>
      <c r="F787" s="1097"/>
      <c r="G787" s="1097"/>
      <c r="H787" s="1097"/>
      <c r="I787" s="1097"/>
      <c r="J787" s="1097"/>
      <c r="K787" s="1097"/>
      <c r="L787" s="1097"/>
      <c r="M787" s="1097"/>
      <c r="N787" s="1098"/>
      <c r="O787" s="111"/>
      <c r="P787" s="111"/>
      <c r="Q787" s="111"/>
      <c r="R787" s="24"/>
    </row>
    <row r="788" spans="1:18">
      <c r="A788" s="1103"/>
      <c r="B788" s="748" t="s">
        <v>1687</v>
      </c>
      <c r="C788" s="1099" t="e">
        <f ca="1">CELL("nomfichier")</f>
        <v>#N/A</v>
      </c>
      <c r="D788" s="1099"/>
      <c r="E788" s="1099"/>
      <c r="F788" s="1099"/>
      <c r="G788" s="1099"/>
      <c r="H788" s="1099"/>
      <c r="I788" s="1099"/>
      <c r="J788" s="1099"/>
      <c r="K788" s="1099"/>
      <c r="L788" s="1099"/>
      <c r="M788" s="1099"/>
      <c r="N788" s="1100"/>
      <c r="O788" s="111"/>
      <c r="P788" s="111"/>
      <c r="Q788" s="111"/>
      <c r="R788" s="24"/>
    </row>
    <row r="789" spans="1:18">
      <c r="A789" s="1103"/>
      <c r="B789" s="749" t="s">
        <v>1688</v>
      </c>
      <c r="C789" s="1101" t="s">
        <v>1689</v>
      </c>
      <c r="D789" s="1101"/>
      <c r="E789" s="1101"/>
      <c r="F789" s="1101"/>
      <c r="G789" s="1101"/>
      <c r="H789" s="1101"/>
      <c r="I789" s="1101"/>
      <c r="J789" s="1101"/>
      <c r="K789" s="1101"/>
      <c r="L789" s="1101"/>
      <c r="M789" s="1101"/>
      <c r="N789" s="1102"/>
      <c r="O789" s="111"/>
      <c r="P789" s="111"/>
      <c r="Q789" s="111"/>
      <c r="R789" s="24"/>
    </row>
    <row r="790" spans="1:18" ht="15.75" thickBot="1">
      <c r="A790" s="1103"/>
      <c r="B790" s="1086" t="s">
        <v>1690</v>
      </c>
      <c r="C790" s="1087"/>
      <c r="D790" s="1087"/>
      <c r="E790" s="1087"/>
      <c r="F790" s="1087"/>
      <c r="G790" s="1087"/>
      <c r="H790" s="1087"/>
      <c r="I790" s="1087"/>
      <c r="J790" s="1087"/>
      <c r="K790" s="1087"/>
      <c r="L790" s="1087"/>
      <c r="M790" s="1087"/>
      <c r="N790" s="1088"/>
      <c r="O790" s="111"/>
      <c r="P790" s="111"/>
      <c r="Q790" s="111"/>
      <c r="R790" s="24"/>
    </row>
    <row r="791" spans="1:18" ht="15.75" thickBot="1">
      <c r="A791" s="109"/>
      <c r="B791" s="109"/>
      <c r="C791" s="109"/>
      <c r="D791" s="109"/>
      <c r="E791" s="109"/>
      <c r="F791" s="109"/>
      <c r="G791" s="109"/>
      <c r="H791" s="109"/>
      <c r="I791" s="109"/>
      <c r="J791" s="109"/>
      <c r="K791" s="109"/>
      <c r="L791" s="109"/>
      <c r="M791" s="109"/>
      <c r="N791" s="109"/>
      <c r="O791" s="111"/>
      <c r="P791" s="111"/>
      <c r="Q791" s="111"/>
      <c r="R791" s="24"/>
    </row>
    <row r="792" spans="1:18">
      <c r="A792" s="1119" t="s">
        <v>1671</v>
      </c>
      <c r="B792" s="1121" t="s">
        <v>1691</v>
      </c>
      <c r="C792" s="1122"/>
      <c r="D792" s="1122"/>
      <c r="E792" s="1122"/>
      <c r="F792" s="1122"/>
      <c r="G792" s="1122"/>
      <c r="H792" s="1122"/>
      <c r="I792" s="1122"/>
      <c r="J792" s="1122"/>
      <c r="K792" s="1122"/>
      <c r="L792" s="1122"/>
      <c r="M792" s="1122"/>
      <c r="N792" s="1125">
        <v>2</v>
      </c>
      <c r="O792" s="111"/>
      <c r="P792" s="111"/>
      <c r="Q792" s="111"/>
      <c r="R792" s="24"/>
    </row>
    <row r="793" spans="1:18">
      <c r="A793" s="1120"/>
      <c r="B793" s="1123"/>
      <c r="C793" s="1124"/>
      <c r="D793" s="1124"/>
      <c r="E793" s="1124"/>
      <c r="F793" s="1124"/>
      <c r="G793" s="1124"/>
      <c r="H793" s="1124"/>
      <c r="I793" s="1124"/>
      <c r="J793" s="1124"/>
      <c r="K793" s="1124"/>
      <c r="L793" s="1124"/>
      <c r="M793" s="1124"/>
      <c r="N793" s="1126"/>
      <c r="O793" s="111"/>
      <c r="P793" s="111"/>
      <c r="Q793" s="111"/>
      <c r="R793" s="24"/>
    </row>
    <row r="794" spans="1:18" ht="20.25">
      <c r="A794" s="1103"/>
      <c r="B794" s="1104" t="s">
        <v>1673</v>
      </c>
      <c r="C794" s="1105"/>
      <c r="D794" s="1105"/>
      <c r="E794" s="1105"/>
      <c r="F794" s="1105"/>
      <c r="G794" s="1105"/>
      <c r="H794" s="1105"/>
      <c r="I794" s="1105"/>
      <c r="J794" s="1105"/>
      <c r="K794" s="1105"/>
      <c r="L794" s="1105"/>
      <c r="M794" s="1105"/>
      <c r="N794" s="1106"/>
      <c r="O794" s="111"/>
      <c r="P794" s="111"/>
      <c r="Q794" s="111"/>
      <c r="R794" s="24"/>
    </row>
    <row r="795" spans="1:18">
      <c r="A795" s="1103"/>
      <c r="B795" s="1107" t="s">
        <v>1692</v>
      </c>
      <c r="C795" s="1108"/>
      <c r="D795" s="1108"/>
      <c r="E795" s="1108"/>
      <c r="F795" s="1108"/>
      <c r="G795" s="1108"/>
      <c r="H795" s="1108"/>
      <c r="I795" s="1108"/>
      <c r="J795" s="1108"/>
      <c r="K795" s="1108"/>
      <c r="L795" s="1108"/>
      <c r="M795" s="1108"/>
      <c r="N795" s="1109"/>
      <c r="O795" s="111"/>
      <c r="P795" s="111"/>
      <c r="Q795" s="111"/>
      <c r="R795" s="24"/>
    </row>
    <row r="796" spans="1:18">
      <c r="A796" s="1103"/>
      <c r="B796" s="1107"/>
      <c r="C796" s="1108"/>
      <c r="D796" s="1108"/>
      <c r="E796" s="1108"/>
      <c r="F796" s="1108"/>
      <c r="G796" s="1108"/>
      <c r="H796" s="1108"/>
      <c r="I796" s="1108"/>
      <c r="J796" s="1108"/>
      <c r="K796" s="1108"/>
      <c r="L796" s="1108"/>
      <c r="M796" s="1108"/>
      <c r="N796" s="1109"/>
      <c r="O796" s="111"/>
      <c r="P796" s="111"/>
      <c r="Q796" s="111"/>
      <c r="R796" s="24"/>
    </row>
    <row r="797" spans="1:18">
      <c r="A797" s="1103"/>
      <c r="B797" s="1107"/>
      <c r="C797" s="1108"/>
      <c r="D797" s="1108"/>
      <c r="E797" s="1108"/>
      <c r="F797" s="1108"/>
      <c r="G797" s="1108"/>
      <c r="H797" s="1108"/>
      <c r="I797" s="1108"/>
      <c r="J797" s="1108"/>
      <c r="K797" s="1108"/>
      <c r="L797" s="1108"/>
      <c r="M797" s="1108"/>
      <c r="N797" s="1109"/>
      <c r="O797" s="111"/>
      <c r="P797" s="111"/>
      <c r="Q797" s="111"/>
      <c r="R797" s="24"/>
    </row>
    <row r="798" spans="1:18">
      <c r="A798" s="1103"/>
      <c r="B798" s="1107"/>
      <c r="C798" s="1108"/>
      <c r="D798" s="1108"/>
      <c r="E798" s="1108"/>
      <c r="F798" s="1108"/>
      <c r="G798" s="1108"/>
      <c r="H798" s="1108"/>
      <c r="I798" s="1108"/>
      <c r="J798" s="1108"/>
      <c r="K798" s="1108"/>
      <c r="L798" s="1108"/>
      <c r="M798" s="1108"/>
      <c r="N798" s="1109"/>
      <c r="O798" s="111"/>
      <c r="P798" s="111"/>
      <c r="Q798" s="111"/>
      <c r="R798" s="24"/>
    </row>
    <row r="799" spans="1:18">
      <c r="A799" s="1103"/>
      <c r="B799" s="1110"/>
      <c r="C799" s="1111"/>
      <c r="D799" s="1111"/>
      <c r="E799" s="1111"/>
      <c r="F799" s="1111"/>
      <c r="G799" s="1111"/>
      <c r="H799" s="1111"/>
      <c r="I799" s="1111"/>
      <c r="J799" s="1111"/>
      <c r="K799" s="1111"/>
      <c r="L799" s="1111"/>
      <c r="M799" s="1111"/>
      <c r="N799" s="1112"/>
      <c r="O799" s="111"/>
      <c r="P799" s="111"/>
      <c r="Q799" s="111"/>
      <c r="R799" s="24"/>
    </row>
    <row r="800" spans="1:18">
      <c r="A800" s="1103"/>
      <c r="B800" s="750"/>
      <c r="C800" s="751"/>
      <c r="D800" s="751"/>
      <c r="E800" s="751"/>
      <c r="F800" s="751"/>
      <c r="G800" s="751"/>
      <c r="H800" s="751"/>
      <c r="I800" s="751"/>
      <c r="J800" s="751"/>
      <c r="K800" s="751"/>
      <c r="L800" s="1113" t="s">
        <v>186</v>
      </c>
      <c r="M800" s="1113"/>
      <c r="N800" s="752"/>
      <c r="O800" s="111"/>
      <c r="P800" s="111"/>
      <c r="Q800" s="111"/>
      <c r="R800" s="24"/>
    </row>
    <row r="801" spans="1:18" ht="18">
      <c r="A801" s="1103"/>
      <c r="B801" s="750"/>
      <c r="C801" s="751"/>
      <c r="D801" s="751"/>
      <c r="E801" s="751"/>
      <c r="F801" s="751"/>
      <c r="G801" s="751"/>
      <c r="H801" s="751"/>
      <c r="I801" s="751"/>
      <c r="J801" s="753"/>
      <c r="K801" s="731" t="s">
        <v>1693</v>
      </c>
      <c r="L801" s="1114">
        <v>2.4</v>
      </c>
      <c r="M801" s="1114"/>
      <c r="N801" s="752"/>
      <c r="O801" s="111"/>
      <c r="P801" s="111"/>
      <c r="Q801" s="111"/>
      <c r="R801" s="24"/>
    </row>
    <row r="802" spans="1:18">
      <c r="A802" s="1103"/>
      <c r="B802" s="754"/>
      <c r="C802" s="755"/>
      <c r="D802" s="755"/>
      <c r="E802" s="755"/>
      <c r="F802" s="751"/>
      <c r="G802" s="751"/>
      <c r="H802" s="751"/>
      <c r="I802" s="751"/>
      <c r="J802" s="751"/>
      <c r="K802" s="756"/>
      <c r="L802" s="1114"/>
      <c r="M802" s="1114"/>
      <c r="N802" s="752"/>
      <c r="O802" s="111"/>
      <c r="P802" s="111"/>
      <c r="Q802" s="111"/>
      <c r="R802" s="24"/>
    </row>
    <row r="803" spans="1:18">
      <c r="A803" s="1103"/>
      <c r="B803" s="750"/>
      <c r="C803" s="751"/>
      <c r="D803" s="751"/>
      <c r="E803" s="751"/>
      <c r="F803" s="751"/>
      <c r="G803" s="751"/>
      <c r="H803" s="751"/>
      <c r="I803" s="751"/>
      <c r="J803" s="751"/>
      <c r="K803" s="751"/>
      <c r="L803" s="751"/>
      <c r="M803" s="751"/>
      <c r="N803" s="752"/>
      <c r="O803" s="111"/>
      <c r="P803" s="111"/>
      <c r="Q803" s="111"/>
      <c r="R803" s="24"/>
    </row>
    <row r="804" spans="1:18" ht="18">
      <c r="A804" s="1103"/>
      <c r="B804" s="750"/>
      <c r="C804" s="751"/>
      <c r="D804" s="751"/>
      <c r="E804" s="751"/>
      <c r="F804" s="757" t="s">
        <v>1593</v>
      </c>
      <c r="G804" s="758" t="s">
        <v>1594</v>
      </c>
      <c r="H804" s="758" t="s">
        <v>1595</v>
      </c>
      <c r="I804" s="759" t="s">
        <v>1596</v>
      </c>
      <c r="J804" s="758" t="s">
        <v>26</v>
      </c>
      <c r="K804" s="758" t="s">
        <v>1677</v>
      </c>
      <c r="L804" s="751"/>
      <c r="M804" s="751"/>
      <c r="N804" s="752"/>
      <c r="O804" s="111"/>
      <c r="P804" s="111"/>
      <c r="Q804" s="111"/>
      <c r="R804" s="24"/>
    </row>
    <row r="805" spans="1:18" ht="18">
      <c r="A805" s="1103"/>
      <c r="B805" s="750"/>
      <c r="C805" s="751"/>
      <c r="D805" s="751"/>
      <c r="E805" s="751"/>
      <c r="F805" s="729" t="s">
        <v>1694</v>
      </c>
      <c r="G805" s="760">
        <v>0.05</v>
      </c>
      <c r="H805" s="760">
        <v>0.08</v>
      </c>
      <c r="I805" s="760">
        <v>0.11</v>
      </c>
      <c r="J805" s="760">
        <v>0.125</v>
      </c>
      <c r="K805" s="760">
        <v>7.0000000000000007E-2</v>
      </c>
      <c r="L805" s="730">
        <f>SUM(G805:K805)/COUNTIF(G805:K805,"&gt;0")</f>
        <v>8.6999999999999994E-2</v>
      </c>
      <c r="M805" s="728" t="s">
        <v>1679</v>
      </c>
      <c r="N805" s="752"/>
      <c r="O805" s="111"/>
      <c r="P805" s="111"/>
      <c r="Q805" s="111"/>
      <c r="R805" s="24"/>
    </row>
    <row r="806" spans="1:18" ht="18.75">
      <c r="A806" s="1103"/>
      <c r="B806" s="750"/>
      <c r="C806" s="751"/>
      <c r="D806" s="751"/>
      <c r="E806" s="751"/>
      <c r="F806" s="731" t="s">
        <v>1695</v>
      </c>
      <c r="G806" s="1069">
        <f>L801/G805</f>
        <v>47.999999999999993</v>
      </c>
      <c r="H806" s="1069">
        <f>L801/H805</f>
        <v>30</v>
      </c>
      <c r="I806" s="1069">
        <f>L801/I805</f>
        <v>21.818181818181817</v>
      </c>
      <c r="J806" s="1069">
        <f>L801/J805</f>
        <v>19.2</v>
      </c>
      <c r="K806" s="1069">
        <f>L801/K805</f>
        <v>34.285714285714285</v>
      </c>
      <c r="L806" s="628" t="s">
        <v>1696</v>
      </c>
      <c r="M806" s="728"/>
      <c r="N806" s="752"/>
      <c r="O806" s="111"/>
      <c r="P806" s="111"/>
      <c r="Q806" s="111"/>
      <c r="R806" s="24"/>
    </row>
    <row r="807" spans="1:18" ht="18.75">
      <c r="A807" s="1103"/>
      <c r="B807" s="761" t="s">
        <v>186</v>
      </c>
      <c r="C807" s="762" t="s">
        <v>1697</v>
      </c>
      <c r="D807" s="751"/>
      <c r="E807" s="751"/>
      <c r="F807" s="731"/>
      <c r="G807" s="763"/>
      <c r="H807" s="763"/>
      <c r="I807" s="763"/>
      <c r="J807" s="763"/>
      <c r="K807" s="763"/>
      <c r="L807" s="628"/>
      <c r="M807" s="728"/>
      <c r="N807" s="752"/>
      <c r="O807" s="111"/>
      <c r="P807" s="111"/>
      <c r="Q807" s="111"/>
      <c r="R807" s="24"/>
    </row>
    <row r="808" spans="1:18">
      <c r="A808" s="1103"/>
      <c r="B808" s="1115" t="s">
        <v>1698</v>
      </c>
      <c r="C808" s="1116"/>
      <c r="D808" s="1116"/>
      <c r="E808" s="1116"/>
      <c r="F808" s="1116"/>
      <c r="G808" s="1116"/>
      <c r="H808" s="1116"/>
      <c r="I808" s="1116"/>
      <c r="J808" s="1116"/>
      <c r="K808" s="1116"/>
      <c r="L808" s="1116"/>
      <c r="M808" s="1116"/>
      <c r="N808" s="1117"/>
      <c r="O808" s="111"/>
      <c r="P808" s="111"/>
      <c r="Q808" s="111"/>
      <c r="R808" s="24"/>
    </row>
    <row r="809" spans="1:18" ht="15.75">
      <c r="A809" s="1103"/>
      <c r="B809" s="764"/>
      <c r="C809" s="765"/>
      <c r="D809" s="765"/>
      <c r="E809" s="765"/>
      <c r="F809" s="751"/>
      <c r="G809" s="751"/>
      <c r="H809" s="627"/>
      <c r="I809" s="627"/>
      <c r="J809" s="627"/>
      <c r="K809" s="627"/>
      <c r="L809" s="1118" t="s">
        <v>196</v>
      </c>
      <c r="M809" s="1118"/>
      <c r="N809" s="752"/>
      <c r="O809" s="111"/>
      <c r="P809" s="111"/>
      <c r="Q809" s="111"/>
      <c r="R809" s="24"/>
    </row>
    <row r="810" spans="1:18" ht="15.75">
      <c r="A810" s="1103"/>
      <c r="B810" s="764"/>
      <c r="C810" s="765"/>
      <c r="D810" s="765"/>
      <c r="E810" s="765"/>
      <c r="F810" s="751"/>
      <c r="G810" s="751"/>
      <c r="H810" s="627"/>
      <c r="I810" s="627"/>
      <c r="J810" s="627"/>
      <c r="K810" s="766" t="s">
        <v>1675</v>
      </c>
      <c r="L810" s="1091" t="s">
        <v>1080</v>
      </c>
      <c r="M810" s="1092"/>
      <c r="N810" s="752"/>
      <c r="O810" s="111"/>
      <c r="P810" s="111"/>
      <c r="Q810" s="111"/>
      <c r="R810" s="24"/>
    </row>
    <row r="811" spans="1:18" ht="18">
      <c r="A811" s="1103"/>
      <c r="B811" s="750"/>
      <c r="C811" s="751"/>
      <c r="D811" s="627"/>
      <c r="E811" s="627"/>
      <c r="F811" s="627"/>
      <c r="G811" s="627"/>
      <c r="H811" s="627"/>
      <c r="I811" s="627"/>
      <c r="J811" s="627"/>
      <c r="K811" s="627"/>
      <c r="L811" s="627"/>
      <c r="M811" s="728"/>
      <c r="N811" s="752"/>
      <c r="O811" s="111"/>
      <c r="P811" s="111"/>
      <c r="Q811" s="111"/>
      <c r="R811" s="24"/>
    </row>
    <row r="812" spans="1:18" ht="18.75">
      <c r="A812" s="1103"/>
      <c r="B812" s="750"/>
      <c r="C812" s="751"/>
      <c r="D812" s="751"/>
      <c r="E812" s="751"/>
      <c r="F812" s="727" t="s">
        <v>1656</v>
      </c>
      <c r="G812" s="1060">
        <v>50</v>
      </c>
      <c r="H812" s="1060">
        <v>500</v>
      </c>
      <c r="I812" s="1060">
        <v>150</v>
      </c>
      <c r="J812" s="1060">
        <v>13</v>
      </c>
      <c r="K812" s="1060">
        <v>13</v>
      </c>
      <c r="L812" s="627">
        <f>SUM(G812:K812)</f>
        <v>726</v>
      </c>
      <c r="M812" s="728" t="s">
        <v>1657</v>
      </c>
      <c r="N812" s="752"/>
      <c r="O812" s="111"/>
      <c r="P812" s="111"/>
      <c r="Q812" s="111"/>
      <c r="R812" s="24"/>
    </row>
    <row r="813" spans="1:18" ht="18.75">
      <c r="A813" s="1103"/>
      <c r="B813" s="750"/>
      <c r="C813" s="751"/>
      <c r="D813" s="751"/>
      <c r="E813" s="751"/>
      <c r="F813" s="731" t="s">
        <v>1699</v>
      </c>
      <c r="G813" s="1070">
        <f>G805*G812</f>
        <v>2.5</v>
      </c>
      <c r="H813" s="1070">
        <f>H805*H812</f>
        <v>40</v>
      </c>
      <c r="I813" s="1070">
        <f>I805*I812</f>
        <v>16.5</v>
      </c>
      <c r="J813" s="1070">
        <f>J805*J812</f>
        <v>1.625</v>
      </c>
      <c r="K813" s="1070">
        <f>K805*K812</f>
        <v>0.91000000000000014</v>
      </c>
      <c r="L813" s="627">
        <f>SUM(G813:K813)</f>
        <v>61.534999999999997</v>
      </c>
      <c r="M813" s="728" t="str">
        <f>L810</f>
        <v>Kg</v>
      </c>
      <c r="N813" s="752"/>
      <c r="O813" s="111"/>
      <c r="P813" s="111"/>
      <c r="Q813" s="111"/>
      <c r="R813" s="24"/>
    </row>
    <row r="814" spans="1:18">
      <c r="A814" s="1103"/>
      <c r="B814" s="750"/>
      <c r="C814" s="751"/>
      <c r="D814" s="751"/>
      <c r="E814" s="751"/>
      <c r="F814" s="751"/>
      <c r="G814" s="1064" t="str">
        <f>L810</f>
        <v>Kg</v>
      </c>
      <c r="H814" s="1064" t="str">
        <f>L810</f>
        <v>Kg</v>
      </c>
      <c r="I814" s="1064" t="str">
        <f>L810</f>
        <v>Kg</v>
      </c>
      <c r="J814" s="1064" t="str">
        <f>L810</f>
        <v>Kg</v>
      </c>
      <c r="K814" s="1064" t="str">
        <f>L810</f>
        <v>Kg</v>
      </c>
      <c r="L814" s="751"/>
      <c r="M814" s="767"/>
      <c r="N814" s="752"/>
      <c r="O814" s="111"/>
      <c r="P814" s="111"/>
      <c r="Q814" s="111"/>
      <c r="R814" s="24"/>
    </row>
    <row r="815" spans="1:18" ht="18">
      <c r="A815" s="1103"/>
      <c r="B815" s="563"/>
      <c r="C815" s="733" t="s">
        <v>1659</v>
      </c>
      <c r="D815" s="734">
        <v>50</v>
      </c>
      <c r="E815" s="735" t="s">
        <v>206</v>
      </c>
      <c r="F815" s="753"/>
      <c r="G815" s="753"/>
      <c r="H815" s="751"/>
      <c r="I815" s="751"/>
      <c r="J815" s="751"/>
      <c r="K815" s="751"/>
      <c r="L815" s="751"/>
      <c r="M815" s="767"/>
      <c r="N815" s="752"/>
      <c r="O815" s="111"/>
      <c r="P815" s="111"/>
      <c r="Q815" s="111"/>
      <c r="R815" s="24"/>
    </row>
    <row r="816" spans="1:18" ht="18">
      <c r="A816" s="1103"/>
      <c r="B816" s="750"/>
      <c r="C816" s="751"/>
      <c r="D816" s="751"/>
      <c r="E816" s="751"/>
      <c r="F816" s="731" t="s">
        <v>1665</v>
      </c>
      <c r="G816" s="737">
        <f>G813/(100-D815)*100</f>
        <v>5</v>
      </c>
      <c r="H816" s="737">
        <f>H813/(100-D815)*100</f>
        <v>80</v>
      </c>
      <c r="I816" s="737">
        <f>I813/(100-D815)*100</f>
        <v>33</v>
      </c>
      <c r="J816" s="737">
        <f>J813/(100-D815)*100</f>
        <v>3.25</v>
      </c>
      <c r="K816" s="737">
        <f>K813/(100-D815)*100</f>
        <v>1.8200000000000005</v>
      </c>
      <c r="L816" s="627">
        <f>SUM(G816:K816)</f>
        <v>123.07000000000001</v>
      </c>
      <c r="M816" s="728" t="str">
        <f>L810</f>
        <v>Kg</v>
      </c>
      <c r="N816" s="752"/>
      <c r="O816" s="111"/>
      <c r="P816" s="111"/>
      <c r="Q816" s="111"/>
      <c r="R816" s="24"/>
    </row>
    <row r="817" spans="1:18" ht="18">
      <c r="A817" s="1103"/>
      <c r="B817" s="750"/>
      <c r="C817" s="751"/>
      <c r="D817" s="751"/>
      <c r="E817" s="751"/>
      <c r="F817" s="731"/>
      <c r="G817" s="1065" t="str">
        <f>L810</f>
        <v>Kg</v>
      </c>
      <c r="H817" s="1065" t="str">
        <f>L810</f>
        <v>Kg</v>
      </c>
      <c r="I817" s="1065" t="str">
        <f>L810</f>
        <v>Kg</v>
      </c>
      <c r="J817" s="1065" t="str">
        <f>L810</f>
        <v>Kg</v>
      </c>
      <c r="K817" s="1065" t="str">
        <f>L810</f>
        <v>Kg</v>
      </c>
      <c r="L817" s="627"/>
      <c r="M817" s="728"/>
      <c r="N817" s="752"/>
      <c r="O817" s="111"/>
      <c r="P817" s="111"/>
      <c r="Q817" s="111"/>
      <c r="R817" s="24"/>
    </row>
    <row r="818" spans="1:18" ht="15.75">
      <c r="A818" s="1103"/>
      <c r="B818" s="768" t="s">
        <v>206</v>
      </c>
      <c r="C818" s="1068" t="s">
        <v>1685</v>
      </c>
      <c r="D818" s="769"/>
      <c r="E818" s="769"/>
      <c r="F818" s="769"/>
      <c r="G818" s="769"/>
      <c r="H818" s="769"/>
      <c r="I818" s="769"/>
      <c r="J818" s="769"/>
      <c r="K818" s="769"/>
      <c r="L818" s="769"/>
      <c r="M818" s="769"/>
      <c r="N818" s="770"/>
      <c r="O818" s="111"/>
      <c r="P818" s="111"/>
      <c r="Q818" s="111"/>
      <c r="R818" s="24"/>
    </row>
    <row r="819" spans="1:18" ht="18.75">
      <c r="A819" s="1103"/>
      <c r="B819" s="771" t="s">
        <v>196</v>
      </c>
      <c r="C819" s="772" t="s">
        <v>1681</v>
      </c>
      <c r="D819" s="744"/>
      <c r="E819" s="744"/>
      <c r="F819" s="744"/>
      <c r="G819" s="744"/>
      <c r="H819" s="744"/>
      <c r="I819" s="744"/>
      <c r="J819" s="744"/>
      <c r="K819" s="744"/>
      <c r="L819" s="744"/>
      <c r="M819" s="744"/>
      <c r="N819" s="745"/>
      <c r="O819" s="111"/>
      <c r="P819" s="111"/>
      <c r="Q819" s="111"/>
      <c r="R819" s="24"/>
    </row>
    <row r="820" spans="1:18" ht="18.75">
      <c r="A820" s="1103"/>
      <c r="B820" s="746"/>
      <c r="C820" s="1091" t="s">
        <v>1080</v>
      </c>
      <c r="D820" s="1092"/>
      <c r="E820" s="1066"/>
      <c r="F820" s="1091" t="s">
        <v>1683</v>
      </c>
      <c r="G820" s="1092"/>
      <c r="H820" s="1066"/>
      <c r="I820" s="1091" t="s">
        <v>1684</v>
      </c>
      <c r="J820" s="1092"/>
      <c r="K820" s="1066"/>
      <c r="L820" s="1091" t="s">
        <v>1682</v>
      </c>
      <c r="M820" s="1092"/>
      <c r="N820" s="1067"/>
      <c r="O820" s="111"/>
      <c r="P820" s="111"/>
      <c r="Q820" s="111"/>
      <c r="R820" s="24"/>
    </row>
    <row r="821" spans="1:18" ht="18.75">
      <c r="A821" s="1103"/>
      <c r="B821" s="746"/>
      <c r="C821" s="1066"/>
      <c r="D821" s="1066"/>
      <c r="E821" s="1066"/>
      <c r="F821" s="1066"/>
      <c r="G821" s="1066"/>
      <c r="H821" s="1066"/>
      <c r="I821" s="1066"/>
      <c r="J821" s="1066"/>
      <c r="K821" s="1066"/>
      <c r="L821" s="1066"/>
      <c r="M821" s="1066"/>
      <c r="N821" s="1067"/>
      <c r="O821" s="111"/>
      <c r="P821" s="111"/>
      <c r="Q821" s="111"/>
      <c r="R821" s="24"/>
    </row>
    <row r="822" spans="1:18">
      <c r="A822" s="1103"/>
      <c r="B822" s="1093" t="s">
        <v>1686</v>
      </c>
      <c r="C822" s="1094"/>
      <c r="D822" s="1094"/>
      <c r="E822" s="1094"/>
      <c r="F822" s="1094"/>
      <c r="G822" s="1094"/>
      <c r="H822" s="1094"/>
      <c r="I822" s="1094"/>
      <c r="J822" s="1094"/>
      <c r="K822" s="1094"/>
      <c r="L822" s="1094"/>
      <c r="M822" s="1094"/>
      <c r="N822" s="1095"/>
      <c r="O822" s="111"/>
      <c r="P822" s="111"/>
      <c r="Q822" s="111"/>
      <c r="R822" s="24"/>
    </row>
    <row r="823" spans="1:18">
      <c r="A823" s="1103"/>
      <c r="B823" s="1096"/>
      <c r="C823" s="1097"/>
      <c r="D823" s="1097"/>
      <c r="E823" s="1097"/>
      <c r="F823" s="1097"/>
      <c r="G823" s="1097"/>
      <c r="H823" s="1097"/>
      <c r="I823" s="1097"/>
      <c r="J823" s="1097"/>
      <c r="K823" s="1097"/>
      <c r="L823" s="1097"/>
      <c r="M823" s="1097"/>
      <c r="N823" s="1098"/>
      <c r="O823" s="111"/>
      <c r="P823" s="111"/>
      <c r="Q823" s="111"/>
      <c r="R823" s="24"/>
    </row>
    <row r="824" spans="1:18">
      <c r="A824" s="1103"/>
      <c r="B824" s="748" t="s">
        <v>1687</v>
      </c>
      <c r="C824" s="1099" t="e">
        <f ca="1">CELL("nomfichier")</f>
        <v>#N/A</v>
      </c>
      <c r="D824" s="1099"/>
      <c r="E824" s="1099"/>
      <c r="F824" s="1099"/>
      <c r="G824" s="1099"/>
      <c r="H824" s="1099"/>
      <c r="I824" s="1099"/>
      <c r="J824" s="1099"/>
      <c r="K824" s="1099"/>
      <c r="L824" s="1099"/>
      <c r="M824" s="1099"/>
      <c r="N824" s="1100"/>
      <c r="O824" s="111"/>
      <c r="P824" s="111"/>
      <c r="Q824" s="111"/>
      <c r="R824" s="24"/>
    </row>
    <row r="825" spans="1:18">
      <c r="A825" s="1103"/>
      <c r="B825" s="749" t="s">
        <v>1688</v>
      </c>
      <c r="C825" s="1101" t="s">
        <v>1689</v>
      </c>
      <c r="D825" s="1101"/>
      <c r="E825" s="1101"/>
      <c r="F825" s="1101"/>
      <c r="G825" s="1101"/>
      <c r="H825" s="1101"/>
      <c r="I825" s="1101"/>
      <c r="J825" s="1101"/>
      <c r="K825" s="1101"/>
      <c r="L825" s="1101"/>
      <c r="M825" s="1101"/>
      <c r="N825" s="1102"/>
      <c r="O825" s="111"/>
      <c r="P825" s="111"/>
      <c r="Q825" s="111"/>
      <c r="R825" s="24"/>
    </row>
    <row r="826" spans="1:18" ht="15.75" thickBot="1">
      <c r="A826" s="1103"/>
      <c r="B826" s="1086" t="s">
        <v>1690</v>
      </c>
      <c r="C826" s="1087"/>
      <c r="D826" s="1087"/>
      <c r="E826" s="1087"/>
      <c r="F826" s="1087"/>
      <c r="G826" s="1087"/>
      <c r="H826" s="1087"/>
      <c r="I826" s="1087"/>
      <c r="J826" s="1087"/>
      <c r="K826" s="1087"/>
      <c r="L826" s="1087"/>
      <c r="M826" s="1087"/>
      <c r="N826" s="1088"/>
      <c r="O826" s="111"/>
      <c r="P826" s="111"/>
      <c r="Q826" s="111"/>
      <c r="R826" s="24"/>
    </row>
    <row r="827" spans="1:18">
      <c r="A827" s="111"/>
      <c r="B827" s="110"/>
      <c r="C827" s="110"/>
      <c r="D827" s="110"/>
      <c r="E827" s="110"/>
      <c r="F827" s="110"/>
      <c r="G827" s="110"/>
      <c r="H827" s="110"/>
      <c r="I827" s="110"/>
      <c r="J827" s="110"/>
      <c r="K827" s="110"/>
      <c r="L827" s="110"/>
      <c r="M827" s="111"/>
      <c r="N827" s="111"/>
      <c r="O827" s="111"/>
      <c r="P827" s="111"/>
      <c r="Q827" s="111"/>
      <c r="R827" s="24"/>
    </row>
    <row r="828" spans="1:18">
      <c r="A828" s="111"/>
      <c r="B828" s="110"/>
      <c r="C828" s="110"/>
      <c r="D828" s="110"/>
      <c r="E828" s="110"/>
      <c r="F828" s="110"/>
      <c r="G828" s="110"/>
      <c r="H828" s="110"/>
      <c r="I828" s="110"/>
      <c r="J828" s="110"/>
      <c r="K828" s="110"/>
      <c r="L828" s="110"/>
      <c r="M828" s="111"/>
      <c r="N828" s="111"/>
      <c r="O828" s="111"/>
      <c r="P828" s="111"/>
      <c r="Q828" s="111"/>
      <c r="R828" s="24"/>
    </row>
    <row r="829" spans="1:18">
      <c r="A829" s="111"/>
      <c r="B829" s="110"/>
      <c r="C829" s="111"/>
      <c r="D829" s="111"/>
      <c r="E829" s="111"/>
      <c r="F829" s="111"/>
      <c r="G829" s="111"/>
      <c r="H829" s="111"/>
      <c r="I829" s="111"/>
      <c r="J829" s="111"/>
      <c r="K829" s="111"/>
      <c r="L829" s="111"/>
      <c r="M829" s="111"/>
      <c r="N829" s="111"/>
      <c r="O829" s="111"/>
      <c r="P829" s="111"/>
      <c r="Q829" s="111"/>
      <c r="R829" s="24"/>
    </row>
    <row r="830" spans="1:18">
      <c r="A830" s="1089" t="s">
        <v>1740</v>
      </c>
      <c r="B830" s="1090"/>
      <c r="C830" s="1090"/>
      <c r="D830" s="1090"/>
      <c r="E830" s="1090"/>
      <c r="F830" s="1090"/>
      <c r="G830" s="1090"/>
      <c r="H830" s="1090"/>
      <c r="I830" s="1090"/>
      <c r="J830" s="1090"/>
      <c r="K830" s="1090"/>
      <c r="L830" s="1090"/>
      <c r="M830" s="1090"/>
      <c r="N830" s="1090"/>
      <c r="O830" s="1090"/>
      <c r="P830" s="1090"/>
      <c r="Q830" s="1090"/>
      <c r="R830" s="24"/>
    </row>
    <row r="831" spans="1:18">
      <c r="A831" s="1089"/>
      <c r="B831" s="1090"/>
      <c r="C831" s="1090"/>
      <c r="D831" s="1090"/>
      <c r="E831" s="1090"/>
      <c r="F831" s="1090"/>
      <c r="G831" s="1090"/>
      <c r="H831" s="1090"/>
      <c r="I831" s="1090"/>
      <c r="J831" s="1090"/>
      <c r="K831" s="1090"/>
      <c r="L831" s="1090"/>
      <c r="M831" s="1090"/>
      <c r="N831" s="1090"/>
      <c r="O831" s="1090"/>
      <c r="P831" s="1090"/>
      <c r="Q831" s="1090"/>
      <c r="R831" s="24"/>
    </row>
    <row r="832" spans="1:18">
      <c r="A832" s="111"/>
      <c r="B832" s="111"/>
      <c r="C832" s="111"/>
      <c r="D832" s="111"/>
      <c r="E832" s="111"/>
      <c r="F832" s="111"/>
      <c r="G832" s="111"/>
      <c r="H832" s="111"/>
      <c r="I832" s="111"/>
      <c r="J832" s="111"/>
      <c r="K832" s="111"/>
      <c r="L832" s="111"/>
      <c r="M832" s="111"/>
      <c r="N832" s="111"/>
      <c r="O832" s="111"/>
      <c r="P832" s="111"/>
      <c r="Q832" s="111"/>
      <c r="R832" s="24"/>
    </row>
    <row r="833" spans="1:18" ht="15.75">
      <c r="A833" s="111"/>
      <c r="B833" s="111"/>
      <c r="C833" s="111"/>
      <c r="D833" s="111"/>
      <c r="E833" s="802" t="s">
        <v>1741</v>
      </c>
      <c r="F833" s="802"/>
      <c r="G833" s="802"/>
      <c r="H833" s="111"/>
      <c r="I833" s="111"/>
      <c r="J833" s="111"/>
      <c r="K833" s="111"/>
      <c r="L833" s="111"/>
      <c r="M833" s="111"/>
      <c r="N833" s="111"/>
      <c r="O833" s="111"/>
      <c r="P833" s="111"/>
      <c r="Q833" s="111"/>
      <c r="R833" s="24"/>
    </row>
    <row r="834" spans="1:18" ht="15.75">
      <c r="A834" s="111"/>
      <c r="B834" s="111"/>
      <c r="C834" s="111"/>
      <c r="D834" s="111"/>
      <c r="E834" s="802"/>
      <c r="F834" s="802" t="s">
        <v>1742</v>
      </c>
      <c r="G834" s="802"/>
      <c r="H834" s="111"/>
      <c r="I834" s="111"/>
      <c r="J834" s="111"/>
      <c r="K834" s="111"/>
      <c r="L834" s="111"/>
      <c r="M834" s="111"/>
      <c r="N834" s="111"/>
      <c r="O834" s="111"/>
      <c r="P834" s="111"/>
      <c r="Q834" s="111"/>
      <c r="R834" s="24"/>
    </row>
    <row r="835" spans="1:18" ht="15.75">
      <c r="A835" s="111"/>
      <c r="B835" s="111"/>
      <c r="C835" s="111"/>
      <c r="D835" s="111"/>
      <c r="E835" s="802"/>
      <c r="F835" s="802" t="s">
        <v>1743</v>
      </c>
      <c r="G835" s="802"/>
      <c r="H835" s="111"/>
      <c r="I835" s="111"/>
      <c r="J835" s="111"/>
      <c r="K835" s="111"/>
      <c r="L835" s="111"/>
      <c r="M835" s="111"/>
      <c r="N835" s="111"/>
      <c r="O835" s="111"/>
      <c r="P835" s="111"/>
      <c r="Q835" s="111"/>
      <c r="R835" s="24"/>
    </row>
    <row r="836" spans="1:18" ht="15.75">
      <c r="A836" s="111"/>
      <c r="B836" s="111"/>
      <c r="C836" s="111"/>
      <c r="D836" s="111"/>
      <c r="E836" s="802"/>
      <c r="F836" s="802" t="s">
        <v>1744</v>
      </c>
      <c r="G836" s="802"/>
      <c r="H836" s="111"/>
      <c r="I836" s="111"/>
      <c r="J836" s="111"/>
      <c r="K836" s="111"/>
      <c r="L836" s="111"/>
      <c r="M836" s="111"/>
      <c r="N836" s="111"/>
      <c r="O836" s="111"/>
      <c r="P836" s="111"/>
      <c r="Q836" s="111"/>
      <c r="R836" s="24"/>
    </row>
    <row r="837" spans="1:18" ht="15.75">
      <c r="A837" s="111"/>
      <c r="B837" s="111"/>
      <c r="C837" s="111"/>
      <c r="D837" s="111"/>
      <c r="E837" s="111"/>
      <c r="F837" s="802" t="s">
        <v>1745</v>
      </c>
      <c r="G837" s="111"/>
      <c r="H837" s="111"/>
      <c r="I837" s="111"/>
      <c r="J837" s="111"/>
      <c r="K837" s="111"/>
      <c r="L837" s="111"/>
      <c r="M837" s="111"/>
      <c r="N837" s="111"/>
      <c r="O837" s="111"/>
      <c r="P837" s="111"/>
      <c r="Q837" s="111"/>
      <c r="R837" s="24"/>
    </row>
    <row r="838" spans="1:18" ht="15.75">
      <c r="A838" s="111"/>
      <c r="B838" s="111"/>
      <c r="C838" s="111"/>
      <c r="D838" s="111"/>
      <c r="E838" s="802" t="s">
        <v>1746</v>
      </c>
      <c r="F838" s="111"/>
      <c r="G838" s="111"/>
      <c r="H838" s="111"/>
      <c r="I838" s="111"/>
      <c r="J838" s="111"/>
      <c r="K838" s="111"/>
      <c r="L838" s="111"/>
      <c r="M838" s="111"/>
      <c r="N838" s="111"/>
      <c r="O838" s="111"/>
      <c r="P838" s="111"/>
      <c r="Q838" s="111"/>
      <c r="R838" s="24"/>
    </row>
    <row r="839" spans="1:18">
      <c r="A839" s="111"/>
      <c r="B839" s="111"/>
      <c r="C839" s="111"/>
      <c r="D839" s="111"/>
      <c r="E839" s="111"/>
      <c r="F839" s="111"/>
      <c r="G839" s="111"/>
      <c r="H839" s="111"/>
      <c r="I839" s="111"/>
      <c r="J839" s="111"/>
      <c r="K839" s="111"/>
      <c r="L839" s="111"/>
      <c r="M839" s="111"/>
      <c r="N839" s="111"/>
      <c r="O839" s="111"/>
      <c r="P839" s="111"/>
      <c r="Q839" s="111"/>
      <c r="R839" s="24"/>
    </row>
    <row r="840" spans="1:18">
      <c r="A840" s="111"/>
      <c r="B840" s="111"/>
      <c r="C840" s="111"/>
      <c r="D840" s="111"/>
      <c r="E840" s="111"/>
      <c r="F840" s="111"/>
      <c r="G840" s="111"/>
      <c r="H840" s="111"/>
      <c r="I840" s="111"/>
      <c r="J840" s="111"/>
      <c r="K840" s="111"/>
      <c r="L840" s="111"/>
      <c r="M840" s="111"/>
      <c r="N840" s="111"/>
      <c r="O840" s="111"/>
      <c r="P840" s="111"/>
      <c r="Q840" s="111"/>
      <c r="R840" s="24"/>
    </row>
    <row r="841" spans="1:18">
      <c r="A841" s="111"/>
      <c r="B841" s="111"/>
      <c r="C841" s="111"/>
      <c r="D841" s="111"/>
      <c r="E841" s="111"/>
      <c r="F841" s="111"/>
      <c r="G841" s="111"/>
      <c r="H841" s="111"/>
      <c r="I841" s="111"/>
      <c r="J841" s="111"/>
      <c r="K841" s="111"/>
      <c r="L841" s="111"/>
      <c r="M841" s="111"/>
      <c r="N841" s="111"/>
      <c r="O841" s="111"/>
      <c r="P841" s="111"/>
      <c r="Q841" s="111"/>
      <c r="R841" s="24"/>
    </row>
    <row r="842" spans="1:18">
      <c r="A842" s="111"/>
      <c r="B842" s="111"/>
      <c r="C842" s="111"/>
      <c r="D842" s="111"/>
      <c r="E842" s="111"/>
      <c r="F842" s="111"/>
      <c r="G842" s="111"/>
      <c r="H842" s="111"/>
      <c r="I842" s="111"/>
      <c r="J842" s="111"/>
      <c r="K842" s="111"/>
      <c r="L842" s="111"/>
      <c r="M842" s="111"/>
      <c r="N842" s="111"/>
      <c r="O842" s="111"/>
      <c r="P842" s="111"/>
      <c r="Q842" s="111"/>
      <c r="R842" s="24"/>
    </row>
    <row r="843" spans="1:18" ht="21">
      <c r="A843" s="111"/>
      <c r="B843" s="111"/>
      <c r="C843" s="803" t="s">
        <v>1747</v>
      </c>
      <c r="D843" s="803"/>
      <c r="E843" s="803"/>
      <c r="F843" s="803"/>
      <c r="G843" s="803"/>
      <c r="H843" s="803"/>
      <c r="I843" s="803" t="s">
        <v>1748</v>
      </c>
      <c r="J843" s="111"/>
      <c r="K843" s="111"/>
      <c r="L843" s="111"/>
      <c r="M843" s="111"/>
      <c r="N843" s="111"/>
      <c r="O843" s="111"/>
      <c r="P843" s="111"/>
      <c r="Q843" s="111"/>
      <c r="R843" s="24"/>
    </row>
    <row r="844" spans="1:18">
      <c r="A844" s="111"/>
      <c r="B844" s="111"/>
      <c r="C844" s="111"/>
      <c r="D844" s="111"/>
      <c r="E844" s="111"/>
      <c r="F844" s="111"/>
      <c r="G844" s="111"/>
      <c r="H844" s="111"/>
      <c r="I844" s="111"/>
      <c r="J844" s="111"/>
      <c r="K844" s="111"/>
      <c r="L844" s="111"/>
      <c r="M844" s="111"/>
      <c r="N844" s="111"/>
      <c r="O844" s="111"/>
      <c r="P844" s="111"/>
      <c r="Q844" s="111"/>
      <c r="R844" s="24"/>
    </row>
    <row r="845" spans="1:18" ht="21">
      <c r="A845" s="111"/>
      <c r="B845" s="111"/>
      <c r="C845" s="111"/>
      <c r="D845" s="803" t="s">
        <v>1749</v>
      </c>
      <c r="E845" s="111"/>
      <c r="F845" s="111"/>
      <c r="G845" s="111"/>
      <c r="H845" s="111"/>
      <c r="I845" s="803"/>
      <c r="J845" s="111"/>
      <c r="K845" s="111"/>
      <c r="L845" s="111"/>
      <c r="M845" s="111"/>
      <c r="N845" s="111"/>
      <c r="O845" s="111"/>
      <c r="P845" s="111"/>
      <c r="Q845" s="111"/>
      <c r="R845" s="24"/>
    </row>
    <row r="846" spans="1:18" ht="21">
      <c r="A846" s="111"/>
      <c r="B846" s="111"/>
      <c r="C846" s="111"/>
      <c r="D846" s="803" t="s">
        <v>17</v>
      </c>
      <c r="E846" s="111"/>
      <c r="F846" s="111"/>
      <c r="G846" s="111"/>
      <c r="H846" s="804" t="s">
        <v>5</v>
      </c>
      <c r="I846" s="803"/>
      <c r="J846" s="111"/>
      <c r="K846" s="111"/>
      <c r="L846" s="111"/>
      <c r="M846" s="111"/>
      <c r="N846" s="111"/>
      <c r="O846" s="111"/>
      <c r="P846" s="111"/>
      <c r="Q846" s="111"/>
      <c r="R846" s="24"/>
    </row>
    <row r="847" spans="1:18" ht="21">
      <c r="A847" s="111"/>
      <c r="B847" s="111"/>
      <c r="C847" s="111"/>
      <c r="D847" s="803" t="s">
        <v>4</v>
      </c>
      <c r="E847" s="111"/>
      <c r="F847" s="111"/>
      <c r="G847" s="111"/>
      <c r="H847" s="805"/>
      <c r="I847" s="805" t="s">
        <v>1750</v>
      </c>
      <c r="J847" s="111"/>
      <c r="K847" s="111"/>
      <c r="L847" s="111"/>
      <c r="M847" s="111"/>
      <c r="N847" s="111"/>
      <c r="O847" s="111"/>
      <c r="P847" s="111"/>
      <c r="Q847" s="111"/>
      <c r="R847" s="24"/>
    </row>
    <row r="848" spans="1:18" ht="21">
      <c r="A848" s="111"/>
      <c r="B848" s="111"/>
      <c r="C848" s="111"/>
      <c r="D848" s="803" t="s">
        <v>5</v>
      </c>
      <c r="E848" s="111"/>
      <c r="F848" s="111"/>
      <c r="G848" s="111"/>
      <c r="H848" s="805"/>
      <c r="I848" s="805" t="s">
        <v>1751</v>
      </c>
      <c r="J848" s="111"/>
      <c r="K848" s="111"/>
      <c r="L848" s="111"/>
      <c r="M848" s="111"/>
      <c r="N848" s="111"/>
      <c r="O848" s="111"/>
      <c r="P848" s="111"/>
      <c r="Q848" s="111"/>
      <c r="R848" s="24"/>
    </row>
    <row r="849" spans="1:18" ht="21">
      <c r="A849" s="111"/>
      <c r="B849" s="111"/>
      <c r="C849" s="111"/>
      <c r="D849" s="803" t="s">
        <v>6</v>
      </c>
      <c r="E849" s="111"/>
      <c r="F849" s="111"/>
      <c r="G849" s="111"/>
      <c r="H849" s="804" t="s">
        <v>8</v>
      </c>
      <c r="I849" s="111"/>
      <c r="J849" s="111"/>
      <c r="K849" s="111"/>
      <c r="L849" s="111"/>
      <c r="M849" s="111"/>
      <c r="N849" s="111"/>
      <c r="O849" s="111"/>
      <c r="P849" s="111"/>
      <c r="Q849" s="111"/>
      <c r="R849" s="24"/>
    </row>
    <row r="850" spans="1:18" ht="21">
      <c r="A850" s="111"/>
      <c r="B850" s="111"/>
      <c r="C850" s="111"/>
      <c r="D850" s="803" t="s">
        <v>1752</v>
      </c>
      <c r="E850" s="111"/>
      <c r="F850" s="111"/>
      <c r="G850" s="111"/>
      <c r="H850" s="805"/>
      <c r="I850" s="805" t="s">
        <v>1753</v>
      </c>
      <c r="J850" s="111"/>
      <c r="K850" s="111"/>
      <c r="L850" s="803"/>
      <c r="M850" s="111"/>
      <c r="N850" s="111"/>
      <c r="O850" s="111"/>
      <c r="P850" s="111"/>
      <c r="Q850" s="111"/>
      <c r="R850" s="24"/>
    </row>
    <row r="851" spans="1:18" ht="21">
      <c r="A851" s="111"/>
      <c r="B851" s="111"/>
      <c r="C851" s="111"/>
      <c r="D851" s="111"/>
      <c r="E851" s="111"/>
      <c r="F851" s="111"/>
      <c r="G851" s="111"/>
      <c r="H851" s="804" t="s">
        <v>11</v>
      </c>
      <c r="I851" s="803"/>
      <c r="J851" s="803"/>
      <c r="K851" s="111"/>
      <c r="L851" s="803"/>
      <c r="M851" s="111"/>
      <c r="N851" s="111"/>
      <c r="O851" s="111"/>
      <c r="P851" s="111"/>
      <c r="Q851" s="111"/>
      <c r="R851" s="24"/>
    </row>
    <row r="852" spans="1:18" ht="21">
      <c r="A852" s="111"/>
      <c r="B852" s="111"/>
      <c r="C852" s="111"/>
      <c r="D852" s="803" t="s">
        <v>1754</v>
      </c>
      <c r="E852" s="111"/>
      <c r="F852" s="111"/>
      <c r="G852" s="111"/>
      <c r="H852" s="805"/>
      <c r="I852" s="805" t="s">
        <v>1755</v>
      </c>
      <c r="J852" s="805"/>
      <c r="K852" s="111"/>
      <c r="L852" s="803"/>
      <c r="M852" s="111"/>
      <c r="N852" s="111"/>
      <c r="O852" s="111"/>
      <c r="P852" s="111"/>
      <c r="Q852" s="111"/>
      <c r="R852" s="24"/>
    </row>
    <row r="853" spans="1:18" ht="21">
      <c r="A853" s="111"/>
      <c r="B853" s="111"/>
      <c r="C853" s="111"/>
      <c r="D853" s="803" t="s">
        <v>17</v>
      </c>
      <c r="E853" s="111"/>
      <c r="F853" s="111"/>
      <c r="G853" s="111"/>
      <c r="H853" s="804" t="s">
        <v>12</v>
      </c>
      <c r="I853" s="803"/>
      <c r="J853" s="111"/>
      <c r="K853" s="111"/>
      <c r="L853" s="803"/>
      <c r="M853" s="111"/>
      <c r="N853" s="111"/>
      <c r="O853" s="111"/>
      <c r="P853" s="111"/>
      <c r="Q853" s="111"/>
      <c r="R853" s="24"/>
    </row>
    <row r="854" spans="1:18" ht="21">
      <c r="A854" s="111"/>
      <c r="B854" s="111"/>
      <c r="C854" s="111"/>
      <c r="D854" s="803" t="s">
        <v>4</v>
      </c>
      <c r="E854" s="111"/>
      <c r="F854" s="111"/>
      <c r="G854" s="111"/>
      <c r="H854" s="805"/>
      <c r="I854" s="805" t="s">
        <v>1756</v>
      </c>
      <c r="J854" s="111"/>
      <c r="K854" s="111"/>
      <c r="L854" s="803"/>
      <c r="M854" s="111"/>
      <c r="N854" s="111"/>
      <c r="O854" s="111"/>
      <c r="P854" s="111"/>
      <c r="Q854" s="111"/>
      <c r="R854" s="24"/>
    </row>
    <row r="855" spans="1:18" ht="21">
      <c r="A855" s="111"/>
      <c r="B855" s="111"/>
      <c r="C855" s="111"/>
      <c r="D855" s="803" t="s">
        <v>5</v>
      </c>
      <c r="E855" s="111"/>
      <c r="F855" s="111"/>
      <c r="G855" s="111"/>
      <c r="H855" s="804" t="s">
        <v>13</v>
      </c>
      <c r="I855" s="803"/>
      <c r="J855" s="111"/>
      <c r="K855" s="111"/>
      <c r="L855" s="803"/>
      <c r="M855" s="111"/>
      <c r="N855" s="111"/>
      <c r="O855" s="111"/>
      <c r="P855" s="111"/>
      <c r="Q855" s="111"/>
      <c r="R855" s="24"/>
    </row>
    <row r="856" spans="1:18" ht="21">
      <c r="A856" s="111"/>
      <c r="B856" s="111"/>
      <c r="C856" s="111"/>
      <c r="D856" s="803" t="s">
        <v>6</v>
      </c>
      <c r="E856" s="111"/>
      <c r="F856" s="111"/>
      <c r="G856" s="111"/>
      <c r="H856" s="805"/>
      <c r="I856" s="805" t="s">
        <v>1757</v>
      </c>
      <c r="J856" s="111"/>
      <c r="K856" s="111"/>
      <c r="L856" s="803"/>
      <c r="M856" s="111"/>
      <c r="N856" s="111"/>
      <c r="O856" s="111"/>
      <c r="P856" s="111"/>
      <c r="Q856" s="111"/>
      <c r="R856" s="24"/>
    </row>
    <row r="857" spans="1:18" ht="21">
      <c r="A857" s="111"/>
      <c r="B857" s="111"/>
      <c r="C857" s="111"/>
      <c r="D857" s="803" t="s">
        <v>1752</v>
      </c>
      <c r="E857" s="111"/>
      <c r="F857" s="111"/>
      <c r="G857" s="111"/>
      <c r="H857" s="804" t="s">
        <v>229</v>
      </c>
      <c r="I857" s="803"/>
      <c r="J857" s="111"/>
      <c r="K857" s="111"/>
      <c r="L857" s="111"/>
      <c r="M857" s="111"/>
      <c r="N857" s="111"/>
      <c r="O857" s="111"/>
      <c r="P857" s="111"/>
      <c r="Q857" s="111"/>
      <c r="R857" s="24"/>
    </row>
    <row r="858" spans="1:18" ht="21">
      <c r="A858" s="111"/>
      <c r="B858" s="111"/>
      <c r="C858" s="111"/>
      <c r="D858" s="803"/>
      <c r="E858" s="111"/>
      <c r="F858" s="111"/>
      <c r="G858" s="111"/>
      <c r="H858" s="805"/>
      <c r="I858" s="805" t="s">
        <v>1758</v>
      </c>
      <c r="J858" s="111"/>
      <c r="K858" s="111"/>
      <c r="L858" s="803"/>
      <c r="M858" s="111"/>
      <c r="N858" s="111"/>
      <c r="O858" s="111"/>
      <c r="P858" s="111"/>
      <c r="Q858" s="111"/>
      <c r="R858" s="24"/>
    </row>
    <row r="859" spans="1:18" ht="21">
      <c r="A859" s="111"/>
      <c r="B859" s="111"/>
      <c r="C859" s="111"/>
      <c r="D859" s="803" t="s">
        <v>1759</v>
      </c>
      <c r="E859" s="111"/>
      <c r="F859" s="111"/>
      <c r="G859" s="111"/>
      <c r="H859" s="805"/>
      <c r="I859" s="805" t="s">
        <v>1760</v>
      </c>
      <c r="J859" s="111"/>
      <c r="K859" s="111"/>
      <c r="L859" s="111"/>
      <c r="M859" s="111"/>
      <c r="N859" s="111"/>
      <c r="O859" s="111"/>
      <c r="P859" s="111"/>
      <c r="Q859" s="111"/>
      <c r="R859" s="24"/>
    </row>
    <row r="860" spans="1:18" ht="21">
      <c r="A860" s="111"/>
      <c r="B860" s="111"/>
      <c r="C860" s="111"/>
      <c r="D860" s="803" t="s">
        <v>17</v>
      </c>
      <c r="E860" s="111"/>
      <c r="F860" s="111"/>
      <c r="G860" s="111"/>
      <c r="H860" s="805"/>
      <c r="I860" s="805" t="s">
        <v>1761</v>
      </c>
      <c r="J860" s="111"/>
      <c r="K860" s="111"/>
      <c r="L860" s="111"/>
      <c r="M860" s="111"/>
      <c r="N860" s="111"/>
      <c r="O860" s="111"/>
      <c r="P860" s="111"/>
      <c r="Q860" s="111"/>
      <c r="R860" s="24"/>
    </row>
    <row r="861" spans="1:18" ht="21">
      <c r="A861" s="111"/>
      <c r="B861" s="111"/>
      <c r="C861" s="111"/>
      <c r="D861" s="803" t="s">
        <v>4</v>
      </c>
      <c r="E861" s="111"/>
      <c r="F861" s="111"/>
      <c r="G861" s="111"/>
      <c r="H861" s="805"/>
      <c r="I861" s="805" t="s">
        <v>1762</v>
      </c>
      <c r="J861" s="111"/>
      <c r="K861" s="111"/>
      <c r="L861" s="111"/>
      <c r="M861" s="111"/>
      <c r="N861" s="111"/>
      <c r="O861" s="111"/>
      <c r="P861" s="111"/>
      <c r="Q861" s="111"/>
      <c r="R861" s="24"/>
    </row>
    <row r="862" spans="1:18" ht="21">
      <c r="A862" s="111"/>
      <c r="B862" s="111"/>
      <c r="C862" s="111"/>
      <c r="D862" s="803" t="s">
        <v>5</v>
      </c>
      <c r="E862" s="111"/>
      <c r="F862" s="111"/>
      <c r="G862" s="111"/>
      <c r="H862" s="111"/>
      <c r="I862" s="111"/>
      <c r="J862" s="111"/>
      <c r="K862" s="111"/>
      <c r="L862" s="111"/>
      <c r="M862" s="111"/>
      <c r="N862" s="111"/>
      <c r="O862" s="111"/>
      <c r="P862" s="111"/>
      <c r="Q862" s="111"/>
      <c r="R862" s="24"/>
    </row>
    <row r="863" spans="1:18">
      <c r="A863" s="111"/>
      <c r="B863" s="111"/>
      <c r="C863" s="111"/>
      <c r="D863" s="806" t="s">
        <v>1763</v>
      </c>
      <c r="E863" s="806"/>
      <c r="F863" s="111"/>
      <c r="G863" s="111"/>
      <c r="H863" s="111"/>
      <c r="I863" s="111"/>
      <c r="J863" s="111"/>
      <c r="K863" s="111"/>
      <c r="L863" s="111"/>
      <c r="M863" s="111"/>
      <c r="N863" s="111"/>
      <c r="O863" s="111"/>
      <c r="P863" s="111"/>
      <c r="Q863" s="111"/>
      <c r="R863" s="24"/>
    </row>
    <row r="864" spans="1:18" ht="21">
      <c r="A864" s="111"/>
      <c r="B864" s="111"/>
      <c r="C864" s="111"/>
      <c r="D864" s="803" t="s">
        <v>6</v>
      </c>
      <c r="E864" s="111"/>
      <c r="F864" s="111"/>
      <c r="G864" s="111"/>
      <c r="H864" s="111"/>
      <c r="I864" s="111"/>
      <c r="J864" s="111"/>
      <c r="K864" s="111"/>
      <c r="L864" s="111"/>
      <c r="M864" s="111"/>
      <c r="N864" s="111"/>
      <c r="O864" s="111"/>
      <c r="P864" s="111"/>
      <c r="Q864" s="111"/>
      <c r="R864" s="24"/>
    </row>
    <row r="865" spans="1:18" ht="21">
      <c r="A865" s="111"/>
      <c r="B865" s="111"/>
      <c r="C865" s="111"/>
      <c r="D865" s="803" t="s">
        <v>1752</v>
      </c>
      <c r="E865" s="111"/>
      <c r="F865" s="111"/>
      <c r="G865" s="111"/>
      <c r="H865" s="111"/>
      <c r="I865" s="111"/>
      <c r="J865" s="111"/>
      <c r="K865" s="111"/>
      <c r="L865" s="111"/>
      <c r="M865" s="111"/>
      <c r="N865" s="111"/>
      <c r="O865" s="111"/>
      <c r="P865" s="111"/>
      <c r="Q865" s="111"/>
      <c r="R865" s="24"/>
    </row>
    <row r="866" spans="1:18" ht="21">
      <c r="A866" s="111"/>
      <c r="B866" s="111"/>
      <c r="C866" s="111"/>
      <c r="D866" s="803"/>
      <c r="E866" s="111"/>
      <c r="F866" s="111"/>
      <c r="G866" s="111"/>
      <c r="H866" s="111"/>
      <c r="I866" s="111"/>
      <c r="J866" s="111"/>
      <c r="K866" s="111"/>
      <c r="L866" s="111"/>
      <c r="M866" s="111"/>
      <c r="N866" s="111"/>
      <c r="O866" s="111"/>
      <c r="P866" s="111"/>
      <c r="Q866" s="111"/>
      <c r="R866" s="24"/>
    </row>
    <row r="867" spans="1:18" ht="21">
      <c r="A867" s="111"/>
      <c r="B867" s="111"/>
      <c r="C867" s="111"/>
      <c r="D867" s="803" t="s">
        <v>1764</v>
      </c>
      <c r="E867" s="111"/>
      <c r="F867" s="111"/>
      <c r="G867" s="111"/>
      <c r="H867" s="111"/>
      <c r="I867" s="111"/>
      <c r="J867" s="111"/>
      <c r="K867" s="111"/>
      <c r="L867" s="111"/>
      <c r="M867" s="111"/>
      <c r="N867" s="111"/>
      <c r="O867" s="111"/>
      <c r="P867" s="111"/>
      <c r="Q867" s="111"/>
      <c r="R867" s="24"/>
    </row>
    <row r="868" spans="1:18" ht="21">
      <c r="A868" s="111"/>
      <c r="B868" s="111"/>
      <c r="C868" s="111"/>
      <c r="D868" s="803" t="s">
        <v>17</v>
      </c>
      <c r="E868" s="111"/>
      <c r="F868" s="111"/>
      <c r="G868" s="111"/>
      <c r="H868" s="111"/>
      <c r="I868" s="111"/>
      <c r="J868" s="111"/>
      <c r="K868" s="111"/>
      <c r="L868" s="111"/>
      <c r="M868" s="111"/>
      <c r="N868" s="111"/>
      <c r="O868" s="111"/>
      <c r="P868" s="111"/>
      <c r="Q868" s="111"/>
      <c r="R868" s="24"/>
    </row>
    <row r="869" spans="1:18" ht="21">
      <c r="A869" s="111"/>
      <c r="B869" s="111"/>
      <c r="C869" s="111"/>
      <c r="D869" s="803" t="s">
        <v>4</v>
      </c>
      <c r="E869" s="111"/>
      <c r="F869" s="111"/>
      <c r="G869" s="111"/>
      <c r="H869" s="111"/>
      <c r="I869" s="111"/>
      <c r="J869" s="111"/>
      <c r="K869" s="111"/>
      <c r="L869" s="111"/>
      <c r="M869" s="111"/>
      <c r="N869" s="111"/>
      <c r="O869" s="111"/>
      <c r="P869" s="111"/>
      <c r="Q869" s="111"/>
      <c r="R869" s="24"/>
    </row>
    <row r="870" spans="1:18" ht="21">
      <c r="A870" s="111"/>
      <c r="B870" s="111"/>
      <c r="C870" s="111"/>
      <c r="D870" s="803" t="s">
        <v>5</v>
      </c>
      <c r="E870" s="111"/>
      <c r="F870" s="111"/>
      <c r="G870" s="111"/>
      <c r="H870" s="111"/>
      <c r="I870" s="111"/>
      <c r="J870" s="111"/>
      <c r="K870" s="111"/>
      <c r="L870" s="111"/>
      <c r="M870" s="111"/>
      <c r="N870" s="111"/>
      <c r="O870" s="111"/>
      <c r="P870" s="111"/>
      <c r="Q870" s="111"/>
      <c r="R870" s="24"/>
    </row>
    <row r="871" spans="1:18" ht="21">
      <c r="A871" s="111"/>
      <c r="B871" s="111"/>
      <c r="C871" s="111"/>
      <c r="D871" s="803" t="s">
        <v>6</v>
      </c>
      <c r="E871" s="111"/>
      <c r="F871" s="111"/>
      <c r="G871" s="111"/>
      <c r="H871" s="111"/>
      <c r="I871" s="111"/>
      <c r="J871" s="111"/>
      <c r="K871" s="111"/>
      <c r="L871" s="111"/>
      <c r="M871" s="111"/>
      <c r="N871" s="111"/>
      <c r="O871" s="111"/>
      <c r="P871" s="111"/>
      <c r="Q871" s="111"/>
      <c r="R871" s="24"/>
    </row>
    <row r="872" spans="1:18" ht="21">
      <c r="A872" s="111"/>
      <c r="B872" s="111"/>
      <c r="C872" s="111"/>
      <c r="D872" s="803" t="s">
        <v>1752</v>
      </c>
      <c r="E872" s="111"/>
      <c r="F872" s="111"/>
      <c r="G872" s="111"/>
      <c r="H872" s="111"/>
      <c r="I872" s="111"/>
      <c r="J872" s="111"/>
      <c r="K872" s="111"/>
      <c r="L872" s="111"/>
      <c r="M872" s="111"/>
      <c r="N872" s="111"/>
      <c r="O872" s="111"/>
      <c r="P872" s="111"/>
      <c r="Q872" s="111"/>
      <c r="R872" s="24"/>
    </row>
    <row r="873" spans="1:18" ht="21">
      <c r="A873" s="111"/>
      <c r="B873" s="111"/>
      <c r="C873" s="111"/>
      <c r="D873" s="803"/>
      <c r="E873" s="111"/>
      <c r="F873" s="111"/>
      <c r="G873" s="111"/>
      <c r="H873" s="111"/>
      <c r="I873" s="111"/>
      <c r="J873" s="111"/>
      <c r="K873" s="111"/>
      <c r="L873" s="111"/>
      <c r="M873" s="111"/>
      <c r="N873" s="111"/>
      <c r="O873" s="111"/>
      <c r="P873" s="111"/>
      <c r="Q873" s="111"/>
      <c r="R873" s="24"/>
    </row>
    <row r="874" spans="1:18">
      <c r="A874" s="807"/>
      <c r="B874" s="110"/>
      <c r="C874" s="110"/>
      <c r="D874" s="110"/>
      <c r="E874" s="110"/>
      <c r="F874" s="110"/>
      <c r="G874" s="110"/>
      <c r="H874" s="110"/>
      <c r="I874" s="110"/>
      <c r="J874" s="110"/>
      <c r="K874" s="110"/>
      <c r="L874" s="110"/>
      <c r="M874" s="110"/>
      <c r="N874" s="110"/>
      <c r="O874" s="110"/>
      <c r="P874" s="110"/>
      <c r="Q874" s="110"/>
      <c r="R874" s="109"/>
    </row>
    <row r="875" spans="1:18" ht="18">
      <c r="A875" s="111"/>
      <c r="B875" s="110"/>
      <c r="C875" s="119" t="s">
        <v>1765</v>
      </c>
      <c r="D875" s="110"/>
      <c r="E875" s="110"/>
      <c r="F875" s="110"/>
      <c r="G875" s="110"/>
      <c r="H875" s="110"/>
      <c r="I875" s="110"/>
      <c r="J875" s="110"/>
      <c r="K875" s="110"/>
      <c r="L875" s="110"/>
      <c r="M875" s="110"/>
      <c r="N875" s="110"/>
      <c r="O875" s="110"/>
      <c r="P875" s="110"/>
      <c r="Q875" s="110"/>
      <c r="R875" s="109"/>
    </row>
    <row r="876" spans="1:18">
      <c r="A876" s="111"/>
      <c r="B876" s="110"/>
      <c r="C876" s="110"/>
      <c r="D876" s="110"/>
      <c r="E876" s="110"/>
      <c r="F876" s="110"/>
      <c r="G876" s="110"/>
      <c r="H876" s="110"/>
      <c r="I876" s="110"/>
      <c r="J876" s="110"/>
      <c r="K876" s="110"/>
      <c r="L876" s="110"/>
      <c r="M876" s="111"/>
      <c r="N876" s="111"/>
      <c r="O876" s="111"/>
      <c r="P876" s="111"/>
      <c r="Q876" s="111"/>
      <c r="R876" s="109"/>
    </row>
    <row r="877" spans="1:18" ht="18">
      <c r="A877" s="274"/>
      <c r="B877" s="274"/>
      <c r="C877" s="119" t="s">
        <v>1766</v>
      </c>
      <c r="D877" s="274"/>
      <c r="E877" s="274"/>
      <c r="F877" s="274"/>
      <c r="G877" s="274"/>
      <c r="H877" s="274"/>
      <c r="I877" s="274"/>
      <c r="J877" s="274"/>
      <c r="K877" s="274"/>
      <c r="L877" s="274"/>
      <c r="M877" s="274"/>
      <c r="N877" s="274"/>
      <c r="O877" s="274"/>
      <c r="P877" s="274"/>
      <c r="Q877" s="274"/>
      <c r="R877" s="24"/>
    </row>
    <row r="878" spans="1:18">
      <c r="A878" s="274"/>
      <c r="B878" s="274"/>
      <c r="C878" s="274"/>
      <c r="D878" s="274"/>
      <c r="E878" s="274"/>
      <c r="F878" s="274"/>
      <c r="G878" s="274"/>
      <c r="H878" s="274"/>
      <c r="I878" s="274"/>
      <c r="J878" s="274"/>
      <c r="K878" s="274"/>
      <c r="L878" s="274"/>
      <c r="M878" s="274"/>
      <c r="N878" s="274"/>
      <c r="O878" s="274"/>
      <c r="P878" s="274"/>
      <c r="Q878" s="274"/>
      <c r="R878" s="24"/>
    </row>
    <row r="879" spans="1:18">
      <c r="A879" s="345"/>
      <c r="B879" s="346"/>
      <c r="C879" s="347"/>
      <c r="D879" s="347"/>
      <c r="E879" s="347"/>
      <c r="F879" s="347"/>
      <c r="G879" s="347"/>
      <c r="H879" s="347"/>
      <c r="I879" s="347"/>
      <c r="J879" s="346"/>
      <c r="K879" s="346"/>
      <c r="L879" s="346"/>
      <c r="M879" s="345"/>
      <c r="N879" s="345"/>
      <c r="O879" s="345"/>
      <c r="P879" s="345"/>
      <c r="Q879" s="345"/>
      <c r="R879" s="24"/>
    </row>
  </sheetData>
  <sheetCalcPr fullCalcOnLoad="1"/>
  <mergeCells count="589">
    <mergeCell ref="B2:Q2"/>
    <mergeCell ref="B3:Q3"/>
    <mergeCell ref="B4:Q4"/>
    <mergeCell ref="B5:Q5"/>
    <mergeCell ref="C6:Q6"/>
    <mergeCell ref="B8:Q10"/>
    <mergeCell ref="B12:Q12"/>
    <mergeCell ref="M44:P49"/>
    <mergeCell ref="M51:P54"/>
    <mergeCell ref="M59:P62"/>
    <mergeCell ref="C61:H61"/>
    <mergeCell ref="M63:P65"/>
    <mergeCell ref="C64:J64"/>
    <mergeCell ref="C66:F66"/>
    <mergeCell ref="C68:D68"/>
    <mergeCell ref="M68:P68"/>
    <mergeCell ref="M69:P72"/>
    <mergeCell ref="C70:E70"/>
    <mergeCell ref="C72:E72"/>
    <mergeCell ref="M73:P75"/>
    <mergeCell ref="C74:E74"/>
    <mergeCell ref="C76:F76"/>
    <mergeCell ref="M76:P78"/>
    <mergeCell ref="B86:L86"/>
    <mergeCell ref="E88:L92"/>
    <mergeCell ref="C107:K107"/>
    <mergeCell ref="C108:K108"/>
    <mergeCell ref="C109:K109"/>
    <mergeCell ref="C110:K110"/>
    <mergeCell ref="B111:B113"/>
    <mergeCell ref="C111:K113"/>
    <mergeCell ref="B114:B116"/>
    <mergeCell ref="C114:K116"/>
    <mergeCell ref="B117:B121"/>
    <mergeCell ref="C117:K121"/>
    <mergeCell ref="C125:H125"/>
    <mergeCell ref="C127:F127"/>
    <mergeCell ref="C129:F129"/>
    <mergeCell ref="C132:I132"/>
    <mergeCell ref="C134:D134"/>
    <mergeCell ref="C137:F137"/>
    <mergeCell ref="C140:F140"/>
    <mergeCell ref="C143:D143"/>
    <mergeCell ref="C145:F145"/>
    <mergeCell ref="C148:G148"/>
    <mergeCell ref="C152:H152"/>
    <mergeCell ref="C154:F154"/>
    <mergeCell ref="C156:F156"/>
    <mergeCell ref="C158:F158"/>
    <mergeCell ref="B219:Q219"/>
    <mergeCell ref="B220:Q221"/>
    <mergeCell ref="B222:Q222"/>
    <mergeCell ref="B223:E223"/>
    <mergeCell ref="G223:I223"/>
    <mergeCell ref="K223:M223"/>
    <mergeCell ref="O223:P223"/>
    <mergeCell ref="B224:E224"/>
    <mergeCell ref="G224:I224"/>
    <mergeCell ref="K224:M224"/>
    <mergeCell ref="O224:P224"/>
    <mergeCell ref="B225:E225"/>
    <mergeCell ref="G225:I225"/>
    <mergeCell ref="K225:M225"/>
    <mergeCell ref="O225:P225"/>
    <mergeCell ref="B226:E226"/>
    <mergeCell ref="G226:I226"/>
    <mergeCell ref="K226:M227"/>
    <mergeCell ref="O226:P226"/>
    <mergeCell ref="B227:E227"/>
    <mergeCell ref="G227:I227"/>
    <mergeCell ref="O227:P227"/>
    <mergeCell ref="B228:E228"/>
    <mergeCell ref="G228:I228"/>
    <mergeCell ref="K228:M228"/>
    <mergeCell ref="O228:P228"/>
    <mergeCell ref="B229:E229"/>
    <mergeCell ref="G229:I229"/>
    <mergeCell ref="K229:M229"/>
    <mergeCell ref="O229:P229"/>
    <mergeCell ref="B230:E230"/>
    <mergeCell ref="G230:I230"/>
    <mergeCell ref="K230:M230"/>
    <mergeCell ref="O230:P230"/>
    <mergeCell ref="B231:E231"/>
    <mergeCell ref="G231:I231"/>
    <mergeCell ref="K231:M231"/>
    <mergeCell ref="O231:P231"/>
    <mergeCell ref="B232:E232"/>
    <mergeCell ref="G232:I232"/>
    <mergeCell ref="K232:M232"/>
    <mergeCell ref="O232:P232"/>
    <mergeCell ref="O233:P233"/>
    <mergeCell ref="G235:I235"/>
    <mergeCell ref="B236:E236"/>
    <mergeCell ref="G236:I236"/>
    <mergeCell ref="K236:M236"/>
    <mergeCell ref="O236:Q236"/>
    <mergeCell ref="B239:D239"/>
    <mergeCell ref="B243:G244"/>
    <mergeCell ref="I243:O243"/>
    <mergeCell ref="A244:A268"/>
    <mergeCell ref="B251:G251"/>
    <mergeCell ref="I255:O255"/>
    <mergeCell ref="I256:I259"/>
    <mergeCell ref="J256:J259"/>
    <mergeCell ref="K256:L257"/>
    <mergeCell ref="M256:M257"/>
    <mergeCell ref="N256:N257"/>
    <mergeCell ref="O256:O257"/>
    <mergeCell ref="F257:G257"/>
    <mergeCell ref="F258:G258"/>
    <mergeCell ref="K258:L259"/>
    <mergeCell ref="M258:M259"/>
    <mergeCell ref="N258:N259"/>
    <mergeCell ref="O258:O259"/>
    <mergeCell ref="B260:B261"/>
    <mergeCell ref="C260:C261"/>
    <mergeCell ref="E260:E261"/>
    <mergeCell ref="F260:F261"/>
    <mergeCell ref="I261:O261"/>
    <mergeCell ref="I262:O263"/>
    <mergeCell ref="B263:B264"/>
    <mergeCell ref="C263:C264"/>
    <mergeCell ref="E263:E264"/>
    <mergeCell ref="F263:F264"/>
    <mergeCell ref="B265:G265"/>
    <mergeCell ref="I265:N266"/>
    <mergeCell ref="B267:G268"/>
    <mergeCell ref="I267:N268"/>
    <mergeCell ref="I269:I270"/>
    <mergeCell ref="J269:J270"/>
    <mergeCell ref="K269:K270"/>
    <mergeCell ref="L269:L270"/>
    <mergeCell ref="M269:M270"/>
    <mergeCell ref="N269:N270"/>
    <mergeCell ref="B270:G270"/>
    <mergeCell ref="A271:A289"/>
    <mergeCell ref="B271:G272"/>
    <mergeCell ref="I271:I272"/>
    <mergeCell ref="J271:J272"/>
    <mergeCell ref="K271:K272"/>
    <mergeCell ref="L271:L272"/>
    <mergeCell ref="I277:I278"/>
    <mergeCell ref="J277:J278"/>
    <mergeCell ref="K277:K278"/>
    <mergeCell ref="L277:L278"/>
    <mergeCell ref="M271:M272"/>
    <mergeCell ref="N271:N272"/>
    <mergeCell ref="B273:G275"/>
    <mergeCell ref="I273:N274"/>
    <mergeCell ref="I275:I276"/>
    <mergeCell ref="J275:J276"/>
    <mergeCell ref="K275:K276"/>
    <mergeCell ref="L275:L276"/>
    <mergeCell ref="M275:M276"/>
    <mergeCell ref="N275:N276"/>
    <mergeCell ref="M277:M278"/>
    <mergeCell ref="N277:N278"/>
    <mergeCell ref="I281:N282"/>
    <mergeCell ref="I284:M286"/>
    <mergeCell ref="B287:F289"/>
    <mergeCell ref="I287:I288"/>
    <mergeCell ref="J287:J288"/>
    <mergeCell ref="K287:K288"/>
    <mergeCell ref="L287:L288"/>
    <mergeCell ref="M287:M288"/>
    <mergeCell ref="I289:I290"/>
    <mergeCell ref="J289:J290"/>
    <mergeCell ref="K289:K290"/>
    <mergeCell ref="L289:L290"/>
    <mergeCell ref="M289:M290"/>
    <mergeCell ref="B291:G292"/>
    <mergeCell ref="I291:I292"/>
    <mergeCell ref="J291:J292"/>
    <mergeCell ref="K291:K292"/>
    <mergeCell ref="L291:L292"/>
    <mergeCell ref="M291:M292"/>
    <mergeCell ref="B293:B294"/>
    <mergeCell ref="C293:C294"/>
    <mergeCell ref="D293:D294"/>
    <mergeCell ref="E293:E294"/>
    <mergeCell ref="F293:G294"/>
    <mergeCell ref="I293:I294"/>
    <mergeCell ref="J293:J294"/>
    <mergeCell ref="K293:K294"/>
    <mergeCell ref="L293:L294"/>
    <mergeCell ref="M293:M294"/>
    <mergeCell ref="B295:B296"/>
    <mergeCell ref="C295:C296"/>
    <mergeCell ref="D295:D296"/>
    <mergeCell ref="E295:E296"/>
    <mergeCell ref="F295:G296"/>
    <mergeCell ref="I295:I296"/>
    <mergeCell ref="J295:J296"/>
    <mergeCell ref="K295:K296"/>
    <mergeCell ref="L295:L296"/>
    <mergeCell ref="M295:M296"/>
    <mergeCell ref="B297:G297"/>
    <mergeCell ref="I297:I298"/>
    <mergeCell ref="J297:J298"/>
    <mergeCell ref="K297:K298"/>
    <mergeCell ref="L297:L298"/>
    <mergeCell ref="M297:M298"/>
    <mergeCell ref="I299:M299"/>
    <mergeCell ref="I300:M301"/>
    <mergeCell ref="B303:K304"/>
    <mergeCell ref="B305:K305"/>
    <mergeCell ref="C306:D306"/>
    <mergeCell ref="E306:F306"/>
    <mergeCell ref="G306:H306"/>
    <mergeCell ref="I306:J306"/>
    <mergeCell ref="B307:B308"/>
    <mergeCell ref="C307:D308"/>
    <mergeCell ref="E307:F308"/>
    <mergeCell ref="G307:H308"/>
    <mergeCell ref="I307:J308"/>
    <mergeCell ref="K307:K308"/>
    <mergeCell ref="B310:K310"/>
    <mergeCell ref="B311:B312"/>
    <mergeCell ref="C311:D312"/>
    <mergeCell ref="E311:F312"/>
    <mergeCell ref="G311:H312"/>
    <mergeCell ref="I311:J312"/>
    <mergeCell ref="K311:K312"/>
    <mergeCell ref="B313:K313"/>
    <mergeCell ref="C314:K314"/>
    <mergeCell ref="B315:B316"/>
    <mergeCell ref="C315:K316"/>
    <mergeCell ref="B317:K317"/>
    <mergeCell ref="B318:E318"/>
    <mergeCell ref="B319:C319"/>
    <mergeCell ref="E319:F319"/>
    <mergeCell ref="H319:I319"/>
    <mergeCell ref="B320:C320"/>
    <mergeCell ref="E320:F320"/>
    <mergeCell ref="H320:I320"/>
    <mergeCell ref="B321:K322"/>
    <mergeCell ref="B324:N326"/>
    <mergeCell ref="C327:M327"/>
    <mergeCell ref="C328:M328"/>
    <mergeCell ref="C329:M330"/>
    <mergeCell ref="D331:M331"/>
    <mergeCell ref="C332:C334"/>
    <mergeCell ref="D332:D334"/>
    <mergeCell ref="E332:E334"/>
    <mergeCell ref="F332:F334"/>
    <mergeCell ref="G332:G334"/>
    <mergeCell ref="H332:H334"/>
    <mergeCell ref="I332:I334"/>
    <mergeCell ref="L332:L334"/>
    <mergeCell ref="M332:M334"/>
    <mergeCell ref="C336:C337"/>
    <mergeCell ref="D336:D337"/>
    <mergeCell ref="E336:E337"/>
    <mergeCell ref="F336:F337"/>
    <mergeCell ref="G336:G337"/>
    <mergeCell ref="H336:H337"/>
    <mergeCell ref="I336:I337"/>
    <mergeCell ref="L336:L337"/>
    <mergeCell ref="M336:M337"/>
    <mergeCell ref="D341:M341"/>
    <mergeCell ref="C342:L342"/>
    <mergeCell ref="C343:C344"/>
    <mergeCell ref="D343:D344"/>
    <mergeCell ref="E343:E344"/>
    <mergeCell ref="F343:F344"/>
    <mergeCell ref="G343:G344"/>
    <mergeCell ref="H343:H344"/>
    <mergeCell ref="I343:I344"/>
    <mergeCell ref="L343:L344"/>
    <mergeCell ref="M343:M344"/>
    <mergeCell ref="D345:I345"/>
    <mergeCell ref="J350:K351"/>
    <mergeCell ref="L350:M351"/>
    <mergeCell ref="D355:M355"/>
    <mergeCell ref="C356:M358"/>
    <mergeCell ref="C364:M365"/>
    <mergeCell ref="C371:M372"/>
    <mergeCell ref="B374:J374"/>
    <mergeCell ref="B375:J375"/>
    <mergeCell ref="B376:J377"/>
    <mergeCell ref="B380:J381"/>
    <mergeCell ref="B382:J383"/>
    <mergeCell ref="B384:C385"/>
    <mergeCell ref="D384:D385"/>
    <mergeCell ref="E384:E385"/>
    <mergeCell ref="F384:F385"/>
    <mergeCell ref="G384:G385"/>
    <mergeCell ref="H384:H385"/>
    <mergeCell ref="I384:I385"/>
    <mergeCell ref="J384:J385"/>
    <mergeCell ref="B390:J392"/>
    <mergeCell ref="B393:J394"/>
    <mergeCell ref="B402:J403"/>
    <mergeCell ref="B410:G410"/>
    <mergeCell ref="I410:N410"/>
    <mergeCell ref="B411:C411"/>
    <mergeCell ref="F411:G411"/>
    <mergeCell ref="I411:J411"/>
    <mergeCell ref="M411:N411"/>
    <mergeCell ref="B412:B416"/>
    <mergeCell ref="C412:C416"/>
    <mergeCell ref="I412:I416"/>
    <mergeCell ref="J412:J416"/>
    <mergeCell ref="F421:I422"/>
    <mergeCell ref="K421:N422"/>
    <mergeCell ref="K423:N423"/>
    <mergeCell ref="F424:I424"/>
    <mergeCell ref="K424:N424"/>
    <mergeCell ref="K425:K426"/>
    <mergeCell ref="L425:L426"/>
    <mergeCell ref="M425:M426"/>
    <mergeCell ref="N425:N426"/>
    <mergeCell ref="F430:I430"/>
    <mergeCell ref="F431:I431"/>
    <mergeCell ref="K431:N431"/>
    <mergeCell ref="K434:M434"/>
    <mergeCell ref="B443:G444"/>
    <mergeCell ref="I443:J444"/>
    <mergeCell ref="K443:L444"/>
    <mergeCell ref="M443:M444"/>
    <mergeCell ref="N443:N444"/>
    <mergeCell ref="B445:G446"/>
    <mergeCell ref="I445:J445"/>
    <mergeCell ref="I446:J446"/>
    <mergeCell ref="C447:G447"/>
    <mergeCell ref="I447:J447"/>
    <mergeCell ref="C448:G448"/>
    <mergeCell ref="I448:J448"/>
    <mergeCell ref="C449:G449"/>
    <mergeCell ref="I449:J449"/>
    <mergeCell ref="C450:G450"/>
    <mergeCell ref="C451:G451"/>
    <mergeCell ref="C452:G452"/>
    <mergeCell ref="C453:G453"/>
    <mergeCell ref="B454:B455"/>
    <mergeCell ref="C454:G455"/>
    <mergeCell ref="B456:B457"/>
    <mergeCell ref="C456:G457"/>
    <mergeCell ref="B460:C461"/>
    <mergeCell ref="D460:D461"/>
    <mergeCell ref="E460:E461"/>
    <mergeCell ref="H461:H462"/>
    <mergeCell ref="I461:I462"/>
    <mergeCell ref="J461:J462"/>
    <mergeCell ref="K461:K462"/>
    <mergeCell ref="L461:L462"/>
    <mergeCell ref="M461:M462"/>
    <mergeCell ref="N461:N462"/>
    <mergeCell ref="B462:B463"/>
    <mergeCell ref="C462:C463"/>
    <mergeCell ref="D462:D463"/>
    <mergeCell ref="E462:E463"/>
    <mergeCell ref="H463:H464"/>
    <mergeCell ref="I463:I464"/>
    <mergeCell ref="J463:J464"/>
    <mergeCell ref="K463:K464"/>
    <mergeCell ref="L463:L464"/>
    <mergeCell ref="M463:M464"/>
    <mergeCell ref="N463:N464"/>
    <mergeCell ref="B465:B466"/>
    <mergeCell ref="C465:C466"/>
    <mergeCell ref="D465:D466"/>
    <mergeCell ref="E465:E466"/>
    <mergeCell ref="H465:N465"/>
    <mergeCell ref="H466:H467"/>
    <mergeCell ref="I466:I467"/>
    <mergeCell ref="J466:J467"/>
    <mergeCell ref="K466:K467"/>
    <mergeCell ref="L466:L467"/>
    <mergeCell ref="M466:M467"/>
    <mergeCell ref="N466:N467"/>
    <mergeCell ref="B467:B468"/>
    <mergeCell ref="C467:C468"/>
    <mergeCell ref="D467:D468"/>
    <mergeCell ref="E467:E468"/>
    <mergeCell ref="H468:N468"/>
    <mergeCell ref="B469:E469"/>
    <mergeCell ref="B471:Q472"/>
    <mergeCell ref="B474:N474"/>
    <mergeCell ref="A475:A498"/>
    <mergeCell ref="B475:N476"/>
    <mergeCell ref="B477:N478"/>
    <mergeCell ref="C488:M488"/>
    <mergeCell ref="H489:M489"/>
    <mergeCell ref="D490:E490"/>
    <mergeCell ref="B497:N498"/>
    <mergeCell ref="B500:N500"/>
    <mergeCell ref="A501:A517"/>
    <mergeCell ref="B501:N502"/>
    <mergeCell ref="B503:N504"/>
    <mergeCell ref="B505:N505"/>
    <mergeCell ref="B507:C507"/>
    <mergeCell ref="G507:H507"/>
    <mergeCell ref="K507:L507"/>
    <mergeCell ref="B516:N517"/>
    <mergeCell ref="B531:J531"/>
    <mergeCell ref="B544:G544"/>
    <mergeCell ref="I544:N544"/>
    <mergeCell ref="J552:N552"/>
    <mergeCell ref="M562:N562"/>
    <mergeCell ref="G563:H564"/>
    <mergeCell ref="M563:N563"/>
    <mergeCell ref="M569:N569"/>
    <mergeCell ref="G570:H571"/>
    <mergeCell ref="M570:N570"/>
    <mergeCell ref="M572:N572"/>
    <mergeCell ref="M577:N577"/>
    <mergeCell ref="G579:H580"/>
    <mergeCell ref="G581:H581"/>
    <mergeCell ref="G582:H582"/>
    <mergeCell ref="G586:H586"/>
    <mergeCell ref="G587:H587"/>
    <mergeCell ref="B604:G604"/>
    <mergeCell ref="B610:E610"/>
    <mergeCell ref="B613:F613"/>
    <mergeCell ref="B617:G617"/>
    <mergeCell ref="B618:G618"/>
    <mergeCell ref="B624:F624"/>
    <mergeCell ref="B628:E628"/>
    <mergeCell ref="C635:L635"/>
    <mergeCell ref="C636:E636"/>
    <mergeCell ref="H636:I636"/>
    <mergeCell ref="K636:L636"/>
    <mergeCell ref="C637:E637"/>
    <mergeCell ref="H637:I637"/>
    <mergeCell ref="K637:L637"/>
    <mergeCell ref="C638:E638"/>
    <mergeCell ref="H638:I638"/>
    <mergeCell ref="K638:L638"/>
    <mergeCell ref="C639:E639"/>
    <mergeCell ref="H639:I639"/>
    <mergeCell ref="K639:L639"/>
    <mergeCell ref="C640:E640"/>
    <mergeCell ref="H640:I640"/>
    <mergeCell ref="K640:L640"/>
    <mergeCell ref="C641:E641"/>
    <mergeCell ref="H641:I641"/>
    <mergeCell ref="K641:L641"/>
    <mergeCell ref="C642:E642"/>
    <mergeCell ref="H642:I642"/>
    <mergeCell ref="K642:L642"/>
    <mergeCell ref="C643:E643"/>
    <mergeCell ref="H643:I643"/>
    <mergeCell ref="K643:L643"/>
    <mergeCell ref="C644:E644"/>
    <mergeCell ref="C648:L648"/>
    <mergeCell ref="C649:L649"/>
    <mergeCell ref="C650:L650"/>
    <mergeCell ref="C651:L651"/>
    <mergeCell ref="C652:L652"/>
    <mergeCell ref="C654:C656"/>
    <mergeCell ref="D655:F655"/>
    <mergeCell ref="D656:F656"/>
    <mergeCell ref="C658:C663"/>
    <mergeCell ref="D659:F659"/>
    <mergeCell ref="D660:F660"/>
    <mergeCell ref="D661:F661"/>
    <mergeCell ref="D662:F662"/>
    <mergeCell ref="D663:F663"/>
    <mergeCell ref="D667:F667"/>
    <mergeCell ref="D669:F669"/>
    <mergeCell ref="D671:F671"/>
    <mergeCell ref="C676:L676"/>
    <mergeCell ref="C678:L681"/>
    <mergeCell ref="C682:L685"/>
    <mergeCell ref="C686:F687"/>
    <mergeCell ref="G686:H687"/>
    <mergeCell ref="I686:I687"/>
    <mergeCell ref="J686:K687"/>
    <mergeCell ref="L686:L687"/>
    <mergeCell ref="C689:D690"/>
    <mergeCell ref="E689:E690"/>
    <mergeCell ref="F689:F690"/>
    <mergeCell ref="G689:G690"/>
    <mergeCell ref="H689:H690"/>
    <mergeCell ref="I689:I690"/>
    <mergeCell ref="J689:J690"/>
    <mergeCell ref="C692:C693"/>
    <mergeCell ref="D692:D693"/>
    <mergeCell ref="E692:F693"/>
    <mergeCell ref="G692:G693"/>
    <mergeCell ref="H692:H693"/>
    <mergeCell ref="I692:J693"/>
    <mergeCell ref="K692:L693"/>
    <mergeCell ref="C694:C695"/>
    <mergeCell ref="D694:D695"/>
    <mergeCell ref="E694:F695"/>
    <mergeCell ref="G694:G695"/>
    <mergeCell ref="H694:H695"/>
    <mergeCell ref="J694:J695"/>
    <mergeCell ref="K694:L695"/>
    <mergeCell ref="C704:M704"/>
    <mergeCell ref="C705:M705"/>
    <mergeCell ref="E706:M706"/>
    <mergeCell ref="C707:M707"/>
    <mergeCell ref="C708:D709"/>
    <mergeCell ref="E708:F709"/>
    <mergeCell ref="C710:D710"/>
    <mergeCell ref="E710:F710"/>
    <mergeCell ref="C711:D711"/>
    <mergeCell ref="E711:F711"/>
    <mergeCell ref="C713:M713"/>
    <mergeCell ref="E714:M714"/>
    <mergeCell ref="C715:D716"/>
    <mergeCell ref="E715:F716"/>
    <mergeCell ref="G715:I716"/>
    <mergeCell ref="M715:M716"/>
    <mergeCell ref="C717:D717"/>
    <mergeCell ref="E717:F717"/>
    <mergeCell ref="G717:I717"/>
    <mergeCell ref="C718:D718"/>
    <mergeCell ref="E718:F718"/>
    <mergeCell ref="G718:I718"/>
    <mergeCell ref="C722:D723"/>
    <mergeCell ref="E722:F723"/>
    <mergeCell ref="G722:G723"/>
    <mergeCell ref="H722:M722"/>
    <mergeCell ref="C724:D725"/>
    <mergeCell ref="E724:F725"/>
    <mergeCell ref="G724:G725"/>
    <mergeCell ref="H724:M725"/>
    <mergeCell ref="C726:M726"/>
    <mergeCell ref="C727:D727"/>
    <mergeCell ref="E727:F727"/>
    <mergeCell ref="C728:D728"/>
    <mergeCell ref="E728:F728"/>
    <mergeCell ref="C729:D729"/>
    <mergeCell ref="E729:F729"/>
    <mergeCell ref="C730:D730"/>
    <mergeCell ref="E730:F730"/>
    <mergeCell ref="C731:D731"/>
    <mergeCell ref="E731:F731"/>
    <mergeCell ref="C732:D732"/>
    <mergeCell ref="E732:F732"/>
    <mergeCell ref="C733:D733"/>
    <mergeCell ref="E733:F733"/>
    <mergeCell ref="C734:D734"/>
    <mergeCell ref="E734:F734"/>
    <mergeCell ref="C735:D735"/>
    <mergeCell ref="E735:F735"/>
    <mergeCell ref="C736:D736"/>
    <mergeCell ref="E736:F736"/>
    <mergeCell ref="C737:D737"/>
    <mergeCell ref="E737:F737"/>
    <mergeCell ref="C738:D738"/>
    <mergeCell ref="E738:F738"/>
    <mergeCell ref="C741:M743"/>
    <mergeCell ref="B747:N747"/>
    <mergeCell ref="B749:N749"/>
    <mergeCell ref="J753:L753"/>
    <mergeCell ref="A763:A764"/>
    <mergeCell ref="B763:M764"/>
    <mergeCell ref="N763:N764"/>
    <mergeCell ref="A765:A790"/>
    <mergeCell ref="B765:N765"/>
    <mergeCell ref="B766:N769"/>
    <mergeCell ref="B770:N770"/>
    <mergeCell ref="L771:M771"/>
    <mergeCell ref="L772:M772"/>
    <mergeCell ref="C784:D784"/>
    <mergeCell ref="F784:G784"/>
    <mergeCell ref="I784:J784"/>
    <mergeCell ref="L784:M784"/>
    <mergeCell ref="B786:N787"/>
    <mergeCell ref="L810:M810"/>
    <mergeCell ref="C820:D820"/>
    <mergeCell ref="C788:N788"/>
    <mergeCell ref="C789:N789"/>
    <mergeCell ref="B790:N790"/>
    <mergeCell ref="A792:A793"/>
    <mergeCell ref="B792:M793"/>
    <mergeCell ref="N792:N793"/>
    <mergeCell ref="B795:N798"/>
    <mergeCell ref="B799:N799"/>
    <mergeCell ref="L800:M800"/>
    <mergeCell ref="L801:M802"/>
    <mergeCell ref="B808:N808"/>
    <mergeCell ref="L809:M809"/>
    <mergeCell ref="B826:N826"/>
    <mergeCell ref="A830:Q831"/>
    <mergeCell ref="F820:G820"/>
    <mergeCell ref="I820:J820"/>
    <mergeCell ref="L820:M820"/>
    <mergeCell ref="B822:N823"/>
    <mergeCell ref="C824:N824"/>
    <mergeCell ref="C825:N825"/>
    <mergeCell ref="A794:A826"/>
    <mergeCell ref="B794:N794"/>
  </mergeCells>
  <conditionalFormatting sqref="A243">
    <cfRule type="expression" dxfId="2" priority="3" stopIfTrue="1">
      <formula>OR(ROW()=CELL("ligne"),COLUMN()=CELL("colonne"))</formula>
    </cfRule>
  </conditionalFormatting>
  <conditionalFormatting sqref="A270">
    <cfRule type="expression" dxfId="1" priority="2" stopIfTrue="1">
      <formula>OR(ROW()=CELL("ligne"),COLUMN()=CELL("colonne"))</formula>
    </cfRule>
  </conditionalFormatting>
  <conditionalFormatting sqref="C307">
    <cfRule type="cellIs" dxfId="0" priority="1" operator="greaterThan">
      <formula>1</formula>
    </cfRule>
  </conditionalFormatting>
  <hyperlinks>
    <hyperlink ref="C434" r:id="rId1"/>
    <hyperlink ref="C438" r:id="rId2"/>
    <hyperlink ref="C59" r:id="rId3"/>
    <hyperlink ref="C61" r:id="rId4"/>
    <hyperlink ref="B604" r:id="rId5"/>
    <hyperlink ref="B610" r:id="rId6"/>
    <hyperlink ref="B618" r:id="rId7"/>
    <hyperlink ref="B617" r:id="rId8"/>
    <hyperlink ref="B624" r:id="rId9"/>
    <hyperlink ref="B628" r:id="rId10"/>
    <hyperlink ref="B613" r:id="rId11"/>
    <hyperlink ref="J611" r:id="rId12"/>
    <hyperlink ref="J612" r:id="rId13"/>
    <hyperlink ref="J605" r:id="rId14"/>
    <hyperlink ref="J618" r:id="rId15"/>
    <hyperlink ref="J624" r:id="rId16"/>
    <hyperlink ref="J615" r:id="rId17"/>
    <hyperlink ref="J629" r:id="rId18"/>
    <hyperlink ref="J625" r:id="rId19"/>
    <hyperlink ref="J626" r:id="rId20"/>
    <hyperlink ref="J621" r:id="rId21"/>
    <hyperlink ref="J552" r:id="rId22"/>
    <hyperlink ref="K554" r:id="rId23"/>
    <hyperlink ref="K556" r:id="rId24"/>
    <hyperlink ref="K557" r:id="rId25"/>
    <hyperlink ref="K553" r:id="rId26"/>
    <hyperlink ref="K558" r:id="rId27"/>
    <hyperlink ref="K559" r:id="rId28"/>
    <hyperlink ref="K555" r:id="rId29"/>
    <hyperlink ref="C152" r:id="rId30"/>
    <hyperlink ref="C154" r:id="rId31"/>
    <hyperlink ref="C156" r:id="rId32"/>
    <hyperlink ref="B556" r:id="rId33"/>
    <hyperlink ref="B557" r:id="rId34"/>
    <hyperlink ref="B560" r:id="rId35"/>
    <hyperlink ref="C179" r:id="rId36" display="http://www.mdf-xlpages.com/modules/publisher/item.php?itemid=167"/>
    <hyperlink ref="C180" r:id="rId37" display="http://www.mdf-xlpages.com/modules/publisher/item.php?itemid=149"/>
    <hyperlink ref="C181" r:id="rId38" display="http://www.mdf-xlpages.com/modules/publisher/item.php?itemid=152"/>
    <hyperlink ref="C182" r:id="rId39" display="http://www.mdf-xlpages.com/modules/publisher/item.php?itemid=153"/>
    <hyperlink ref="C184" r:id="rId40" display="http://www.mdf-xlpages.com/modules/publisher/item.php?itemid=134"/>
    <hyperlink ref="C185" r:id="rId41" display="http://www.mdf-xlpages.com/modules/publisher/item.php?itemid=105"/>
    <hyperlink ref="C186" r:id="rId42" display="http://www.mdf-xlpages.com/modules/publisher/item.php?itemid=91"/>
    <hyperlink ref="C187" r:id="rId43" display="http://www.mdf-xlpages.com/modules/publisher/item.php?itemid=99"/>
    <hyperlink ref="C188" r:id="rId44" display="http://www.mdf-xlpages.com/modules/publisher/item.php?itemid=98"/>
    <hyperlink ref="C189" r:id="rId45" display="http://www.mdf-xlpages.com/modules/publisher/item.php?itemid=86"/>
    <hyperlink ref="C190" r:id="rId46" display="http://www.mdf-xlpages.com/modules/publisher/item.php?itemid=97"/>
    <hyperlink ref="C191" r:id="rId47" display="http://www.mdf-xlpages.com/modules/publisher/item.php?itemid=93"/>
    <hyperlink ref="C192" r:id="rId48" display="http://www.mdf-xlpages.com/modules/publisher/item.php?itemid=84"/>
    <hyperlink ref="C193" r:id="rId49" display="http://www.mdf-xlpages.com/modules/publisher/item.php?itemid=94"/>
    <hyperlink ref="C194" r:id="rId50" display="http://www.mdf-xlpages.com/modules/publisher/item.php?itemid=83"/>
    <hyperlink ref="C195" r:id="rId51" display="http://www.mdf-xlpages.com/modules/publisher/item.php?itemid=87"/>
    <hyperlink ref="C196" r:id="rId52" display="http://www.mdf-xlpages.com/modules/publisher/item.php?itemid=85"/>
    <hyperlink ref="C197" r:id="rId53" display="http://www.mdf-xlpages.com/modules/publisher/item.php?itemid=81"/>
    <hyperlink ref="C198" r:id="rId54" display="http://www.mdf-xlpages.com/modules/publisher/item.php?itemid=82"/>
    <hyperlink ref="C199" r:id="rId55" display="http://www.mdf-xlpages.com/modules/publisher/item.php?itemid=90"/>
    <hyperlink ref="C200" r:id="rId56" display="http://www.mdf-xlpages.com/modules/publisher/item.php?itemid=76"/>
    <hyperlink ref="C201" r:id="rId57" display="http://www.mdf-xlpages.com/modules/publisher/item.php?itemid=64"/>
    <hyperlink ref="C202" r:id="rId58" display="http://www.mdf-xlpages.com/modules/publisher/item.php?itemid=63"/>
    <hyperlink ref="C203" r:id="rId59" display="http://www.mdf-xlpages.com/modules/publisher/item.php?itemid=62"/>
    <hyperlink ref="C204" r:id="rId60" display="http://www.mdf-xlpages.com/modules/publisher/item.php?itemid=25"/>
    <hyperlink ref="D176" r:id="rId61"/>
    <hyperlink ref="C158" r:id="rId62"/>
    <hyperlink ref="C64" r:id="rId63"/>
    <hyperlink ref="C66" r:id="rId64" display="http://www.uprt.fr/mesimages/fichiers-uprt/ff-fiches-fabrication/ff-fiches-fabrication-maj-02-2015/ff-documents-divers-maj-02-2015/ff-fiches-apprentis-Patissiers-07-03-2016.xlsx"/>
    <hyperlink ref="C68" r:id="rId65" display="http://www.uprt.fr/mesimages/fichiers-uprt/ff-fiches-fabrication/ff-fiches-fabrication-maj-02-2015/ff-documents-divers-maj-02-2015/ff-Croquis.xlsx"/>
    <hyperlink ref="C70" r:id="rId66" display="http://www.uprt.fr/mesimages/fichiers-uprt/ff-fiches-fabrication/ff-fiches-fabrication-maj-02-2015/ff-documents-divers-maj-02-2015/ff-qualiterecettes2007.xls"/>
    <hyperlink ref="C72" r:id="rId67" display="http://www.uprt.fr/mesimages/fichiers-uprt/ff-fiches-fabrication/ff-fiches-fabrication-maj-02-2015/ff-documents-divers-maj-02-2015/ff-tableau-cuisson.pdf"/>
    <hyperlink ref="C76" r:id="rId68"/>
    <hyperlink ref="K431" r:id="rId69"/>
    <hyperlink ref="F431" r:id="rId70"/>
    <hyperlink ref="C132" r:id="rId71"/>
    <hyperlink ref="C134" r:id="rId72"/>
    <hyperlink ref="C137" r:id="rId73"/>
    <hyperlink ref="C140" r:id="rId74" tooltip="Télécharger" display="http://joseph.larmarange.net/IMG/pdf/memo_caracteres_speciaux_windows.pdf"/>
    <hyperlink ref="C143" r:id="rId75"/>
    <hyperlink ref="C148" r:id="rId76"/>
    <hyperlink ref="C6" r:id="rId77"/>
    <hyperlink ref="C127" r:id="rId78"/>
    <hyperlink ref="C129:F129" r:id="rId79" display="visualiseur d'Emoji et de symboles"/>
    <hyperlink ref="C145" r:id="rId80"/>
    <hyperlink ref="C125:H125" r:id="rId81" display="caractères  Alphanumériques cerclés"/>
    <hyperlink ref="C74" r:id="rId82" display="http://www.uprt.fr/mesimages/fichiers-uprt/pt-procedures-techniques/PT-bonnes-pratiques.doc"/>
    <hyperlink ref="H490" r:id="rId83" display="http://www.google.fr/url?sa=t&amp;rct=j&amp;q=&amp;esrc=s&amp;source=web&amp;cd=6&amp;ved=0CF4QFjAF&amp;url=http%3A%2F%2Fwww.salondublogculinaire.com%2Ft111382_feuilles-de-gelatine.htm&amp;ei=8ImkUqfoKqeS0AW9sICACQ&amp;usg=AFQjCNEc6KKZUXYcSTgjAvrRt2f6csBBuQ&amp;sig2=nBOHIqhSlud28pCjSyBh9g&amp;cad=rja"/>
    <hyperlink ref="H491" r:id="rId84"/>
    <hyperlink ref="H492" r:id="rId85"/>
    <hyperlink ref="H493" r:id="rId86" display="http://www.google.fr/url?sa=t&amp;rct=j&amp;q=&amp;esrc=s&amp;source=web&amp;cd=19&amp;ved=0CH0QFjAIOAo&amp;url=http%3A%2F%2Fwww.meilleurduchef.com%2Fcgi%2Fmdc%2Fl%2Ffr%2Frecette%2Fglacage-chocolat.html&amp;ei=qIqkUsLvBoO70QXB3IHICQ&amp;usg=AFQjCNEHNXUk5FtDq9jxg3vDAHRvvwqMHw&amp;sig2=gyPSYHO8vFYAfCmt_wkJrA&amp;cad=rja"/>
    <hyperlink ref="E515" r:id="rId87" display="http://www.google.fr/url?sa=t&amp;rct=j&amp;q=&amp;esrc=s&amp;source=web&amp;cd=15&amp;ved=0CGsQFjAEOAo&amp;url=http%3A%2F%2Fwww.lesoeufs.ca%2Foeufs101%2Fvoir%2F4%2Fintroduction-aux-oeufs&amp;ei=nISkUs3NCsjb0QXW8YD4CA&amp;usg=AFQjCNEzfLq8I4YY66TSMIK8fPhtE2eduw&amp;sig2=-EnHtzmGG8LO5qkFSlMiQA&amp;bvm=bv.57752919,d.d2k&amp;cad=rja"/>
    <hyperlink ref="B223" r:id="rId88"/>
    <hyperlink ref="B228" r:id="rId89" location="6" display="http://matoumatheux.ac-rennes.fr/num/numeration/doigt.htm - 6"/>
    <hyperlink ref="B229" r:id="rId90" location="6" display="http://matoumatheux.ac-rennes.fr/num/probleme/classer.htm - 6"/>
    <hyperlink ref="B230" r:id="rId91" location="6" display="http://matoumatheux.ac-rennes.fr/num/probleme/seringue.htm - 6"/>
    <hyperlink ref="B231" r:id="rId92" location="6" display="http://matoumatheux.ac-rennes.fr/num/probleme/etiquettes.htm - 6"/>
    <hyperlink ref="G223" r:id="rId93" location="6" display="http://matoumatheux.ac-rennes.fr/num/fractions/6/menthe1.htm - 6"/>
    <hyperlink ref="G225" r:id="rId94" location="6" display="http://matoumatheux.ac-rennes.fr/num/fractions/6/cocktail2.htm - 6"/>
    <hyperlink ref="G224" r:id="rId95" location="6" display="http://matoumatheux.ac-rennes.fr/num/fractions/6/cocktail1.htm - 6"/>
    <hyperlink ref="G226" r:id="rId96" location="6" display="http://matoumatheux.ac-rennes.fr/num/fractions/6/cocktail3.htm - 6"/>
    <hyperlink ref="G227" r:id="rId97" location="6" display="http://matoumatheux.ac-rennes.fr/num/fractions/6/cocktail4.htm - 6"/>
    <hyperlink ref="G229" r:id="rId98" location="6" display="http://matoumatheux.ac-rennes.fr/num/fractions/6/fractionsM.htm - 6"/>
    <hyperlink ref="G230" r:id="rId99" location="6" display="http://matoumatheux.ac-rennes.fr/num/fractions/6/fractionsM2.htm - 6"/>
    <hyperlink ref="G228" r:id="rId100" location="6" display="http://matoumatheux.ac-rennes.fr/num/fractions/6/menthe.htm - 6"/>
    <hyperlink ref="G231" r:id="rId101" location="6" display="http://matoumatheux.ac-rennes.fr/num/fractions/6/poisson.htm - 6"/>
    <hyperlink ref="G232" r:id="rId102" location="6" display="http://matoumatheux.ac-rennes.fr/num/proportionnalite/6/creme.htm - 6"/>
    <hyperlink ref="K223" r:id="rId103" location="6" display="http://matoumatheux.ac-rennes.fr/num/proportionnalite/6/gateauriz.htm - 6"/>
    <hyperlink ref="K224" r:id="rId104" location="6" display="http://matoumatheux.ac-rennes.fr/num/proportionnalite/6/far.htm - 6"/>
    <hyperlink ref="K225" r:id="rId105" location="6" display="http://matoumatheux.ac-rennes.fr/num/proportionnalite/6/boulangerie.htm - 6"/>
    <hyperlink ref="B232" r:id="rId106" location="6" display="http://matoumatheux.ac-rennes.fr/geom/unite/mesureur.htm - 6"/>
    <hyperlink ref="K228" r:id="rId107" location="6" display="http://matoumatheux.ac-rennes.fr/cours/mesures/convlong.htm - 6"/>
    <hyperlink ref="K229" r:id="rId108" location="6" display="http://matoumatheux.ac-rennes.fr/cours/mesures/convmasse.htm - 6"/>
    <hyperlink ref="K230" r:id="rId109" location="6" display="http://matoumatheux.ac-rennes.fr/geom/cercle/Bebert11.htm - 6"/>
    <hyperlink ref="K231" r:id="rId110" location="6" display="http://matoumatheux.ac-rennes.fr/geom/cercle/Bebert21.htm - 6"/>
    <hyperlink ref="K232" r:id="rId111" location="6" display="http://matoumatheux.ac-rennes.fr/geom/cercle/chien.htm - 6"/>
    <hyperlink ref="O223" r:id="rId112" location="6" display="http://matoumatheux.ac-rennes.fr/geom/solides/6/ruban.htm - 6"/>
    <hyperlink ref="O224" r:id="rId113" location="5" display="http://matoumatheux.ac-rennes.fr/geom/cercle/5/aire.htm - 5"/>
    <hyperlink ref="O225" r:id="rId114" location="5" display="http://matoumatheux.ac-rennes.fr/geom/cercle/5/rayon.htm - 5"/>
    <hyperlink ref="O226" r:id="rId115" location="5" display="http://matoumatheux.ac-rennes.fr/geom/cercle/5/couronne.htm - 5"/>
    <hyperlink ref="O227" r:id="rId116" location="5" display="http://matoumatheux.ac-rennes.fr/geom/solides/5/airecylindre.htm - 5"/>
    <hyperlink ref="O228" r:id="rId117" location="5" display="http://matoumatheux.ac-rennes.fr/geom/solides/5/volcylindre.htm - 5"/>
    <hyperlink ref="O230" r:id="rId118" location="4" display="http://matoumatheux.ac-rennes.fr/num/puissances/gateau.htm - 4"/>
    <hyperlink ref="O229" r:id="rId119" location="4" display="http://matoumatheux.ac-rennes.fr/cours/volume/cylindre.htm - 4"/>
    <hyperlink ref="O231" r:id="rId120" location="4" display="http://matoumatheux.ac-rennes.fr/cours/aire/airerect.htm - 4"/>
    <hyperlink ref="O232" r:id="rId121" location="3" display="http://matoumatheux.ac-rennes.fr/num/diviseur/probleme1.htm - 3"/>
    <hyperlink ref="O233" r:id="rId122" location="3" display="http://matoumatheux.ac-rennes.fr/num/courbe/casserole.htm - 3"/>
    <hyperlink ref="B236" r:id="rId123"/>
    <hyperlink ref="G236" r:id="rId124"/>
    <hyperlink ref="K236" r:id="rId125"/>
    <hyperlink ref="O236" r:id="rId126" location="q=RECETTES+PATISSERIE"/>
    <hyperlink ref="E239" r:id="rId127"/>
    <hyperlink ref="G239" r:id="rId128"/>
    <hyperlink ref="J239" r:id="rId129"/>
    <hyperlink ref="M239" r:id="rId130"/>
    <hyperlink ref="J280" r:id="rId131"/>
    <hyperlink ref="B404" r:id="rId132"/>
    <hyperlink ref="D369" r:id="rId133"/>
  </hyperlinks>
  <pageMargins left="0.7" right="0.7" top="0.75" bottom="0.75" header="0.3" footer="0.3"/>
  <drawing r:id="rId13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showZeros="0" tabSelected="1" workbookViewId="0">
      <selection activeCell="I9" sqref="I9"/>
    </sheetView>
  </sheetViews>
  <sheetFormatPr baseColWidth="10" defaultRowHeight="12.75"/>
  <cols>
    <col min="1" max="1" width="2.140625" style="80" customWidth="1"/>
    <col min="2" max="2" width="75.7109375" style="80" customWidth="1"/>
    <col min="3" max="3" width="3.28515625" style="80" customWidth="1"/>
    <col min="4" max="4" width="75.7109375" style="80" customWidth="1"/>
    <col min="5" max="16384" width="11.42578125" style="80"/>
  </cols>
  <sheetData>
    <row r="1" spans="1:4" ht="19.5" customHeight="1">
      <c r="A1" s="197"/>
      <c r="B1" s="209" t="s">
        <v>568</v>
      </c>
      <c r="C1" s="209"/>
      <c r="D1" s="209" t="s">
        <v>568</v>
      </c>
    </row>
    <row r="2" spans="1:4" ht="56.25" customHeight="1">
      <c r="A2" s="197"/>
      <c r="B2" s="234" t="s">
        <v>1015</v>
      </c>
      <c r="C2" s="209"/>
      <c r="D2" s="234" t="s">
        <v>1016</v>
      </c>
    </row>
    <row r="3" spans="1:4" ht="22.5" customHeight="1">
      <c r="A3" s="197"/>
      <c r="B3" s="235" t="s">
        <v>1017</v>
      </c>
      <c r="C3" s="209"/>
      <c r="D3" s="235" t="s">
        <v>1018</v>
      </c>
    </row>
    <row r="4" spans="1:4" ht="37.5">
      <c r="A4" s="197"/>
      <c r="B4" s="236" t="s">
        <v>1019</v>
      </c>
      <c r="C4" s="209"/>
      <c r="D4" s="237" t="s">
        <v>1020</v>
      </c>
    </row>
    <row r="5" spans="1:4" ht="49.5" customHeight="1">
      <c r="A5" s="197"/>
      <c r="B5" s="236" t="s">
        <v>1021</v>
      </c>
      <c r="C5" s="209"/>
      <c r="D5" s="236" t="s">
        <v>1022</v>
      </c>
    </row>
    <row r="6" spans="1:4" ht="75">
      <c r="A6" s="197"/>
      <c r="B6" s="236" t="s">
        <v>1023</v>
      </c>
      <c r="C6" s="209"/>
      <c r="D6" s="236" t="s">
        <v>1024</v>
      </c>
    </row>
    <row r="7" spans="1:4" ht="66.75" customHeight="1">
      <c r="A7" s="197"/>
      <c r="B7" s="236" t="s">
        <v>1025</v>
      </c>
      <c r="C7" s="209"/>
      <c r="D7" s="236" t="s">
        <v>1026</v>
      </c>
    </row>
    <row r="8" spans="1:4" ht="56.25">
      <c r="A8" s="197"/>
      <c r="B8" s="236" t="s">
        <v>1027</v>
      </c>
      <c r="C8" s="209"/>
      <c r="D8" s="236" t="s">
        <v>1028</v>
      </c>
    </row>
    <row r="9" spans="1:4" ht="90" customHeight="1">
      <c r="A9" s="197"/>
      <c r="B9" s="236" t="s">
        <v>1029</v>
      </c>
      <c r="C9" s="209"/>
      <c r="D9" s="236" t="s">
        <v>1030</v>
      </c>
    </row>
    <row r="10" spans="1:4" ht="67.5" customHeight="1">
      <c r="A10" s="197"/>
      <c r="B10" s="236" t="s">
        <v>1031</v>
      </c>
      <c r="C10" s="209"/>
      <c r="D10" s="236" t="s">
        <v>1032</v>
      </c>
    </row>
    <row r="11" spans="1:4" ht="45.75" customHeight="1">
      <c r="A11" s="197"/>
      <c r="B11" s="236" t="s">
        <v>1033</v>
      </c>
      <c r="C11" s="209"/>
      <c r="D11" s="236" t="s">
        <v>1034</v>
      </c>
    </row>
    <row r="12" spans="1:4" ht="25.5" customHeight="1">
      <c r="A12" s="197"/>
      <c r="B12" s="236" t="s">
        <v>1035</v>
      </c>
      <c r="C12" s="209"/>
      <c r="D12" s="236" t="s">
        <v>1036</v>
      </c>
    </row>
    <row r="13" spans="1:4" ht="56.25">
      <c r="A13" s="197"/>
      <c r="B13" s="236" t="s">
        <v>1038</v>
      </c>
      <c r="C13" s="209"/>
      <c r="D13" s="237" t="s">
        <v>1039</v>
      </c>
    </row>
    <row r="14" spans="1:4" ht="55.5" customHeight="1">
      <c r="A14" s="197"/>
      <c r="B14" s="236" t="s">
        <v>1043</v>
      </c>
      <c r="C14" s="209"/>
      <c r="D14" s="236" t="s">
        <v>1044</v>
      </c>
    </row>
    <row r="15" spans="1:4" ht="62.25" customHeight="1">
      <c r="A15" s="197"/>
      <c r="B15" s="236" t="s">
        <v>1045</v>
      </c>
      <c r="C15" s="209"/>
      <c r="D15" s="236" t="s">
        <v>1046</v>
      </c>
    </row>
    <row r="16" spans="1:4" ht="55.5" customHeight="1">
      <c r="A16" s="197"/>
      <c r="B16" s="236" t="s">
        <v>1047</v>
      </c>
      <c r="C16" s="209"/>
      <c r="D16" s="236" t="s">
        <v>1048</v>
      </c>
    </row>
    <row r="17" spans="1:4" ht="75">
      <c r="A17" s="197"/>
      <c r="B17" s="238" t="s">
        <v>1049</v>
      </c>
      <c r="C17" s="209"/>
      <c r="D17" s="236" t="s">
        <v>1050</v>
      </c>
    </row>
    <row r="18" spans="1:4" ht="56.25">
      <c r="A18" s="197"/>
      <c r="B18" s="236" t="s">
        <v>1051</v>
      </c>
      <c r="C18" s="209"/>
      <c r="D18" s="236" t="s">
        <v>1052</v>
      </c>
    </row>
    <row r="19" spans="1:4" ht="52.5" customHeight="1">
      <c r="A19" s="197"/>
      <c r="B19" s="236" t="s">
        <v>1053</v>
      </c>
      <c r="C19" s="209"/>
      <c r="D19" s="236" t="s">
        <v>1054</v>
      </c>
    </row>
    <row r="20" spans="1:4" ht="77.25" customHeight="1">
      <c r="A20" s="197"/>
      <c r="B20" s="236" t="s">
        <v>1055</v>
      </c>
      <c r="C20" s="209"/>
      <c r="D20" s="236" t="s">
        <v>1056</v>
      </c>
    </row>
    <row r="21" spans="1:4" ht="71.25" customHeight="1">
      <c r="A21" s="197"/>
      <c r="B21" s="236" t="s">
        <v>1057</v>
      </c>
      <c r="C21" s="209"/>
      <c r="D21" s="236" t="s">
        <v>1058</v>
      </c>
    </row>
    <row r="22" spans="1:4" ht="49.5" customHeight="1">
      <c r="A22" s="197"/>
      <c r="B22" s="236" t="s">
        <v>1059</v>
      </c>
      <c r="C22" s="209"/>
      <c r="D22" s="236" t="s">
        <v>1060</v>
      </c>
    </row>
    <row r="23" spans="1:4" ht="62.25" customHeight="1">
      <c r="A23" s="197"/>
      <c r="B23" s="236" t="s">
        <v>1061</v>
      </c>
      <c r="C23" s="209"/>
      <c r="D23" s="236"/>
    </row>
    <row r="24" spans="1:4" ht="90" customHeight="1">
      <c r="A24" s="197"/>
      <c r="B24" s="236" t="s">
        <v>1062</v>
      </c>
      <c r="C24" s="209"/>
      <c r="D24" s="236"/>
    </row>
    <row r="25" spans="1:4" ht="36.75" customHeight="1">
      <c r="A25" s="197"/>
      <c r="B25" s="236" t="s">
        <v>1063</v>
      </c>
      <c r="C25" s="209"/>
      <c r="D25" s="236">
        <v>0</v>
      </c>
    </row>
    <row r="26" spans="1:4" ht="49.5" customHeight="1">
      <c r="A26" s="197"/>
      <c r="B26" s="236" t="s">
        <v>1064</v>
      </c>
      <c r="C26" s="209"/>
      <c r="D26" s="236">
        <v>0</v>
      </c>
    </row>
    <row r="27" spans="1:4" ht="56.25">
      <c r="A27" s="197"/>
      <c r="B27" s="236" t="s">
        <v>1065</v>
      </c>
      <c r="C27" s="209"/>
      <c r="D27" s="236">
        <v>0</v>
      </c>
    </row>
    <row r="28" spans="1:4" ht="45" customHeight="1"/>
    <row r="32" spans="1:4" ht="51" customHeight="1"/>
    <row r="35" ht="24" customHeight="1"/>
    <row r="36" ht="36" customHeight="1"/>
    <row r="37" ht="48.75" customHeight="1"/>
  </sheetData>
  <printOptions horizontalCentered="1"/>
  <pageMargins left="0.19685039370078741" right="0" top="0.19685039370078741" bottom="0" header="0" footer="0"/>
  <pageSetup paperSize="9" scale="32" orientation="landscape" horizontalDpi="360" verticalDpi="360" r:id="rId1"/>
  <headerFooter alignWithMargins="0">
    <oddFooter>&amp;R&amp;8&amp;F&amp;A-&amp;D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showZeros="0" zoomScaleNormal="100" workbookViewId="0">
      <selection activeCell="M26" sqref="M26"/>
    </sheetView>
  </sheetViews>
  <sheetFormatPr baseColWidth="10" defaultRowHeight="12.75"/>
  <cols>
    <col min="1" max="1" width="1.7109375" style="3" customWidth="1"/>
    <col min="2" max="2" width="11.42578125" style="3"/>
    <col min="3" max="3" width="15.28515625" style="3" bestFit="1" customWidth="1"/>
    <col min="4" max="4" width="10.5703125" style="3" customWidth="1"/>
    <col min="5" max="5" width="19" style="3" customWidth="1"/>
    <col min="6" max="6" width="13.7109375" style="3" customWidth="1"/>
    <col min="7" max="7" width="16.5703125" style="3" customWidth="1"/>
    <col min="8" max="8" width="22.28515625" style="3" customWidth="1"/>
    <col min="9" max="9" width="10" style="1" customWidth="1"/>
    <col min="10" max="10" width="18.28515625" style="3" customWidth="1"/>
    <col min="11" max="11" width="19.42578125" style="3" customWidth="1"/>
    <col min="12" max="12" width="21" style="3" customWidth="1"/>
    <col min="13" max="16384" width="11.42578125" style="3"/>
  </cols>
  <sheetData>
    <row r="1" spans="1:12" ht="9" customHeight="1">
      <c r="A1" s="1"/>
      <c r="B1" s="2"/>
      <c r="C1" s="1"/>
      <c r="D1" s="1"/>
      <c r="E1" s="1"/>
      <c r="F1" s="1"/>
      <c r="G1" s="1"/>
      <c r="H1" s="1"/>
      <c r="J1" s="1"/>
      <c r="K1" s="1"/>
      <c r="L1" s="1"/>
    </row>
    <row r="2" spans="1:12" ht="26.25">
      <c r="B2" s="4" t="s">
        <v>0</v>
      </c>
      <c r="C2" s="5">
        <f ca="1">NOW()</f>
        <v>44055.644538773151</v>
      </c>
      <c r="D2" s="1753" t="s">
        <v>1</v>
      </c>
      <c r="E2" s="1754"/>
      <c r="F2" s="1754"/>
      <c r="G2" s="1754"/>
      <c r="H2" s="1754"/>
      <c r="I2" s="1754"/>
      <c r="J2" s="6" t="s">
        <v>2</v>
      </c>
      <c r="K2" s="7" t="s">
        <v>3</v>
      </c>
      <c r="L2" s="8">
        <v>1</v>
      </c>
    </row>
    <row r="3" spans="1:12" ht="9.9499999999999993" customHeight="1">
      <c r="B3" s="9"/>
      <c r="C3" s="9"/>
      <c r="D3" s="9"/>
      <c r="E3" s="9"/>
      <c r="F3" s="9"/>
      <c r="G3" s="9"/>
      <c r="H3" s="9"/>
      <c r="J3" s="9"/>
      <c r="K3" s="9"/>
      <c r="L3" s="9"/>
    </row>
    <row r="4" spans="1:12" ht="15">
      <c r="B4" s="10" t="s">
        <v>4</v>
      </c>
      <c r="C4" s="10" t="s">
        <v>5</v>
      </c>
      <c r="D4" s="10" t="s">
        <v>6</v>
      </c>
      <c r="E4" s="10" t="s">
        <v>7</v>
      </c>
      <c r="F4" s="10" t="s">
        <v>8</v>
      </c>
      <c r="G4" s="10" t="s">
        <v>9</v>
      </c>
      <c r="H4" s="10" t="s">
        <v>10</v>
      </c>
      <c r="I4" s="10" t="s">
        <v>11</v>
      </c>
      <c r="J4" s="10" t="s">
        <v>12</v>
      </c>
      <c r="K4" s="10" t="s">
        <v>13</v>
      </c>
      <c r="L4" s="10" t="s">
        <v>14</v>
      </c>
    </row>
    <row r="5" spans="1:12" s="11" customFormat="1" ht="20.25" customHeight="1">
      <c r="B5" s="12" t="e">
        <f ca="1">CELL("nomfichier")</f>
        <v>#N/A</v>
      </c>
      <c r="C5" s="13"/>
      <c r="D5" s="13"/>
      <c r="E5" s="14"/>
      <c r="F5" s="14"/>
      <c r="G5" s="14"/>
      <c r="H5" s="14"/>
      <c r="I5" s="14"/>
      <c r="J5" s="14"/>
      <c r="K5" s="14"/>
      <c r="L5" s="15"/>
    </row>
    <row r="6" spans="1:12" ht="79.5" customHeight="1">
      <c r="B6" s="1755" t="s">
        <v>22</v>
      </c>
      <c r="C6" s="1756"/>
      <c r="D6" s="1756"/>
      <c r="E6" s="1757"/>
      <c r="F6" s="259" t="s">
        <v>23</v>
      </c>
      <c r="G6" s="259" t="s">
        <v>24</v>
      </c>
      <c r="H6" s="259" t="s">
        <v>25</v>
      </c>
      <c r="I6" s="260" t="s">
        <v>26</v>
      </c>
      <c r="J6" s="259" t="s">
        <v>27</v>
      </c>
      <c r="K6" s="259" t="s">
        <v>28</v>
      </c>
      <c r="L6" s="261" t="s">
        <v>29</v>
      </c>
    </row>
    <row r="7" spans="1:12" ht="20.100000000000001" customHeight="1">
      <c r="B7" s="239" t="s">
        <v>30</v>
      </c>
      <c r="C7" s="240"/>
      <c r="D7" s="240"/>
      <c r="E7" s="240"/>
      <c r="F7" s="241" t="s">
        <v>15</v>
      </c>
      <c r="G7" s="241" t="s">
        <v>16</v>
      </c>
      <c r="H7" s="242" t="s">
        <v>17</v>
      </c>
      <c r="I7" s="242" t="s">
        <v>18</v>
      </c>
      <c r="J7" s="241" t="s">
        <v>19</v>
      </c>
      <c r="K7" s="241" t="s">
        <v>20</v>
      </c>
      <c r="L7" s="243" t="s">
        <v>21</v>
      </c>
    </row>
    <row r="8" spans="1:12" ht="20.100000000000001" customHeight="1">
      <c r="B8" s="244"/>
      <c r="C8" s="245"/>
      <c r="D8" s="245"/>
      <c r="E8" s="246" t="s">
        <v>31</v>
      </c>
      <c r="F8" s="247">
        <v>0.04</v>
      </c>
      <c r="G8" s="247">
        <v>0.05</v>
      </c>
      <c r="H8" s="248">
        <v>0.08</v>
      </c>
      <c r="I8" s="249">
        <f>(H8*L8%)+H8</f>
        <v>8.7999999999999995E-2</v>
      </c>
      <c r="J8" s="250">
        <v>0.05</v>
      </c>
      <c r="K8" s="250">
        <v>0.05</v>
      </c>
      <c r="L8" s="251">
        <v>10</v>
      </c>
    </row>
    <row r="9" spans="1:12" s="17" customFormat="1" ht="20.100000000000001" customHeight="1">
      <c r="A9" s="3"/>
      <c r="B9" s="252"/>
      <c r="C9" s="245"/>
      <c r="D9" s="245"/>
      <c r="E9" s="253" t="s">
        <v>147</v>
      </c>
      <c r="F9" s="254">
        <v>0</v>
      </c>
      <c r="G9" s="254">
        <v>0</v>
      </c>
      <c r="H9" s="254">
        <v>0</v>
      </c>
      <c r="I9" s="254">
        <v>0</v>
      </c>
      <c r="J9" s="254">
        <v>0</v>
      </c>
      <c r="K9" s="254">
        <v>0</v>
      </c>
      <c r="L9" s="255">
        <v>0</v>
      </c>
    </row>
    <row r="10" spans="1:12" ht="20.100000000000001" customHeight="1">
      <c r="B10" s="244"/>
      <c r="C10" s="245"/>
      <c r="D10" s="245"/>
      <c r="E10" s="246" t="s">
        <v>1316</v>
      </c>
      <c r="F10" s="256">
        <v>0.25</v>
      </c>
      <c r="G10" s="256">
        <v>0.5</v>
      </c>
      <c r="H10" s="257">
        <v>0.5</v>
      </c>
      <c r="I10" s="249">
        <f t="shared" ref="I10:I22" si="0">(H10*L10%)+H10</f>
        <v>0.55000000000000004</v>
      </c>
      <c r="J10" s="256">
        <v>0.5</v>
      </c>
      <c r="K10" s="247">
        <v>0.5</v>
      </c>
      <c r="L10" s="251">
        <v>10</v>
      </c>
    </row>
    <row r="11" spans="1:12" ht="20.100000000000001" customHeight="1">
      <c r="B11" s="244"/>
      <c r="C11" s="245"/>
      <c r="D11" s="245"/>
      <c r="E11" s="246" t="s">
        <v>32</v>
      </c>
      <c r="F11" s="256">
        <v>0.05</v>
      </c>
      <c r="G11" s="256">
        <v>7.0000000000000007E-2</v>
      </c>
      <c r="H11" s="257">
        <v>0.1</v>
      </c>
      <c r="I11" s="249">
        <f t="shared" si="0"/>
        <v>0.11000000000000001</v>
      </c>
      <c r="J11" s="256">
        <v>7.0000000000000007E-2</v>
      </c>
      <c r="K11" s="247">
        <v>7.0000000000000007E-2</v>
      </c>
      <c r="L11" s="251">
        <v>10</v>
      </c>
    </row>
    <row r="12" spans="1:12" ht="20.100000000000001" customHeight="1">
      <c r="B12" s="244"/>
      <c r="C12" s="245"/>
      <c r="D12" s="245"/>
      <c r="E12" s="246" t="s">
        <v>33</v>
      </c>
      <c r="F12" s="256">
        <v>0.04</v>
      </c>
      <c r="G12" s="256">
        <v>0.06</v>
      </c>
      <c r="H12" s="257">
        <v>0.1</v>
      </c>
      <c r="I12" s="249">
        <f t="shared" si="0"/>
        <v>0.11000000000000001</v>
      </c>
      <c r="J12" s="256">
        <v>0.08</v>
      </c>
      <c r="K12" s="247">
        <v>0.08</v>
      </c>
      <c r="L12" s="251">
        <v>10</v>
      </c>
    </row>
    <row r="13" spans="1:12" ht="20.100000000000001" customHeight="1">
      <c r="B13" s="244"/>
      <c r="C13" s="245"/>
      <c r="D13" s="245"/>
      <c r="E13" s="246" t="s">
        <v>34</v>
      </c>
      <c r="F13" s="256">
        <v>0.06</v>
      </c>
      <c r="G13" s="256">
        <v>0.08</v>
      </c>
      <c r="H13" s="257">
        <v>0.1</v>
      </c>
      <c r="I13" s="249">
        <f t="shared" si="0"/>
        <v>0.11000000000000001</v>
      </c>
      <c r="J13" s="256">
        <v>0.09</v>
      </c>
      <c r="K13" s="247">
        <v>0.09</v>
      </c>
      <c r="L13" s="251">
        <v>10</v>
      </c>
    </row>
    <row r="14" spans="1:12" ht="20.100000000000001" customHeight="1">
      <c r="B14" s="244"/>
      <c r="C14" s="245"/>
      <c r="D14" s="245"/>
      <c r="E14" s="246" t="s">
        <v>35</v>
      </c>
      <c r="F14" s="256">
        <v>0.02</v>
      </c>
      <c r="G14" s="256">
        <v>0.03</v>
      </c>
      <c r="H14" s="257">
        <v>0.1</v>
      </c>
      <c r="I14" s="249">
        <f t="shared" si="0"/>
        <v>0.11000000000000001</v>
      </c>
      <c r="J14" s="256">
        <v>0.08</v>
      </c>
      <c r="K14" s="247">
        <v>0.08</v>
      </c>
      <c r="L14" s="251">
        <v>10</v>
      </c>
    </row>
    <row r="15" spans="1:12" ht="20.100000000000001" customHeight="1">
      <c r="B15" s="244"/>
      <c r="C15" s="245"/>
      <c r="D15" s="245"/>
      <c r="E15" s="246" t="s">
        <v>36</v>
      </c>
      <c r="F15" s="256">
        <v>0.12</v>
      </c>
      <c r="G15" s="256">
        <v>0.15</v>
      </c>
      <c r="H15" s="257">
        <v>0.18</v>
      </c>
      <c r="I15" s="249">
        <f t="shared" si="0"/>
        <v>0.19799999999999998</v>
      </c>
      <c r="J15" s="256">
        <v>0.15</v>
      </c>
      <c r="K15" s="247">
        <v>0.15</v>
      </c>
      <c r="L15" s="251">
        <v>10</v>
      </c>
    </row>
    <row r="16" spans="1:12" ht="20.100000000000001" customHeight="1">
      <c r="B16" s="244"/>
      <c r="C16" s="245"/>
      <c r="D16" s="245"/>
      <c r="E16" s="246" t="s">
        <v>1317</v>
      </c>
      <c r="F16" s="256">
        <v>0.5</v>
      </c>
      <c r="G16" s="256">
        <v>0.5</v>
      </c>
      <c r="H16" s="257">
        <v>0.5</v>
      </c>
      <c r="I16" s="249">
        <f t="shared" si="0"/>
        <v>0.55000000000000004</v>
      </c>
      <c r="J16" s="256">
        <v>0.5</v>
      </c>
      <c r="K16" s="247">
        <v>0.5</v>
      </c>
      <c r="L16" s="251">
        <v>10</v>
      </c>
    </row>
    <row r="17" spans="1:12" ht="20.100000000000001" customHeight="1">
      <c r="B17" s="244"/>
      <c r="C17" s="245"/>
      <c r="D17" s="245"/>
      <c r="E17" s="246" t="s">
        <v>37</v>
      </c>
      <c r="F17" s="256">
        <v>0.03</v>
      </c>
      <c r="G17" s="256">
        <v>0.05</v>
      </c>
      <c r="H17" s="257">
        <v>0.09</v>
      </c>
      <c r="I17" s="249">
        <f t="shared" si="0"/>
        <v>9.8999999999999991E-2</v>
      </c>
      <c r="J17" s="256">
        <v>0.06</v>
      </c>
      <c r="K17" s="247">
        <v>0.06</v>
      </c>
      <c r="L17" s="251">
        <v>10</v>
      </c>
    </row>
    <row r="18" spans="1:12" ht="20.100000000000001" customHeight="1">
      <c r="B18" s="244"/>
      <c r="C18" s="245"/>
      <c r="D18" s="245"/>
      <c r="E18" s="246" t="s">
        <v>38</v>
      </c>
      <c r="F18" s="247">
        <v>2.5000000000000001E-2</v>
      </c>
      <c r="G18" s="247">
        <v>0.03</v>
      </c>
      <c r="H18" s="248">
        <v>0.05</v>
      </c>
      <c r="I18" s="249">
        <f t="shared" si="0"/>
        <v>5.5000000000000007E-2</v>
      </c>
      <c r="J18" s="256">
        <v>0.03</v>
      </c>
      <c r="K18" s="256">
        <v>0.03</v>
      </c>
      <c r="L18" s="251">
        <v>10</v>
      </c>
    </row>
    <row r="19" spans="1:12" ht="20.100000000000001" customHeight="1">
      <c r="B19" s="244"/>
      <c r="C19" s="245"/>
      <c r="D19" s="245"/>
      <c r="E19" s="246" t="s">
        <v>39</v>
      </c>
      <c r="F19" s="256">
        <v>0.06</v>
      </c>
      <c r="G19" s="256">
        <v>0.08</v>
      </c>
      <c r="H19" s="257">
        <v>0.11</v>
      </c>
      <c r="I19" s="249">
        <f t="shared" si="0"/>
        <v>0.121</v>
      </c>
      <c r="J19" s="256">
        <v>0.08</v>
      </c>
      <c r="K19" s="247">
        <v>0.08</v>
      </c>
      <c r="L19" s="251">
        <v>10</v>
      </c>
    </row>
    <row r="20" spans="1:12" ht="20.100000000000001" customHeight="1">
      <c r="B20" s="244"/>
      <c r="C20" s="245"/>
      <c r="D20" s="245"/>
      <c r="E20" s="246" t="s">
        <v>40</v>
      </c>
      <c r="F20" s="256">
        <v>0.04</v>
      </c>
      <c r="G20" s="256">
        <v>0.06</v>
      </c>
      <c r="H20" s="257">
        <v>0.09</v>
      </c>
      <c r="I20" s="249">
        <f t="shared" si="0"/>
        <v>9.8999999999999991E-2</v>
      </c>
      <c r="J20" s="256">
        <v>0.08</v>
      </c>
      <c r="K20" s="247">
        <v>0.08</v>
      </c>
      <c r="L20" s="251">
        <v>10</v>
      </c>
    </row>
    <row r="21" spans="1:12" ht="20.100000000000001" customHeight="1">
      <c r="B21" s="244"/>
      <c r="C21" s="245"/>
      <c r="D21" s="245"/>
      <c r="E21" s="246" t="s">
        <v>41</v>
      </c>
      <c r="F21" s="256">
        <v>0.04</v>
      </c>
      <c r="G21" s="256">
        <v>0.06</v>
      </c>
      <c r="H21" s="257">
        <v>0.09</v>
      </c>
      <c r="I21" s="249">
        <f t="shared" si="0"/>
        <v>9.8999999999999991E-2</v>
      </c>
      <c r="J21" s="256">
        <v>0.08</v>
      </c>
      <c r="K21" s="247">
        <v>0.08</v>
      </c>
      <c r="L21" s="251">
        <v>10</v>
      </c>
    </row>
    <row r="22" spans="1:12" ht="20.100000000000001" customHeight="1">
      <c r="B22" s="244"/>
      <c r="C22" s="245"/>
      <c r="D22" s="245"/>
      <c r="E22" s="246" t="s">
        <v>42</v>
      </c>
      <c r="F22" s="256">
        <v>0.04</v>
      </c>
      <c r="G22" s="256">
        <v>0.06</v>
      </c>
      <c r="H22" s="257">
        <v>0.09</v>
      </c>
      <c r="I22" s="249">
        <f t="shared" si="0"/>
        <v>9.8999999999999991E-2</v>
      </c>
      <c r="J22" s="256">
        <v>0.08</v>
      </c>
      <c r="K22" s="247">
        <v>0.08</v>
      </c>
      <c r="L22" s="251">
        <v>10</v>
      </c>
    </row>
    <row r="23" spans="1:12" s="17" customFormat="1" ht="20.100000000000001" customHeight="1">
      <c r="A23" s="3"/>
      <c r="B23" s="252"/>
      <c r="C23" s="245"/>
      <c r="D23" s="245"/>
      <c r="E23" s="258" t="s">
        <v>148</v>
      </c>
      <c r="F23" s="254">
        <v>0</v>
      </c>
      <c r="G23" s="254">
        <v>0</v>
      </c>
      <c r="H23" s="254">
        <v>0</v>
      </c>
      <c r="I23" s="254">
        <v>0</v>
      </c>
      <c r="J23" s="254">
        <v>0</v>
      </c>
      <c r="K23" s="254">
        <v>0</v>
      </c>
      <c r="L23" s="255">
        <v>0</v>
      </c>
    </row>
    <row r="24" spans="1:12" ht="20.100000000000001" customHeight="1">
      <c r="B24" s="244"/>
      <c r="C24" s="245"/>
      <c r="D24" s="245"/>
      <c r="E24" s="246" t="s">
        <v>43</v>
      </c>
      <c r="F24" s="256">
        <v>0.125</v>
      </c>
      <c r="G24" s="256">
        <v>0.16600000000000001</v>
      </c>
      <c r="H24" s="257">
        <v>0.25</v>
      </c>
      <c r="I24" s="249">
        <f t="shared" ref="I24:I40" si="1">(H24*L24%)+H24</f>
        <v>0.27500000000000002</v>
      </c>
      <c r="J24" s="256">
        <v>0.25</v>
      </c>
      <c r="K24" s="247">
        <v>0.25</v>
      </c>
      <c r="L24" s="251">
        <v>10</v>
      </c>
    </row>
    <row r="25" spans="1:12" ht="20.100000000000001" customHeight="1">
      <c r="B25" s="244"/>
      <c r="C25" s="245"/>
      <c r="D25" s="245"/>
      <c r="E25" s="246" t="s">
        <v>1318</v>
      </c>
      <c r="F25" s="256">
        <v>0.5</v>
      </c>
      <c r="G25" s="256">
        <v>0.5</v>
      </c>
      <c r="H25" s="257">
        <v>1</v>
      </c>
      <c r="I25" s="249">
        <f t="shared" si="1"/>
        <v>1.1000000000000001</v>
      </c>
      <c r="J25" s="256">
        <v>1</v>
      </c>
      <c r="K25" s="247">
        <v>1</v>
      </c>
      <c r="L25" s="251">
        <v>10</v>
      </c>
    </row>
    <row r="26" spans="1:12" ht="20.100000000000001" customHeight="1">
      <c r="B26" s="244"/>
      <c r="C26" s="245"/>
      <c r="D26" s="245"/>
      <c r="E26" s="246" t="s">
        <v>1319</v>
      </c>
      <c r="F26" s="256">
        <v>0.05</v>
      </c>
      <c r="G26" s="256">
        <v>7.0000000000000007E-2</v>
      </c>
      <c r="H26" s="257">
        <v>0.09</v>
      </c>
      <c r="I26" s="249">
        <f t="shared" si="1"/>
        <v>9.8999999999999991E-2</v>
      </c>
      <c r="J26" s="256">
        <v>0.08</v>
      </c>
      <c r="K26" s="247">
        <v>0.08</v>
      </c>
      <c r="L26" s="251">
        <v>10</v>
      </c>
    </row>
    <row r="27" spans="1:12" ht="20.100000000000001" customHeight="1">
      <c r="B27" s="244"/>
      <c r="C27" s="245"/>
      <c r="D27" s="245"/>
      <c r="E27" s="246" t="s">
        <v>44</v>
      </c>
      <c r="F27" s="256">
        <v>0.05</v>
      </c>
      <c r="G27" s="256">
        <v>7.0000000000000007E-2</v>
      </c>
      <c r="H27" s="257">
        <v>0.09</v>
      </c>
      <c r="I27" s="249">
        <f t="shared" si="1"/>
        <v>9.8999999999999991E-2</v>
      </c>
      <c r="J27" s="256">
        <v>0.08</v>
      </c>
      <c r="K27" s="247">
        <v>0.08</v>
      </c>
      <c r="L27" s="251">
        <v>10</v>
      </c>
    </row>
    <row r="28" spans="1:12" ht="20.100000000000001" customHeight="1">
      <c r="B28" s="244"/>
      <c r="C28" s="245"/>
      <c r="D28" s="245"/>
      <c r="E28" s="246" t="s">
        <v>45</v>
      </c>
      <c r="F28" s="256">
        <v>0.05</v>
      </c>
      <c r="G28" s="256">
        <v>7.0000000000000007E-2</v>
      </c>
      <c r="H28" s="257">
        <v>0.1</v>
      </c>
      <c r="I28" s="249">
        <f t="shared" si="1"/>
        <v>0.11000000000000001</v>
      </c>
      <c r="J28" s="256">
        <v>0.08</v>
      </c>
      <c r="K28" s="247">
        <v>0.08</v>
      </c>
      <c r="L28" s="251">
        <v>10</v>
      </c>
    </row>
    <row r="29" spans="1:12" ht="20.100000000000001" customHeight="1">
      <c r="B29" s="244"/>
      <c r="C29" s="245"/>
      <c r="D29" s="245"/>
      <c r="E29" s="246" t="s">
        <v>46</v>
      </c>
      <c r="F29" s="256">
        <v>0.05</v>
      </c>
      <c r="G29" s="256">
        <v>7.0000000000000007E-2</v>
      </c>
      <c r="H29" s="257">
        <v>0.1</v>
      </c>
      <c r="I29" s="249">
        <f t="shared" si="1"/>
        <v>0.11000000000000001</v>
      </c>
      <c r="J29" s="256">
        <v>0.08</v>
      </c>
      <c r="K29" s="247">
        <v>0.08</v>
      </c>
      <c r="L29" s="251">
        <v>10</v>
      </c>
    </row>
    <row r="30" spans="1:12" ht="20.100000000000001" customHeight="1">
      <c r="B30" s="244"/>
      <c r="C30" s="245"/>
      <c r="D30" s="245"/>
      <c r="E30" s="246" t="s">
        <v>47</v>
      </c>
      <c r="F30" s="256">
        <v>0.05</v>
      </c>
      <c r="G30" s="256">
        <v>7.0000000000000007E-2</v>
      </c>
      <c r="H30" s="257">
        <v>0.11</v>
      </c>
      <c r="I30" s="249">
        <f t="shared" si="1"/>
        <v>0.121</v>
      </c>
      <c r="J30" s="256">
        <v>0.08</v>
      </c>
      <c r="K30" s="247">
        <v>0.08</v>
      </c>
      <c r="L30" s="251">
        <v>10</v>
      </c>
    </row>
    <row r="31" spans="1:12" ht="20.100000000000001" customHeight="1">
      <c r="B31" s="244"/>
      <c r="C31" s="245"/>
      <c r="D31" s="245"/>
      <c r="E31" s="246" t="s">
        <v>48</v>
      </c>
      <c r="F31" s="256">
        <v>0.05</v>
      </c>
      <c r="G31" s="256">
        <v>7.0000000000000007E-2</v>
      </c>
      <c r="H31" s="257">
        <v>0.1</v>
      </c>
      <c r="I31" s="249">
        <f t="shared" si="1"/>
        <v>0.11000000000000001</v>
      </c>
      <c r="J31" s="256">
        <v>0.08</v>
      </c>
      <c r="K31" s="247">
        <v>0.08</v>
      </c>
      <c r="L31" s="251">
        <v>10</v>
      </c>
    </row>
    <row r="32" spans="1:12" ht="20.100000000000001" customHeight="1">
      <c r="B32" s="244"/>
      <c r="C32" s="245"/>
      <c r="D32" s="245"/>
      <c r="E32" s="246" t="s">
        <v>49</v>
      </c>
      <c r="F32" s="256">
        <v>0.04</v>
      </c>
      <c r="G32" s="256">
        <v>0.06</v>
      </c>
      <c r="H32" s="257">
        <v>0.09</v>
      </c>
      <c r="I32" s="249">
        <f t="shared" si="1"/>
        <v>9.8999999999999991E-2</v>
      </c>
      <c r="J32" s="256">
        <v>7.0000000000000007E-2</v>
      </c>
      <c r="K32" s="247">
        <v>7.0000000000000007E-2</v>
      </c>
      <c r="L32" s="251">
        <v>10</v>
      </c>
    </row>
    <row r="33" spans="1:12" ht="20.100000000000001" customHeight="1">
      <c r="B33" s="244"/>
      <c r="C33" s="245"/>
      <c r="D33" s="245"/>
      <c r="E33" s="246" t="s">
        <v>42</v>
      </c>
      <c r="F33" s="256">
        <v>0.04</v>
      </c>
      <c r="G33" s="256">
        <v>0.06</v>
      </c>
      <c r="H33" s="257">
        <v>0.09</v>
      </c>
      <c r="I33" s="249">
        <f t="shared" si="1"/>
        <v>9.8999999999999991E-2</v>
      </c>
      <c r="J33" s="256">
        <v>7.0000000000000007E-2</v>
      </c>
      <c r="K33" s="247">
        <v>7.0000000000000007E-2</v>
      </c>
      <c r="L33" s="251">
        <v>10</v>
      </c>
    </row>
    <row r="34" spans="1:12" ht="20.100000000000001" customHeight="1">
      <c r="B34" s="244"/>
      <c r="C34" s="245"/>
      <c r="D34" s="245"/>
      <c r="E34" s="246" t="s">
        <v>50</v>
      </c>
      <c r="F34" s="256">
        <v>0.05</v>
      </c>
      <c r="G34" s="256">
        <v>7.0000000000000007E-2</v>
      </c>
      <c r="H34" s="257">
        <v>0.11</v>
      </c>
      <c r="I34" s="249">
        <f t="shared" si="1"/>
        <v>0.121</v>
      </c>
      <c r="J34" s="256">
        <v>0.08</v>
      </c>
      <c r="K34" s="247">
        <v>0.08</v>
      </c>
      <c r="L34" s="251">
        <v>10</v>
      </c>
    </row>
    <row r="35" spans="1:12" ht="20.100000000000001" customHeight="1">
      <c r="B35" s="244"/>
      <c r="C35" s="245"/>
      <c r="D35" s="245"/>
      <c r="E35" s="246" t="s">
        <v>51</v>
      </c>
      <c r="F35" s="256">
        <v>0.05</v>
      </c>
      <c r="G35" s="256">
        <v>7.0000000000000007E-2</v>
      </c>
      <c r="H35" s="257">
        <v>0.11</v>
      </c>
      <c r="I35" s="249">
        <f t="shared" si="1"/>
        <v>0.121</v>
      </c>
      <c r="J35" s="256">
        <v>0.08</v>
      </c>
      <c r="K35" s="247">
        <v>0.08</v>
      </c>
      <c r="L35" s="251">
        <v>10</v>
      </c>
    </row>
    <row r="36" spans="1:12" ht="20.100000000000001" customHeight="1">
      <c r="B36" s="244"/>
      <c r="C36" s="245"/>
      <c r="D36" s="245"/>
      <c r="E36" s="246" t="s">
        <v>52</v>
      </c>
      <c r="F36" s="256">
        <v>0.05</v>
      </c>
      <c r="G36" s="256">
        <v>7.0000000000000007E-2</v>
      </c>
      <c r="H36" s="257">
        <v>0.11</v>
      </c>
      <c r="I36" s="249">
        <f t="shared" si="1"/>
        <v>0.121</v>
      </c>
      <c r="J36" s="256">
        <v>0.08</v>
      </c>
      <c r="K36" s="247">
        <v>0.08</v>
      </c>
      <c r="L36" s="251">
        <v>10</v>
      </c>
    </row>
    <row r="37" spans="1:12" ht="20.100000000000001" customHeight="1">
      <c r="B37" s="244"/>
      <c r="C37" s="245"/>
      <c r="D37" s="245"/>
      <c r="E37" s="246" t="s">
        <v>53</v>
      </c>
      <c r="F37" s="256">
        <v>0.05</v>
      </c>
      <c r="G37" s="256">
        <v>7.0000000000000007E-2</v>
      </c>
      <c r="H37" s="257">
        <v>0.11</v>
      </c>
      <c r="I37" s="249">
        <f t="shared" si="1"/>
        <v>0.121</v>
      </c>
      <c r="J37" s="256">
        <v>7.0000000000000007E-2</v>
      </c>
      <c r="K37" s="247">
        <v>7.0000000000000007E-2</v>
      </c>
      <c r="L37" s="251">
        <v>10</v>
      </c>
    </row>
    <row r="38" spans="1:12" ht="20.100000000000001" customHeight="1">
      <c r="B38" s="244"/>
      <c r="C38" s="245"/>
      <c r="D38" s="245"/>
      <c r="E38" s="246" t="s">
        <v>54</v>
      </c>
      <c r="F38" s="256">
        <v>0.03</v>
      </c>
      <c r="G38" s="256">
        <v>0.03</v>
      </c>
      <c r="H38" s="257">
        <v>0.04</v>
      </c>
      <c r="I38" s="249">
        <f t="shared" si="1"/>
        <v>4.3999999999999997E-2</v>
      </c>
      <c r="J38" s="256">
        <v>0.03</v>
      </c>
      <c r="K38" s="247">
        <v>0.03</v>
      </c>
      <c r="L38" s="251">
        <v>10</v>
      </c>
    </row>
    <row r="39" spans="1:12" ht="20.100000000000001" customHeight="1">
      <c r="B39" s="252"/>
      <c r="C39" s="245"/>
      <c r="D39" s="245"/>
      <c r="E39" s="258" t="s">
        <v>149</v>
      </c>
      <c r="F39" s="254">
        <v>0</v>
      </c>
      <c r="G39" s="254">
        <v>0</v>
      </c>
      <c r="H39" s="254">
        <v>0</v>
      </c>
      <c r="I39" s="254">
        <v>0</v>
      </c>
      <c r="J39" s="254">
        <v>0</v>
      </c>
      <c r="K39" s="254">
        <v>0</v>
      </c>
      <c r="L39" s="255">
        <v>0</v>
      </c>
    </row>
    <row r="40" spans="1:12" ht="20.100000000000001" customHeight="1">
      <c r="B40" s="252"/>
      <c r="C40" s="245"/>
      <c r="D40" s="245"/>
      <c r="E40" s="246" t="s">
        <v>55</v>
      </c>
      <c r="F40" s="256">
        <v>0.06</v>
      </c>
      <c r="G40" s="256">
        <v>0.08</v>
      </c>
      <c r="H40" s="257">
        <v>0.13</v>
      </c>
      <c r="I40" s="249">
        <f t="shared" si="1"/>
        <v>0.14300000000000002</v>
      </c>
      <c r="J40" s="256">
        <v>0.1</v>
      </c>
      <c r="K40" s="247">
        <v>0.1</v>
      </c>
      <c r="L40" s="251">
        <v>10</v>
      </c>
    </row>
    <row r="41" spans="1:12" s="17" customFormat="1" ht="20.100000000000001" customHeight="1">
      <c r="A41" s="3"/>
      <c r="B41" s="252"/>
      <c r="C41" s="245"/>
      <c r="D41" s="245"/>
      <c r="E41" s="258" t="s">
        <v>150</v>
      </c>
      <c r="F41" s="254">
        <v>0</v>
      </c>
      <c r="G41" s="254">
        <v>0</v>
      </c>
      <c r="H41" s="254">
        <v>0</v>
      </c>
      <c r="I41" s="254">
        <v>0</v>
      </c>
      <c r="J41" s="254">
        <v>0</v>
      </c>
      <c r="K41" s="254">
        <v>0</v>
      </c>
      <c r="L41" s="255">
        <v>0</v>
      </c>
    </row>
    <row r="42" spans="1:12" ht="20.100000000000001" customHeight="1">
      <c r="B42" s="244"/>
      <c r="C42" s="245"/>
      <c r="D42" s="245"/>
      <c r="E42" s="246" t="s">
        <v>1320</v>
      </c>
      <c r="F42" s="256">
        <v>0.5</v>
      </c>
      <c r="G42" s="256">
        <v>1</v>
      </c>
      <c r="H42" s="257">
        <v>1.25</v>
      </c>
      <c r="I42" s="249">
        <f t="shared" ref="I42:I52" si="2">(H42*L42%)+H42</f>
        <v>1.375</v>
      </c>
      <c r="J42" s="256">
        <v>1</v>
      </c>
      <c r="K42" s="247">
        <v>1</v>
      </c>
      <c r="L42" s="251">
        <v>10</v>
      </c>
    </row>
    <row r="43" spans="1:12" ht="20.100000000000001" customHeight="1">
      <c r="B43" s="244"/>
      <c r="C43" s="245"/>
      <c r="D43" s="245"/>
      <c r="E43" s="246" t="s">
        <v>56</v>
      </c>
      <c r="F43" s="256">
        <v>0</v>
      </c>
      <c r="G43" s="256">
        <v>0.04</v>
      </c>
      <c r="H43" s="257">
        <v>0.05</v>
      </c>
      <c r="I43" s="249">
        <f t="shared" si="2"/>
        <v>5.5000000000000007E-2</v>
      </c>
      <c r="J43" s="256">
        <v>0.06</v>
      </c>
      <c r="K43" s="247">
        <v>0.06</v>
      </c>
      <c r="L43" s="251">
        <v>10</v>
      </c>
    </row>
    <row r="44" spans="1:12" ht="20.100000000000001" customHeight="1">
      <c r="B44" s="244"/>
      <c r="C44" s="245"/>
      <c r="D44" s="245"/>
      <c r="E44" s="246" t="s">
        <v>57</v>
      </c>
      <c r="F44" s="256">
        <v>0.03</v>
      </c>
      <c r="G44" s="256">
        <v>0.03</v>
      </c>
      <c r="H44" s="257">
        <v>4.4999999999999998E-2</v>
      </c>
      <c r="I44" s="249">
        <f t="shared" si="2"/>
        <v>4.9499999999999995E-2</v>
      </c>
      <c r="J44" s="256">
        <v>0.05</v>
      </c>
      <c r="K44" s="247">
        <v>0.05</v>
      </c>
      <c r="L44" s="251">
        <v>10</v>
      </c>
    </row>
    <row r="45" spans="1:12" ht="20.100000000000001" customHeight="1">
      <c r="B45" s="244"/>
      <c r="C45" s="245"/>
      <c r="D45" s="245"/>
      <c r="E45" s="246" t="s">
        <v>1321</v>
      </c>
      <c r="F45" s="256">
        <v>1</v>
      </c>
      <c r="G45" s="256">
        <v>1</v>
      </c>
      <c r="H45" s="257">
        <v>2</v>
      </c>
      <c r="I45" s="249">
        <f t="shared" si="2"/>
        <v>2.2000000000000002</v>
      </c>
      <c r="J45" s="256">
        <v>2</v>
      </c>
      <c r="K45" s="247">
        <v>2</v>
      </c>
      <c r="L45" s="251">
        <v>10</v>
      </c>
    </row>
    <row r="46" spans="1:12" ht="20.100000000000001" customHeight="1">
      <c r="B46" s="244"/>
      <c r="C46" s="245"/>
      <c r="D46" s="245"/>
      <c r="E46" s="246" t="s">
        <v>58</v>
      </c>
      <c r="F46" s="256">
        <v>0.03</v>
      </c>
      <c r="G46" s="256">
        <v>0.03</v>
      </c>
      <c r="H46" s="257">
        <v>4.4999999999999998E-2</v>
      </c>
      <c r="I46" s="249">
        <f t="shared" si="2"/>
        <v>4.9499999999999995E-2</v>
      </c>
      <c r="J46" s="256">
        <v>0.05</v>
      </c>
      <c r="K46" s="247">
        <v>0.05</v>
      </c>
      <c r="L46" s="251">
        <v>10</v>
      </c>
    </row>
    <row r="47" spans="1:12" ht="20.100000000000001" customHeight="1">
      <c r="B47" s="244"/>
      <c r="C47" s="245"/>
      <c r="D47" s="245"/>
      <c r="E47" s="246" t="s">
        <v>59</v>
      </c>
      <c r="F47" s="256">
        <v>0.02</v>
      </c>
      <c r="G47" s="256">
        <v>0.03</v>
      </c>
      <c r="H47" s="257">
        <v>4.4999999999999998E-2</v>
      </c>
      <c r="I47" s="249">
        <f t="shared" si="2"/>
        <v>4.9499999999999995E-2</v>
      </c>
      <c r="J47" s="256">
        <v>0.05</v>
      </c>
      <c r="K47" s="247">
        <v>0.05</v>
      </c>
      <c r="L47" s="251">
        <v>10</v>
      </c>
    </row>
    <row r="48" spans="1:12" ht="20.100000000000001" customHeight="1">
      <c r="B48" s="244"/>
      <c r="C48" s="245"/>
      <c r="D48" s="245"/>
      <c r="E48" s="246" t="s">
        <v>60</v>
      </c>
      <c r="F48" s="256">
        <v>0.03</v>
      </c>
      <c r="G48" s="256">
        <v>0.4</v>
      </c>
      <c r="H48" s="257">
        <v>0.05</v>
      </c>
      <c r="I48" s="249">
        <f t="shared" si="2"/>
        <v>5.5000000000000007E-2</v>
      </c>
      <c r="J48" s="256">
        <v>0.05</v>
      </c>
      <c r="K48" s="247">
        <v>0.05</v>
      </c>
      <c r="L48" s="251">
        <v>10</v>
      </c>
    </row>
    <row r="49" spans="1:12" ht="20.100000000000001" customHeight="1">
      <c r="B49" s="244"/>
      <c r="C49" s="245"/>
      <c r="D49" s="245"/>
      <c r="E49" s="246" t="s">
        <v>61</v>
      </c>
      <c r="F49" s="256">
        <v>0.03</v>
      </c>
      <c r="G49" s="256">
        <v>0.03</v>
      </c>
      <c r="H49" s="257">
        <v>4.4999999999999998E-2</v>
      </c>
      <c r="I49" s="249">
        <f t="shared" si="2"/>
        <v>4.9499999999999995E-2</v>
      </c>
      <c r="J49" s="256">
        <v>0.05</v>
      </c>
      <c r="K49" s="247">
        <v>0.05</v>
      </c>
      <c r="L49" s="251">
        <v>10</v>
      </c>
    </row>
    <row r="50" spans="1:12" ht="20.100000000000001" customHeight="1">
      <c r="B50" s="244"/>
      <c r="C50" s="245"/>
      <c r="D50" s="245"/>
      <c r="E50" s="246" t="s">
        <v>62</v>
      </c>
      <c r="F50" s="256">
        <v>4.4999999999999998E-2</v>
      </c>
      <c r="G50" s="256">
        <v>4.4999999999999998E-2</v>
      </c>
      <c r="H50" s="257">
        <v>6.5000000000000002E-2</v>
      </c>
      <c r="I50" s="249">
        <f t="shared" si="2"/>
        <v>7.1500000000000008E-2</v>
      </c>
      <c r="J50" s="256">
        <v>0.05</v>
      </c>
      <c r="K50" s="247">
        <v>0.05</v>
      </c>
      <c r="L50" s="251">
        <v>10</v>
      </c>
    </row>
    <row r="51" spans="1:12" ht="20.100000000000001" customHeight="1">
      <c r="B51" s="244"/>
      <c r="C51" s="245"/>
      <c r="D51" s="245"/>
      <c r="E51" s="246" t="s">
        <v>63</v>
      </c>
      <c r="F51" s="256">
        <v>0.03</v>
      </c>
      <c r="G51" s="256">
        <v>0.03</v>
      </c>
      <c r="H51" s="257">
        <v>4.4999999999999998E-2</v>
      </c>
      <c r="I51" s="249">
        <f t="shared" si="2"/>
        <v>4.9499999999999995E-2</v>
      </c>
      <c r="J51" s="256">
        <v>0.05</v>
      </c>
      <c r="K51" s="247">
        <v>0.05</v>
      </c>
      <c r="L51" s="251">
        <v>10</v>
      </c>
    </row>
    <row r="52" spans="1:12" ht="20.100000000000001" customHeight="1">
      <c r="B52" s="244"/>
      <c r="C52" s="245"/>
      <c r="D52" s="245"/>
      <c r="E52" s="246" t="s">
        <v>64</v>
      </c>
      <c r="F52" s="256">
        <v>0.03</v>
      </c>
      <c r="G52" s="256">
        <v>0.03</v>
      </c>
      <c r="H52" s="257">
        <v>4.4999999999999998E-2</v>
      </c>
      <c r="I52" s="249">
        <f t="shared" si="2"/>
        <v>4.9499999999999995E-2</v>
      </c>
      <c r="J52" s="256">
        <v>0.05</v>
      </c>
      <c r="K52" s="247">
        <v>0.05</v>
      </c>
      <c r="L52" s="251">
        <v>10</v>
      </c>
    </row>
    <row r="53" spans="1:12" s="17" customFormat="1" ht="20.100000000000001" customHeight="1">
      <c r="A53" s="3"/>
      <c r="B53" s="252"/>
      <c r="C53" s="245"/>
      <c r="D53" s="245"/>
      <c r="E53" s="258" t="s">
        <v>151</v>
      </c>
      <c r="F53" s="254">
        <v>0</v>
      </c>
      <c r="G53" s="254">
        <v>0</v>
      </c>
      <c r="H53" s="254">
        <v>0</v>
      </c>
      <c r="I53" s="254">
        <v>0</v>
      </c>
      <c r="J53" s="254">
        <v>0</v>
      </c>
      <c r="K53" s="254">
        <v>0</v>
      </c>
      <c r="L53" s="255">
        <v>0</v>
      </c>
    </row>
    <row r="54" spans="1:12" ht="20.100000000000001" customHeight="1">
      <c r="B54" s="244"/>
      <c r="C54" s="245"/>
      <c r="D54" s="245"/>
      <c r="E54" s="246" t="s">
        <v>65</v>
      </c>
      <c r="F54" s="256">
        <v>0.05</v>
      </c>
      <c r="G54" s="256">
        <v>0.05</v>
      </c>
      <c r="H54" s="257">
        <v>0.1</v>
      </c>
      <c r="I54" s="249">
        <f>(H54*L54%)+H54</f>
        <v>0.11000000000000001</v>
      </c>
      <c r="J54" s="256">
        <v>0.05</v>
      </c>
      <c r="K54" s="247">
        <v>0.05</v>
      </c>
      <c r="L54" s="251">
        <v>10</v>
      </c>
    </row>
    <row r="55" spans="1:12" ht="20.100000000000001" customHeight="1">
      <c r="B55" s="244"/>
      <c r="C55" s="245"/>
      <c r="D55" s="245"/>
      <c r="E55" s="246" t="s">
        <v>66</v>
      </c>
      <c r="F55" s="256">
        <v>0.05</v>
      </c>
      <c r="G55" s="256">
        <v>0.05</v>
      </c>
      <c r="H55" s="257">
        <v>0.1</v>
      </c>
      <c r="I55" s="249">
        <f>(H55*L55%)+H55</f>
        <v>0.11000000000000001</v>
      </c>
      <c r="J55" s="256">
        <v>0.05</v>
      </c>
      <c r="K55" s="247">
        <v>0.05</v>
      </c>
      <c r="L55" s="251">
        <v>10</v>
      </c>
    </row>
    <row r="56" spans="1:12" ht="20.100000000000001" customHeight="1">
      <c r="B56" s="244"/>
      <c r="C56" s="245"/>
      <c r="D56" s="245"/>
      <c r="E56" s="246" t="s">
        <v>67</v>
      </c>
      <c r="F56" s="256">
        <v>6.5000000000000002E-2</v>
      </c>
      <c r="G56" s="256">
        <v>6.5000000000000002E-2</v>
      </c>
      <c r="H56" s="257">
        <v>0.1</v>
      </c>
      <c r="I56" s="249">
        <f>(H56*L56%)+H56</f>
        <v>0.11000000000000001</v>
      </c>
      <c r="J56" s="256">
        <v>7.0000000000000007E-2</v>
      </c>
      <c r="K56" s="247">
        <v>7.0000000000000007E-2</v>
      </c>
      <c r="L56" s="251">
        <v>10</v>
      </c>
    </row>
    <row r="57" spans="1:12" ht="20.100000000000001" customHeight="1">
      <c r="B57" s="244"/>
      <c r="C57" s="245"/>
      <c r="D57" s="245"/>
      <c r="E57" s="246" t="s">
        <v>68</v>
      </c>
      <c r="F57" s="256">
        <v>7.0000000000000007E-2</v>
      </c>
      <c r="G57" s="256">
        <v>7.0000000000000007E-2</v>
      </c>
      <c r="H57" s="257">
        <v>0.09</v>
      </c>
      <c r="I57" s="249">
        <f>(H57*L57%)+H57</f>
        <v>9.8999999999999991E-2</v>
      </c>
      <c r="J57" s="256">
        <v>7.0000000000000007E-2</v>
      </c>
      <c r="K57" s="247">
        <v>7.0000000000000007E-2</v>
      </c>
      <c r="L57" s="251">
        <v>10</v>
      </c>
    </row>
    <row r="58" spans="1:12" ht="20.100000000000001" customHeight="1">
      <c r="B58" s="244"/>
      <c r="C58" s="245"/>
      <c r="D58" s="245"/>
      <c r="E58" s="246" t="s">
        <v>69</v>
      </c>
      <c r="F58" s="256">
        <v>7.0000000000000007E-2</v>
      </c>
      <c r="G58" s="256">
        <v>7.0000000000000007E-2</v>
      </c>
      <c r="H58" s="257">
        <v>0.09</v>
      </c>
      <c r="I58" s="249">
        <f>(H58*L58%)+H58</f>
        <v>9.8999999999999991E-2</v>
      </c>
      <c r="J58" s="256">
        <v>7.0000000000000007E-2</v>
      </c>
      <c r="K58" s="247">
        <v>7.0000000000000007E-2</v>
      </c>
      <c r="L58" s="251">
        <v>10</v>
      </c>
    </row>
    <row r="59" spans="1:12" ht="20.100000000000001" customHeight="1">
      <c r="B59" s="252"/>
      <c r="C59" s="245"/>
      <c r="D59" s="245"/>
      <c r="E59" s="258" t="s">
        <v>1322</v>
      </c>
      <c r="F59" s="256">
        <v>5.0000000000000001E-3</v>
      </c>
      <c r="G59" s="256">
        <v>7.0000000000000001E-3</v>
      </c>
      <c r="H59" s="257">
        <v>8.0000000000000002E-3</v>
      </c>
      <c r="I59" s="249" t="e">
        <f>(H59*#REF!%)+H59</f>
        <v>#REF!</v>
      </c>
      <c r="J59" s="256">
        <v>8.0000000000000002E-3</v>
      </c>
      <c r="K59" s="247">
        <v>8.0000000000000002E-3</v>
      </c>
      <c r="L59" s="251">
        <v>10</v>
      </c>
    </row>
    <row r="60" spans="1:12" s="17" customFormat="1" ht="20.100000000000001" customHeight="1">
      <c r="A60" s="3"/>
      <c r="B60" s="252"/>
      <c r="C60" s="245"/>
      <c r="D60" s="245"/>
      <c r="E60" s="258" t="s">
        <v>152</v>
      </c>
      <c r="F60" s="254">
        <v>0</v>
      </c>
      <c r="G60" s="254">
        <v>0</v>
      </c>
      <c r="H60" s="254">
        <v>0</v>
      </c>
      <c r="I60" s="254">
        <v>0</v>
      </c>
      <c r="J60" s="254">
        <v>0</v>
      </c>
      <c r="K60" s="254">
        <v>0</v>
      </c>
      <c r="L60" s="255">
        <v>0</v>
      </c>
    </row>
    <row r="61" spans="1:12" s="17" customFormat="1" ht="20.100000000000001" customHeight="1">
      <c r="A61" s="3"/>
      <c r="B61" s="252"/>
      <c r="C61" s="245"/>
      <c r="D61" s="245"/>
      <c r="E61" s="258" t="s">
        <v>70</v>
      </c>
      <c r="F61" s="254">
        <v>0</v>
      </c>
      <c r="G61" s="254">
        <v>0</v>
      </c>
      <c r="H61" s="254">
        <v>0</v>
      </c>
      <c r="I61" s="254">
        <v>0</v>
      </c>
      <c r="J61" s="254">
        <v>0</v>
      </c>
      <c r="K61" s="254">
        <v>0</v>
      </c>
      <c r="L61" s="255">
        <v>0</v>
      </c>
    </row>
    <row r="62" spans="1:12" ht="20.100000000000001" customHeight="1">
      <c r="B62" s="244"/>
      <c r="C62" s="245"/>
      <c r="D62" s="245"/>
      <c r="E62" s="246" t="s">
        <v>71</v>
      </c>
      <c r="F62" s="256">
        <v>0.05</v>
      </c>
      <c r="G62" s="256">
        <v>7.0000000000000007E-2</v>
      </c>
      <c r="H62" s="257">
        <v>0.11</v>
      </c>
      <c r="I62" s="249">
        <f t="shared" ref="I62:I68" si="3">(H62*L62%)+H62</f>
        <v>0.121</v>
      </c>
      <c r="J62" s="256">
        <v>0.1</v>
      </c>
      <c r="K62" s="247">
        <v>7.0000000000000007E-2</v>
      </c>
      <c r="L62" s="251">
        <v>10</v>
      </c>
    </row>
    <row r="63" spans="1:12" ht="20.100000000000001" customHeight="1">
      <c r="B63" s="244"/>
      <c r="C63" s="245"/>
      <c r="D63" s="245"/>
      <c r="E63" s="246" t="s">
        <v>72</v>
      </c>
      <c r="F63" s="256">
        <v>0.04</v>
      </c>
      <c r="G63" s="256">
        <v>0.06</v>
      </c>
      <c r="H63" s="257">
        <v>0.09</v>
      </c>
      <c r="I63" s="249">
        <f t="shared" si="3"/>
        <v>9.8999999999999991E-2</v>
      </c>
      <c r="J63" s="256">
        <v>0.08</v>
      </c>
      <c r="K63" s="247">
        <v>0.06</v>
      </c>
      <c r="L63" s="251">
        <v>10</v>
      </c>
    </row>
    <row r="64" spans="1:12" ht="20.100000000000001" customHeight="1">
      <c r="B64" s="244"/>
      <c r="C64" s="245"/>
      <c r="D64" s="245"/>
      <c r="E64" s="246" t="s">
        <v>73</v>
      </c>
      <c r="F64" s="256">
        <v>0.05</v>
      </c>
      <c r="G64" s="256">
        <v>7.0000000000000007E-2</v>
      </c>
      <c r="H64" s="257">
        <v>0.1</v>
      </c>
      <c r="I64" s="249">
        <f t="shared" si="3"/>
        <v>0.11000000000000001</v>
      </c>
      <c r="J64" s="256">
        <v>0.1</v>
      </c>
      <c r="K64" s="247">
        <v>7.0000000000000007E-2</v>
      </c>
      <c r="L64" s="251">
        <v>10</v>
      </c>
    </row>
    <row r="65" spans="1:12" ht="20.100000000000001" customHeight="1">
      <c r="B65" s="244"/>
      <c r="C65" s="245"/>
      <c r="D65" s="245"/>
      <c r="E65" s="246" t="s">
        <v>74</v>
      </c>
      <c r="F65" s="256">
        <v>0.05</v>
      </c>
      <c r="G65" s="256">
        <v>7.0000000000000007E-2</v>
      </c>
      <c r="H65" s="257">
        <v>0.1</v>
      </c>
      <c r="I65" s="249">
        <f t="shared" si="3"/>
        <v>0.11000000000000001</v>
      </c>
      <c r="J65" s="256">
        <v>0.1</v>
      </c>
      <c r="K65" s="247">
        <v>7.0000000000000007E-2</v>
      </c>
      <c r="L65" s="251">
        <v>10</v>
      </c>
    </row>
    <row r="66" spans="1:12" ht="20.100000000000001" customHeight="1">
      <c r="B66" s="244"/>
      <c r="C66" s="245"/>
      <c r="D66" s="245"/>
      <c r="E66" s="246" t="s">
        <v>1323</v>
      </c>
      <c r="F66" s="256">
        <v>2</v>
      </c>
      <c r="G66" s="256">
        <v>3</v>
      </c>
      <c r="H66" s="257">
        <v>4.5</v>
      </c>
      <c r="I66" s="249">
        <f t="shared" si="3"/>
        <v>4.95</v>
      </c>
      <c r="J66" s="256">
        <v>4</v>
      </c>
      <c r="K66" s="247">
        <v>3</v>
      </c>
      <c r="L66" s="251">
        <v>10</v>
      </c>
    </row>
    <row r="67" spans="1:12" ht="20.100000000000001" customHeight="1">
      <c r="B67" s="244"/>
      <c r="C67" s="245"/>
      <c r="D67" s="245"/>
      <c r="E67" s="246" t="s">
        <v>1324</v>
      </c>
      <c r="F67" s="256">
        <v>0.06</v>
      </c>
      <c r="G67" s="256">
        <v>0.09</v>
      </c>
      <c r="H67" s="257">
        <v>0.13500000000000001</v>
      </c>
      <c r="I67" s="249">
        <f t="shared" si="3"/>
        <v>0.14850000000000002</v>
      </c>
      <c r="J67" s="256">
        <v>0.12</v>
      </c>
      <c r="K67" s="247">
        <v>0.09</v>
      </c>
      <c r="L67" s="251">
        <v>10</v>
      </c>
    </row>
    <row r="68" spans="1:12" ht="20.100000000000001" customHeight="1">
      <c r="B68" s="244"/>
      <c r="C68" s="245"/>
      <c r="D68" s="245"/>
      <c r="E68" s="246" t="s">
        <v>75</v>
      </c>
      <c r="F68" s="256">
        <v>0.05</v>
      </c>
      <c r="G68" s="256">
        <v>7.0000000000000007E-2</v>
      </c>
      <c r="H68" s="257">
        <v>0.09</v>
      </c>
      <c r="I68" s="249">
        <f t="shared" si="3"/>
        <v>9.8999999999999991E-2</v>
      </c>
      <c r="J68" s="256">
        <v>0.1</v>
      </c>
      <c r="K68" s="247">
        <v>7.0000000000000007E-2</v>
      </c>
      <c r="L68" s="251">
        <v>10</v>
      </c>
    </row>
    <row r="69" spans="1:12" s="17" customFormat="1" ht="20.100000000000001" customHeight="1">
      <c r="A69" s="3"/>
      <c r="B69" s="252"/>
      <c r="C69" s="245"/>
      <c r="D69" s="245"/>
      <c r="E69" s="258" t="s">
        <v>76</v>
      </c>
      <c r="F69" s="254">
        <v>0</v>
      </c>
      <c r="G69" s="254">
        <v>0</v>
      </c>
      <c r="H69" s="254">
        <v>0</v>
      </c>
      <c r="I69" s="254">
        <v>0</v>
      </c>
      <c r="J69" s="254">
        <v>0</v>
      </c>
      <c r="K69" s="254">
        <v>0</v>
      </c>
      <c r="L69" s="255">
        <v>0</v>
      </c>
    </row>
    <row r="70" spans="1:12" ht="20.100000000000001" customHeight="1">
      <c r="B70" s="244"/>
      <c r="C70" s="245"/>
      <c r="D70" s="245"/>
      <c r="E70" s="246" t="s">
        <v>77</v>
      </c>
      <c r="F70" s="256">
        <v>0.05</v>
      </c>
      <c r="G70" s="256">
        <v>7.0000000000000007E-2</v>
      </c>
      <c r="H70" s="257">
        <v>0.11</v>
      </c>
      <c r="I70" s="249">
        <f>(H70*L70%)+H70</f>
        <v>0.121</v>
      </c>
      <c r="J70" s="256">
        <v>0.1</v>
      </c>
      <c r="K70" s="247">
        <v>7.0000000000000007E-2</v>
      </c>
      <c r="L70" s="251">
        <v>10</v>
      </c>
    </row>
    <row r="71" spans="1:12" ht="20.100000000000001" customHeight="1">
      <c r="B71" s="244"/>
      <c r="C71" s="245"/>
      <c r="D71" s="245"/>
      <c r="E71" s="246" t="s">
        <v>78</v>
      </c>
      <c r="F71" s="256">
        <v>0.04</v>
      </c>
      <c r="G71" s="256">
        <v>0.06</v>
      </c>
      <c r="H71" s="257">
        <v>0.09</v>
      </c>
      <c r="I71" s="249">
        <f>(H71*L71%)+H71</f>
        <v>9.8999999999999991E-2</v>
      </c>
      <c r="J71" s="256">
        <v>0.1</v>
      </c>
      <c r="K71" s="247">
        <v>7.0000000000000007E-2</v>
      </c>
      <c r="L71" s="251">
        <v>10</v>
      </c>
    </row>
    <row r="72" spans="1:12" ht="20.100000000000001" customHeight="1">
      <c r="B72" s="244"/>
      <c r="C72" s="245"/>
      <c r="D72" s="245"/>
      <c r="E72" s="246" t="s">
        <v>79</v>
      </c>
      <c r="F72" s="256">
        <v>0.05</v>
      </c>
      <c r="G72" s="256">
        <v>7.0000000000000007E-2</v>
      </c>
      <c r="H72" s="257">
        <v>0.09</v>
      </c>
      <c r="I72" s="249">
        <f>(H72*L72%)+H72</f>
        <v>9.8999999999999991E-2</v>
      </c>
      <c r="J72" s="256">
        <v>0.1</v>
      </c>
      <c r="K72" s="247">
        <v>7.0000000000000007E-2</v>
      </c>
      <c r="L72" s="251">
        <v>10</v>
      </c>
    </row>
    <row r="73" spans="1:12" ht="20.100000000000001" customHeight="1">
      <c r="B73" s="244"/>
      <c r="C73" s="245"/>
      <c r="D73" s="245"/>
      <c r="E73" s="246" t="s">
        <v>80</v>
      </c>
      <c r="F73" s="256">
        <v>0.05</v>
      </c>
      <c r="G73" s="256">
        <v>7.0000000000000007E-2</v>
      </c>
      <c r="H73" s="257">
        <v>0.09</v>
      </c>
      <c r="I73" s="249">
        <f>(H73*L73%)+H73</f>
        <v>9.8999999999999991E-2</v>
      </c>
      <c r="J73" s="256">
        <v>0.08</v>
      </c>
      <c r="K73" s="247">
        <v>0.06</v>
      </c>
      <c r="L73" s="251">
        <v>10</v>
      </c>
    </row>
    <row r="74" spans="1:12" ht="20.100000000000001" customHeight="1">
      <c r="B74" s="244"/>
      <c r="C74" s="245"/>
      <c r="D74" s="245"/>
      <c r="E74" s="246" t="s">
        <v>81</v>
      </c>
      <c r="F74" s="256">
        <v>0.05</v>
      </c>
      <c r="G74" s="256">
        <v>7.0000000000000007E-2</v>
      </c>
      <c r="H74" s="257">
        <v>0.11</v>
      </c>
      <c r="I74" s="249">
        <f>(H74*L74%)+H74</f>
        <v>0.121</v>
      </c>
      <c r="J74" s="256">
        <v>0.1</v>
      </c>
      <c r="K74" s="247">
        <v>7.0000000000000007E-2</v>
      </c>
      <c r="L74" s="251">
        <v>10</v>
      </c>
    </row>
    <row r="75" spans="1:12" s="17" customFormat="1" ht="20.100000000000001" customHeight="1">
      <c r="A75" s="3"/>
      <c r="B75" s="252"/>
      <c r="C75" s="245"/>
      <c r="D75" s="245"/>
      <c r="E75" s="258" t="s">
        <v>82</v>
      </c>
      <c r="F75" s="254">
        <v>0</v>
      </c>
      <c r="G75" s="254">
        <v>0</v>
      </c>
      <c r="H75" s="254">
        <v>0</v>
      </c>
      <c r="I75" s="254">
        <v>0</v>
      </c>
      <c r="J75" s="254">
        <v>0</v>
      </c>
      <c r="K75" s="254">
        <v>0</v>
      </c>
      <c r="L75" s="255">
        <v>0</v>
      </c>
    </row>
    <row r="76" spans="1:12" ht="20.100000000000001" customHeight="1">
      <c r="B76" s="244"/>
      <c r="C76" s="245"/>
      <c r="D76" s="245"/>
      <c r="E76" s="246" t="s">
        <v>83</v>
      </c>
      <c r="F76" s="256">
        <v>0.04</v>
      </c>
      <c r="G76" s="256">
        <v>0.06</v>
      </c>
      <c r="H76" s="257">
        <v>0.09</v>
      </c>
      <c r="I76" s="249">
        <f t="shared" ref="I76:I82" si="4">(H76*L76%)+H76</f>
        <v>9.8999999999999991E-2</v>
      </c>
      <c r="J76" s="256">
        <v>0.08</v>
      </c>
      <c r="K76" s="247">
        <v>0.06</v>
      </c>
      <c r="L76" s="251">
        <v>10</v>
      </c>
    </row>
    <row r="77" spans="1:12" ht="20.100000000000001" customHeight="1">
      <c r="B77" s="244"/>
      <c r="C77" s="245"/>
      <c r="D77" s="245"/>
      <c r="E77" s="246" t="s">
        <v>84</v>
      </c>
      <c r="F77" s="256">
        <v>0.05</v>
      </c>
      <c r="G77" s="256">
        <v>7.0000000000000007E-2</v>
      </c>
      <c r="H77" s="257">
        <v>0.11</v>
      </c>
      <c r="I77" s="249">
        <f t="shared" si="4"/>
        <v>0.121</v>
      </c>
      <c r="J77" s="256">
        <v>0.1</v>
      </c>
      <c r="K77" s="247">
        <v>7.0000000000000007E-2</v>
      </c>
      <c r="L77" s="251">
        <v>10</v>
      </c>
    </row>
    <row r="78" spans="1:12" ht="20.100000000000001" customHeight="1">
      <c r="B78" s="244"/>
      <c r="C78" s="245"/>
      <c r="D78" s="245"/>
      <c r="E78" s="246" t="s">
        <v>1325</v>
      </c>
      <c r="F78" s="256">
        <v>0</v>
      </c>
      <c r="G78" s="256">
        <v>0.08</v>
      </c>
      <c r="H78" s="257">
        <v>0.11</v>
      </c>
      <c r="I78" s="249">
        <f t="shared" si="4"/>
        <v>0.121</v>
      </c>
      <c r="J78" s="256">
        <v>0.1</v>
      </c>
      <c r="K78" s="247">
        <v>7.0000000000000007E-2</v>
      </c>
      <c r="L78" s="251">
        <v>10</v>
      </c>
    </row>
    <row r="79" spans="1:12" ht="20.100000000000001" customHeight="1">
      <c r="B79" s="244"/>
      <c r="C79" s="245"/>
      <c r="D79" s="245"/>
      <c r="E79" s="246" t="s">
        <v>1326</v>
      </c>
      <c r="F79" s="256">
        <v>2</v>
      </c>
      <c r="G79" s="256">
        <v>3</v>
      </c>
      <c r="H79" s="257">
        <v>4.5</v>
      </c>
      <c r="I79" s="249">
        <f t="shared" si="4"/>
        <v>4.95</v>
      </c>
      <c r="J79" s="256">
        <v>3</v>
      </c>
      <c r="K79" s="247">
        <v>2</v>
      </c>
      <c r="L79" s="251">
        <v>10</v>
      </c>
    </row>
    <row r="80" spans="1:12" ht="20.100000000000001" customHeight="1">
      <c r="B80" s="244"/>
      <c r="C80" s="245"/>
      <c r="D80" s="245"/>
      <c r="E80" s="246" t="s">
        <v>1327</v>
      </c>
      <c r="F80" s="256">
        <v>0.06</v>
      </c>
      <c r="G80" s="256">
        <v>0.09</v>
      </c>
      <c r="H80" s="257">
        <v>0.13500000000000001</v>
      </c>
      <c r="I80" s="249">
        <f t="shared" si="4"/>
        <v>0.14850000000000002</v>
      </c>
      <c r="J80" s="256">
        <v>0.09</v>
      </c>
      <c r="K80" s="247">
        <v>0.06</v>
      </c>
      <c r="L80" s="251">
        <v>10</v>
      </c>
    </row>
    <row r="81" spans="1:12" ht="20.100000000000001" customHeight="1">
      <c r="B81" s="244"/>
      <c r="C81" s="245"/>
      <c r="D81" s="245"/>
      <c r="E81" s="246" t="s">
        <v>1328</v>
      </c>
      <c r="F81" s="256">
        <v>1</v>
      </c>
      <c r="G81" s="256">
        <v>2</v>
      </c>
      <c r="H81" s="257">
        <v>2.5</v>
      </c>
      <c r="I81" s="249">
        <f t="shared" si="4"/>
        <v>2.75</v>
      </c>
      <c r="J81" s="256">
        <v>2</v>
      </c>
      <c r="K81" s="247">
        <v>1.5</v>
      </c>
      <c r="L81" s="251">
        <v>10</v>
      </c>
    </row>
    <row r="82" spans="1:12" ht="20.100000000000001" customHeight="1">
      <c r="B82" s="244"/>
      <c r="C82" s="245"/>
      <c r="D82" s="245"/>
      <c r="E82" s="246" t="s">
        <v>1329</v>
      </c>
      <c r="F82" s="256">
        <v>0.05</v>
      </c>
      <c r="G82" s="256">
        <v>0.1</v>
      </c>
      <c r="H82" s="257">
        <v>0.125</v>
      </c>
      <c r="I82" s="249">
        <f t="shared" si="4"/>
        <v>0.13750000000000001</v>
      </c>
      <c r="J82" s="256">
        <v>0.1</v>
      </c>
      <c r="K82" s="247">
        <v>0.75</v>
      </c>
      <c r="L82" s="251">
        <v>10</v>
      </c>
    </row>
    <row r="83" spans="1:12" s="17" customFormat="1" ht="20.100000000000001" customHeight="1">
      <c r="A83" s="3"/>
      <c r="B83" s="252"/>
      <c r="C83" s="245"/>
      <c r="D83" s="245"/>
      <c r="E83" s="258" t="s">
        <v>85</v>
      </c>
      <c r="F83" s="254">
        <v>0</v>
      </c>
      <c r="G83" s="254">
        <v>0</v>
      </c>
      <c r="H83" s="254">
        <v>0</v>
      </c>
      <c r="I83" s="254">
        <v>0</v>
      </c>
      <c r="J83" s="254">
        <v>0</v>
      </c>
      <c r="K83" s="254">
        <v>0</v>
      </c>
      <c r="L83" s="255">
        <v>0</v>
      </c>
    </row>
    <row r="84" spans="1:12" ht="20.100000000000001" customHeight="1">
      <c r="B84" s="244"/>
      <c r="C84" s="245"/>
      <c r="D84" s="245"/>
      <c r="E84" s="246" t="s">
        <v>86</v>
      </c>
      <c r="F84" s="256">
        <v>0.04</v>
      </c>
      <c r="G84" s="256">
        <v>0.06</v>
      </c>
      <c r="H84" s="257">
        <v>0.09</v>
      </c>
      <c r="I84" s="249">
        <f t="shared" ref="I84:I93" si="5">(H84*L84%)+H84</f>
        <v>9.8999999999999991E-2</v>
      </c>
      <c r="J84" s="256">
        <v>0.1</v>
      </c>
      <c r="K84" s="247">
        <v>7.0000000000000007E-2</v>
      </c>
      <c r="L84" s="251">
        <v>10</v>
      </c>
    </row>
    <row r="85" spans="1:12" ht="20.100000000000001" customHeight="1">
      <c r="B85" s="244"/>
      <c r="C85" s="245"/>
      <c r="D85" s="245"/>
      <c r="E85" s="246" t="s">
        <v>84</v>
      </c>
      <c r="F85" s="256">
        <v>0.05</v>
      </c>
      <c r="G85" s="256">
        <v>7.0000000000000007E-2</v>
      </c>
      <c r="H85" s="257">
        <v>0.11</v>
      </c>
      <c r="I85" s="249">
        <f t="shared" si="5"/>
        <v>0.121</v>
      </c>
      <c r="J85" s="256">
        <v>0.1</v>
      </c>
      <c r="K85" s="247">
        <v>7.0000000000000007E-2</v>
      </c>
      <c r="L85" s="251">
        <v>10</v>
      </c>
    </row>
    <row r="86" spans="1:12" ht="20.100000000000001" customHeight="1">
      <c r="B86" s="244"/>
      <c r="C86" s="245"/>
      <c r="D86" s="245"/>
      <c r="E86" s="246" t="s">
        <v>87</v>
      </c>
      <c r="F86" s="256">
        <v>0</v>
      </c>
      <c r="G86" s="256">
        <v>0.08</v>
      </c>
      <c r="H86" s="257">
        <v>0.11</v>
      </c>
      <c r="I86" s="249">
        <f t="shared" si="5"/>
        <v>0.121</v>
      </c>
      <c r="J86" s="256">
        <v>0.1</v>
      </c>
      <c r="K86" s="247">
        <v>7.0000000000000007E-2</v>
      </c>
      <c r="L86" s="251">
        <v>10</v>
      </c>
    </row>
    <row r="87" spans="1:12" ht="20.100000000000001" customHeight="1">
      <c r="B87" s="244"/>
      <c r="C87" s="245"/>
      <c r="D87" s="245"/>
      <c r="E87" s="246" t="s">
        <v>88</v>
      </c>
      <c r="F87" s="256">
        <v>0.04</v>
      </c>
      <c r="G87" s="256">
        <v>0.06</v>
      </c>
      <c r="H87" s="257">
        <v>0.09</v>
      </c>
      <c r="I87" s="249">
        <f t="shared" si="5"/>
        <v>9.8999999999999991E-2</v>
      </c>
      <c r="J87" s="256">
        <v>0.08</v>
      </c>
      <c r="K87" s="247">
        <v>7.0000000000000007E-2</v>
      </c>
      <c r="L87" s="251">
        <v>10</v>
      </c>
    </row>
    <row r="88" spans="1:12" ht="20.100000000000001" customHeight="1">
      <c r="B88" s="244"/>
      <c r="C88" s="245"/>
      <c r="D88" s="245"/>
      <c r="E88" s="246" t="s">
        <v>89</v>
      </c>
      <c r="F88" s="256">
        <v>0.05</v>
      </c>
      <c r="G88" s="256">
        <v>7.0000000000000007E-2</v>
      </c>
      <c r="H88" s="257">
        <v>0.11</v>
      </c>
      <c r="I88" s="249">
        <f t="shared" si="5"/>
        <v>0.121</v>
      </c>
      <c r="J88" s="256">
        <v>0.1</v>
      </c>
      <c r="K88" s="247">
        <v>7.0000000000000007E-2</v>
      </c>
      <c r="L88" s="251">
        <v>10</v>
      </c>
    </row>
    <row r="89" spans="1:12" ht="20.100000000000001" customHeight="1">
      <c r="B89" s="244"/>
      <c r="C89" s="245"/>
      <c r="D89" s="245"/>
      <c r="E89" s="246" t="s">
        <v>1330</v>
      </c>
      <c r="F89" s="256">
        <v>1</v>
      </c>
      <c r="G89" s="256">
        <v>2</v>
      </c>
      <c r="H89" s="257">
        <v>2.5</v>
      </c>
      <c r="I89" s="249">
        <f t="shared" si="5"/>
        <v>2.75</v>
      </c>
      <c r="J89" s="256">
        <v>2</v>
      </c>
      <c r="K89" s="247">
        <v>1.5</v>
      </c>
      <c r="L89" s="251">
        <v>10</v>
      </c>
    </row>
    <row r="90" spans="1:12" ht="20.100000000000001" customHeight="1">
      <c r="B90" s="244"/>
      <c r="C90" s="245"/>
      <c r="D90" s="245"/>
      <c r="E90" s="246" t="s">
        <v>1331</v>
      </c>
      <c r="F90" s="256">
        <v>0.05</v>
      </c>
      <c r="G90" s="256">
        <v>0.1</v>
      </c>
      <c r="H90" s="257">
        <v>0.125</v>
      </c>
      <c r="I90" s="249">
        <f t="shared" si="5"/>
        <v>0.13750000000000001</v>
      </c>
      <c r="J90" s="256">
        <v>0.1</v>
      </c>
      <c r="K90" s="247">
        <v>0.75</v>
      </c>
      <c r="L90" s="251">
        <v>10</v>
      </c>
    </row>
    <row r="91" spans="1:12" ht="20.100000000000001" customHeight="1">
      <c r="B91" s="244"/>
      <c r="C91" s="245"/>
      <c r="D91" s="245"/>
      <c r="E91" s="246" t="s">
        <v>1332</v>
      </c>
      <c r="F91" s="256">
        <v>1</v>
      </c>
      <c r="G91" s="256">
        <v>2</v>
      </c>
      <c r="H91" s="257">
        <v>2.5</v>
      </c>
      <c r="I91" s="249">
        <f t="shared" si="5"/>
        <v>2.75</v>
      </c>
      <c r="J91" s="256">
        <v>2</v>
      </c>
      <c r="K91" s="247">
        <v>1.5</v>
      </c>
      <c r="L91" s="251">
        <v>10</v>
      </c>
    </row>
    <row r="92" spans="1:12" ht="20.100000000000001" customHeight="1">
      <c r="B92" s="244"/>
      <c r="C92" s="245"/>
      <c r="D92" s="245"/>
      <c r="E92" s="246" t="s">
        <v>1332</v>
      </c>
      <c r="F92" s="256">
        <v>0.05</v>
      </c>
      <c r="G92" s="256">
        <v>0.1</v>
      </c>
      <c r="H92" s="257">
        <v>0.125</v>
      </c>
      <c r="I92" s="249">
        <f t="shared" si="5"/>
        <v>0.13750000000000001</v>
      </c>
      <c r="J92" s="256">
        <v>0.1</v>
      </c>
      <c r="K92" s="247">
        <v>0.75</v>
      </c>
      <c r="L92" s="251">
        <v>10</v>
      </c>
    </row>
    <row r="93" spans="1:12" ht="20.100000000000001" customHeight="1">
      <c r="B93" s="244"/>
      <c r="C93" s="245"/>
      <c r="D93" s="245"/>
      <c r="E93" s="246" t="s">
        <v>90</v>
      </c>
      <c r="F93" s="256">
        <v>0.05</v>
      </c>
      <c r="G93" s="256">
        <v>7.0000000000000007E-2</v>
      </c>
      <c r="H93" s="257">
        <v>0.11</v>
      </c>
      <c r="I93" s="249">
        <f t="shared" si="5"/>
        <v>0.121</v>
      </c>
      <c r="J93" s="256">
        <v>0.1</v>
      </c>
      <c r="K93" s="247">
        <v>7.0000000000000007E-2</v>
      </c>
      <c r="L93" s="251">
        <v>10</v>
      </c>
    </row>
    <row r="94" spans="1:12" s="17" customFormat="1" ht="20.100000000000001" customHeight="1">
      <c r="A94" s="3"/>
      <c r="B94" s="252"/>
      <c r="C94" s="245"/>
      <c r="D94" s="245"/>
      <c r="E94" s="258" t="s">
        <v>91</v>
      </c>
      <c r="F94" s="254">
        <v>0</v>
      </c>
      <c r="G94" s="254">
        <v>0</v>
      </c>
      <c r="H94" s="254">
        <v>0</v>
      </c>
      <c r="I94" s="254">
        <v>0</v>
      </c>
      <c r="J94" s="254">
        <v>0</v>
      </c>
      <c r="K94" s="254">
        <v>0</v>
      </c>
      <c r="L94" s="255">
        <v>0</v>
      </c>
    </row>
    <row r="95" spans="1:12" ht="20.100000000000001" customHeight="1">
      <c r="B95" s="244"/>
      <c r="C95" s="245"/>
      <c r="D95" s="245"/>
      <c r="E95" s="246" t="s">
        <v>92</v>
      </c>
      <c r="F95" s="256">
        <v>0.04</v>
      </c>
      <c r="G95" s="256">
        <v>0.06</v>
      </c>
      <c r="H95" s="257">
        <v>0.09</v>
      </c>
      <c r="I95" s="249">
        <f t="shared" ref="I95:I109" si="6">(H95*L95%)+H95</f>
        <v>9.8999999999999991E-2</v>
      </c>
      <c r="J95" s="256">
        <v>0.08</v>
      </c>
      <c r="K95" s="247">
        <v>0.06</v>
      </c>
      <c r="L95" s="251">
        <v>10</v>
      </c>
    </row>
    <row r="96" spans="1:12" ht="20.100000000000001" customHeight="1">
      <c r="B96" s="244"/>
      <c r="C96" s="245"/>
      <c r="D96" s="245"/>
      <c r="E96" s="246" t="s">
        <v>93</v>
      </c>
      <c r="F96" s="256">
        <v>0.05</v>
      </c>
      <c r="G96" s="256">
        <v>7.0000000000000007E-2</v>
      </c>
      <c r="H96" s="257">
        <v>0.11</v>
      </c>
      <c r="I96" s="249">
        <f t="shared" si="6"/>
        <v>0.121</v>
      </c>
      <c r="J96" s="256">
        <v>0.1</v>
      </c>
      <c r="K96" s="247">
        <v>7.0000000000000007E-2</v>
      </c>
      <c r="L96" s="251">
        <v>10</v>
      </c>
    </row>
    <row r="97" spans="1:12" ht="20.100000000000001" customHeight="1">
      <c r="B97" s="244"/>
      <c r="C97" s="245"/>
      <c r="D97" s="245"/>
      <c r="E97" s="246" t="s">
        <v>94</v>
      </c>
      <c r="F97" s="256">
        <v>0.04</v>
      </c>
      <c r="G97" s="256">
        <v>0.06</v>
      </c>
      <c r="H97" s="257">
        <v>0.09</v>
      </c>
      <c r="I97" s="249">
        <f t="shared" si="6"/>
        <v>9.8999999999999991E-2</v>
      </c>
      <c r="J97" s="256">
        <v>0.08</v>
      </c>
      <c r="K97" s="247">
        <v>0.06</v>
      </c>
      <c r="L97" s="251">
        <v>10</v>
      </c>
    </row>
    <row r="98" spans="1:12" ht="20.100000000000001" customHeight="1">
      <c r="B98" s="244"/>
      <c r="C98" s="245"/>
      <c r="D98" s="245"/>
      <c r="E98" s="246" t="s">
        <v>95</v>
      </c>
      <c r="F98" s="256">
        <v>0.05</v>
      </c>
      <c r="G98" s="256">
        <v>7.0000000000000007E-2</v>
      </c>
      <c r="H98" s="257">
        <v>0.11</v>
      </c>
      <c r="I98" s="249">
        <f t="shared" si="6"/>
        <v>0.121</v>
      </c>
      <c r="J98" s="256">
        <v>0.1</v>
      </c>
      <c r="K98" s="247">
        <v>7.0000000000000007E-2</v>
      </c>
      <c r="L98" s="251">
        <v>10</v>
      </c>
    </row>
    <row r="99" spans="1:12" ht="20.100000000000001" customHeight="1">
      <c r="B99" s="244"/>
      <c r="C99" s="245"/>
      <c r="D99" s="245"/>
      <c r="E99" s="246" t="s">
        <v>96</v>
      </c>
      <c r="F99" s="256">
        <v>0.1</v>
      </c>
      <c r="G99" s="256">
        <v>0.14000000000000001</v>
      </c>
      <c r="H99" s="257">
        <v>0.16</v>
      </c>
      <c r="I99" s="249">
        <f t="shared" si="6"/>
        <v>0.17599999999999999</v>
      </c>
      <c r="J99" s="256">
        <v>0.14000000000000001</v>
      </c>
      <c r="K99" s="247">
        <v>0.1</v>
      </c>
      <c r="L99" s="251">
        <v>10</v>
      </c>
    </row>
    <row r="100" spans="1:12" ht="20.100000000000001" customHeight="1">
      <c r="B100" s="244"/>
      <c r="C100" s="245"/>
      <c r="D100" s="245"/>
      <c r="E100" s="246" t="s">
        <v>97</v>
      </c>
      <c r="F100" s="256">
        <v>0.05</v>
      </c>
      <c r="G100" s="256">
        <v>7.0000000000000007E-2</v>
      </c>
      <c r="H100" s="257">
        <v>0.11</v>
      </c>
      <c r="I100" s="249">
        <f t="shared" si="6"/>
        <v>0.121</v>
      </c>
      <c r="J100" s="256">
        <v>0.1</v>
      </c>
      <c r="K100" s="247">
        <v>7.0000000000000007E-2</v>
      </c>
      <c r="L100" s="251">
        <v>10</v>
      </c>
    </row>
    <row r="101" spans="1:12" ht="20.100000000000001" customHeight="1">
      <c r="B101" s="244"/>
      <c r="C101" s="245"/>
      <c r="D101" s="245"/>
      <c r="E101" s="246" t="s">
        <v>98</v>
      </c>
      <c r="F101" s="256">
        <v>0.05</v>
      </c>
      <c r="G101" s="256">
        <v>7.0000000000000007E-2</v>
      </c>
      <c r="H101" s="257">
        <v>0.11</v>
      </c>
      <c r="I101" s="249">
        <f t="shared" si="6"/>
        <v>0.121</v>
      </c>
      <c r="J101" s="256">
        <v>0.1</v>
      </c>
      <c r="K101" s="247">
        <v>7.0000000000000007E-2</v>
      </c>
      <c r="L101" s="251">
        <v>10</v>
      </c>
    </row>
    <row r="102" spans="1:12" ht="20.100000000000001" customHeight="1">
      <c r="B102" s="244"/>
      <c r="C102" s="245"/>
      <c r="D102" s="245"/>
      <c r="E102" s="246" t="s">
        <v>99</v>
      </c>
      <c r="F102" s="256">
        <v>2</v>
      </c>
      <c r="G102" s="256">
        <v>3</v>
      </c>
      <c r="H102" s="257">
        <v>5</v>
      </c>
      <c r="I102" s="249">
        <f t="shared" si="6"/>
        <v>5.5</v>
      </c>
      <c r="J102" s="256">
        <v>5</v>
      </c>
      <c r="K102" s="247">
        <v>3.5</v>
      </c>
      <c r="L102" s="251">
        <v>10</v>
      </c>
    </row>
    <row r="103" spans="1:12" ht="20.100000000000001" customHeight="1">
      <c r="B103" s="244"/>
      <c r="C103" s="245"/>
      <c r="D103" s="245"/>
      <c r="E103" s="246" t="s">
        <v>100</v>
      </c>
      <c r="F103" s="256">
        <v>0.04</v>
      </c>
      <c r="G103" s="256">
        <v>0.06</v>
      </c>
      <c r="H103" s="257">
        <v>0.1</v>
      </c>
      <c r="I103" s="249">
        <f t="shared" si="6"/>
        <v>0.11000000000000001</v>
      </c>
      <c r="J103" s="256">
        <v>0.1</v>
      </c>
      <c r="K103" s="247">
        <v>7.0000000000000007E-2</v>
      </c>
      <c r="L103" s="251">
        <v>10</v>
      </c>
    </row>
    <row r="104" spans="1:12" ht="20.100000000000001" customHeight="1">
      <c r="B104" s="244"/>
      <c r="C104" s="245"/>
      <c r="D104" s="245"/>
      <c r="E104" s="246" t="s">
        <v>101</v>
      </c>
      <c r="F104" s="256">
        <v>0.05</v>
      </c>
      <c r="G104" s="256">
        <v>7.0000000000000007E-2</v>
      </c>
      <c r="H104" s="257">
        <v>0.11</v>
      </c>
      <c r="I104" s="249">
        <f t="shared" si="6"/>
        <v>0.121</v>
      </c>
      <c r="J104" s="256">
        <v>0.1</v>
      </c>
      <c r="K104" s="247">
        <v>7.0000000000000007E-2</v>
      </c>
      <c r="L104" s="251">
        <v>10</v>
      </c>
    </row>
    <row r="105" spans="1:12" ht="20.100000000000001" customHeight="1">
      <c r="B105" s="244"/>
      <c r="C105" s="245"/>
      <c r="D105" s="245"/>
      <c r="E105" s="246" t="s">
        <v>102</v>
      </c>
      <c r="F105" s="256">
        <v>0.1</v>
      </c>
      <c r="G105" s="256">
        <v>0.14000000000000001</v>
      </c>
      <c r="H105" s="257">
        <v>0.16</v>
      </c>
      <c r="I105" s="249">
        <f t="shared" si="6"/>
        <v>0.17599999999999999</v>
      </c>
      <c r="J105" s="256">
        <v>0.14000000000000001</v>
      </c>
      <c r="K105" s="247">
        <v>0.1</v>
      </c>
      <c r="L105" s="251">
        <v>10</v>
      </c>
    </row>
    <row r="106" spans="1:12" ht="20.100000000000001" customHeight="1">
      <c r="B106" s="244"/>
      <c r="C106" s="245"/>
      <c r="D106" s="245"/>
      <c r="E106" s="246" t="s">
        <v>103</v>
      </c>
      <c r="F106" s="256">
        <v>0</v>
      </c>
      <c r="G106" s="256">
        <v>0</v>
      </c>
      <c r="H106" s="257">
        <v>0.16</v>
      </c>
      <c r="I106" s="249">
        <f t="shared" si="6"/>
        <v>0.17599999999999999</v>
      </c>
      <c r="J106" s="256">
        <v>0.14000000000000001</v>
      </c>
      <c r="K106" s="247">
        <v>0.1</v>
      </c>
      <c r="L106" s="251">
        <v>10</v>
      </c>
    </row>
    <row r="107" spans="1:12" ht="20.100000000000001" customHeight="1">
      <c r="B107" s="244"/>
      <c r="C107" s="245"/>
      <c r="D107" s="245"/>
      <c r="E107" s="246" t="s">
        <v>104</v>
      </c>
      <c r="F107" s="256">
        <v>0.05</v>
      </c>
      <c r="G107" s="256">
        <v>7.0000000000000007E-2</v>
      </c>
      <c r="H107" s="257">
        <v>0.11</v>
      </c>
      <c r="I107" s="249">
        <f t="shared" si="6"/>
        <v>0.121</v>
      </c>
      <c r="J107" s="256">
        <v>0.1</v>
      </c>
      <c r="K107" s="247">
        <v>7.0000000000000007E-2</v>
      </c>
      <c r="L107" s="251">
        <v>10</v>
      </c>
    </row>
    <row r="108" spans="1:12" ht="20.100000000000001" customHeight="1">
      <c r="B108" s="244"/>
      <c r="C108" s="245"/>
      <c r="D108" s="245"/>
      <c r="E108" s="246" t="s">
        <v>1333</v>
      </c>
      <c r="F108" s="256">
        <v>1</v>
      </c>
      <c r="G108" s="256">
        <v>2</v>
      </c>
      <c r="H108" s="257">
        <v>2.5</v>
      </c>
      <c r="I108" s="249">
        <f t="shared" si="6"/>
        <v>2.75</v>
      </c>
      <c r="J108" s="256">
        <v>2</v>
      </c>
      <c r="K108" s="247">
        <v>1.5</v>
      </c>
      <c r="L108" s="251">
        <v>10</v>
      </c>
    </row>
    <row r="109" spans="1:12" ht="20.100000000000001" customHeight="1">
      <c r="B109" s="244"/>
      <c r="C109" s="245"/>
      <c r="D109" s="245"/>
      <c r="E109" s="246" t="s">
        <v>105</v>
      </c>
      <c r="F109" s="256">
        <v>0.05</v>
      </c>
      <c r="G109" s="256">
        <v>0.1</v>
      </c>
      <c r="H109" s="257">
        <v>0.125</v>
      </c>
      <c r="I109" s="249">
        <f t="shared" si="6"/>
        <v>0.13750000000000001</v>
      </c>
      <c r="J109" s="256">
        <v>0.1</v>
      </c>
      <c r="K109" s="247">
        <v>7.4999999999999997E-2</v>
      </c>
      <c r="L109" s="251">
        <v>10</v>
      </c>
    </row>
    <row r="110" spans="1:12" s="17" customFormat="1" ht="20.100000000000001" customHeight="1">
      <c r="A110" s="3"/>
      <c r="B110" s="252"/>
      <c r="C110" s="245"/>
      <c r="D110" s="245"/>
      <c r="E110" s="258" t="s">
        <v>106</v>
      </c>
      <c r="F110" s="254">
        <v>0</v>
      </c>
      <c r="G110" s="254">
        <v>0</v>
      </c>
      <c r="H110" s="254">
        <v>0</v>
      </c>
      <c r="I110" s="254">
        <v>0</v>
      </c>
      <c r="J110" s="254">
        <v>0</v>
      </c>
      <c r="K110" s="254">
        <v>0</v>
      </c>
      <c r="L110" s="255">
        <v>0</v>
      </c>
    </row>
    <row r="111" spans="1:12" ht="20.100000000000001" customHeight="1">
      <c r="B111" s="244"/>
      <c r="C111" s="245"/>
      <c r="D111" s="245"/>
      <c r="E111" s="246" t="s">
        <v>107</v>
      </c>
      <c r="F111" s="256">
        <v>0.05</v>
      </c>
      <c r="G111" s="256">
        <v>7.0000000000000007E-2</v>
      </c>
      <c r="H111" s="257">
        <v>0.11</v>
      </c>
      <c r="I111" s="249">
        <f>(H111*L111%)+H111</f>
        <v>0.121</v>
      </c>
      <c r="J111" s="256">
        <v>0.1</v>
      </c>
      <c r="K111" s="247">
        <v>7.0000000000000007E-2</v>
      </c>
      <c r="L111" s="251">
        <v>10</v>
      </c>
    </row>
    <row r="112" spans="1:12" ht="20.100000000000001" customHeight="1">
      <c r="B112" s="244"/>
      <c r="C112" s="245"/>
      <c r="D112" s="245"/>
      <c r="E112" s="246" t="s">
        <v>108</v>
      </c>
      <c r="F112" s="256">
        <v>0.05</v>
      </c>
      <c r="G112" s="256">
        <v>7.0000000000000007E-2</v>
      </c>
      <c r="H112" s="257">
        <v>0.15</v>
      </c>
      <c r="I112" s="249">
        <f>(H112*L112%)+H112</f>
        <v>0.16499999999999998</v>
      </c>
      <c r="J112" s="256">
        <v>0.15</v>
      </c>
      <c r="K112" s="247">
        <v>0.14000000000000001</v>
      </c>
      <c r="L112" s="251">
        <v>10</v>
      </c>
    </row>
    <row r="113" spans="1:12" s="17" customFormat="1" ht="20.100000000000001" customHeight="1">
      <c r="A113" s="3"/>
      <c r="B113" s="252"/>
      <c r="C113" s="245"/>
      <c r="D113" s="245"/>
      <c r="E113" s="258" t="s">
        <v>109</v>
      </c>
      <c r="F113" s="254">
        <v>0</v>
      </c>
      <c r="G113" s="254">
        <v>0</v>
      </c>
      <c r="H113" s="254">
        <v>0</v>
      </c>
      <c r="I113" s="254">
        <v>0</v>
      </c>
      <c r="J113" s="254">
        <v>0</v>
      </c>
      <c r="K113" s="254">
        <v>0</v>
      </c>
      <c r="L113" s="255">
        <v>0</v>
      </c>
    </row>
    <row r="114" spans="1:12" ht="20.100000000000001" customHeight="1">
      <c r="B114" s="244"/>
      <c r="C114" s="245"/>
      <c r="D114" s="245"/>
      <c r="E114" s="246" t="s">
        <v>1334</v>
      </c>
      <c r="F114" s="256">
        <v>1</v>
      </c>
      <c r="G114" s="256">
        <v>2</v>
      </c>
      <c r="H114" s="257">
        <v>2.5</v>
      </c>
      <c r="I114" s="249">
        <f>(H114*L114%)+H114</f>
        <v>2.75</v>
      </c>
      <c r="J114" s="256">
        <v>2</v>
      </c>
      <c r="K114" s="247">
        <v>1.5</v>
      </c>
      <c r="L114" s="251">
        <v>10</v>
      </c>
    </row>
    <row r="115" spans="1:12" ht="20.100000000000001" customHeight="1">
      <c r="B115" s="244"/>
      <c r="C115" s="245"/>
      <c r="D115" s="245"/>
      <c r="E115" s="246" t="s">
        <v>110</v>
      </c>
      <c r="F115" s="256">
        <v>0.06</v>
      </c>
      <c r="G115" s="256">
        <v>0.09</v>
      </c>
      <c r="H115" s="257">
        <v>0.11</v>
      </c>
      <c r="I115" s="249">
        <f>(H115*L115%)+H115</f>
        <v>0.121</v>
      </c>
      <c r="J115" s="256">
        <v>0.09</v>
      </c>
      <c r="K115" s="247">
        <v>0.06</v>
      </c>
      <c r="L115" s="251">
        <v>10</v>
      </c>
    </row>
    <row r="116" spans="1:12" s="17" customFormat="1" ht="20.100000000000001" customHeight="1">
      <c r="A116" s="3"/>
      <c r="B116" s="252"/>
      <c r="C116" s="245"/>
      <c r="D116" s="245"/>
      <c r="E116" s="258" t="s">
        <v>111</v>
      </c>
      <c r="F116" s="254">
        <v>0</v>
      </c>
      <c r="G116" s="254">
        <v>0</v>
      </c>
      <c r="H116" s="254">
        <v>0</v>
      </c>
      <c r="I116" s="254">
        <v>0</v>
      </c>
      <c r="J116" s="254">
        <v>0</v>
      </c>
      <c r="K116" s="254">
        <v>0</v>
      </c>
      <c r="L116" s="255">
        <v>0</v>
      </c>
    </row>
    <row r="117" spans="1:12" ht="20.100000000000001" customHeight="1">
      <c r="B117" s="244"/>
      <c r="C117" s="245"/>
      <c r="D117" s="245"/>
      <c r="E117" s="246" t="s">
        <v>112</v>
      </c>
      <c r="F117" s="256">
        <v>0.05</v>
      </c>
      <c r="G117" s="256">
        <v>7.0000000000000007E-2</v>
      </c>
      <c r="H117" s="257">
        <v>0.11</v>
      </c>
      <c r="I117" s="249">
        <f>(H117*L117%)+H117</f>
        <v>0.121</v>
      </c>
      <c r="J117" s="256">
        <v>0.1</v>
      </c>
      <c r="K117" s="247">
        <v>7.0000000000000007E-2</v>
      </c>
      <c r="L117" s="251">
        <v>10</v>
      </c>
    </row>
    <row r="118" spans="1:12" ht="20.100000000000001" customHeight="1">
      <c r="B118" s="244"/>
      <c r="C118" s="245"/>
      <c r="D118" s="245"/>
      <c r="E118" s="246" t="s">
        <v>113</v>
      </c>
      <c r="F118" s="256">
        <v>0.05</v>
      </c>
      <c r="G118" s="256">
        <v>7.0000000000000007E-2</v>
      </c>
      <c r="H118" s="257">
        <v>0.11</v>
      </c>
      <c r="I118" s="249">
        <f>(H118*L118%)+H118</f>
        <v>0.121</v>
      </c>
      <c r="J118" s="256">
        <v>0.1</v>
      </c>
      <c r="K118" s="247">
        <v>7.0000000000000007E-2</v>
      </c>
      <c r="L118" s="251">
        <v>10</v>
      </c>
    </row>
    <row r="119" spans="1:12" ht="20.100000000000001" customHeight="1">
      <c r="B119" s="244"/>
      <c r="C119" s="245"/>
      <c r="D119" s="245"/>
      <c r="E119" s="246" t="s">
        <v>114</v>
      </c>
      <c r="F119" s="256">
        <v>0</v>
      </c>
      <c r="G119" s="256">
        <v>0</v>
      </c>
      <c r="H119" s="257">
        <v>1.1299999999999999</v>
      </c>
      <c r="I119" s="249">
        <f>(H119*L119%)+H119</f>
        <v>1.2429999999999999</v>
      </c>
      <c r="J119" s="256">
        <v>0.12</v>
      </c>
      <c r="K119" s="247">
        <v>0.08</v>
      </c>
      <c r="L119" s="251">
        <v>10</v>
      </c>
    </row>
    <row r="120" spans="1:12" ht="20.100000000000001" customHeight="1">
      <c r="B120" s="244"/>
      <c r="C120" s="245"/>
      <c r="D120" s="245"/>
      <c r="E120" s="246" t="s">
        <v>115</v>
      </c>
      <c r="F120" s="256">
        <v>0.05</v>
      </c>
      <c r="G120" s="256">
        <v>7.0000000000000007E-2</v>
      </c>
      <c r="H120" s="257">
        <v>0.11</v>
      </c>
      <c r="I120" s="249">
        <f>(H120*L120%)+H120</f>
        <v>0.121</v>
      </c>
      <c r="J120" s="256">
        <v>0.1</v>
      </c>
      <c r="K120" s="247">
        <v>7.0000000000000007E-2</v>
      </c>
      <c r="L120" s="251">
        <v>10</v>
      </c>
    </row>
    <row r="121" spans="1:12" s="18" customFormat="1" ht="20.100000000000001" customHeight="1">
      <c r="A121" s="3"/>
      <c r="B121" s="244"/>
      <c r="C121" s="245"/>
      <c r="D121" s="245"/>
      <c r="E121" s="258" t="s">
        <v>116</v>
      </c>
      <c r="F121" s="256">
        <v>0</v>
      </c>
      <c r="G121" s="256">
        <v>0</v>
      </c>
      <c r="H121" s="257">
        <v>0.16</v>
      </c>
      <c r="I121" s="249">
        <f>(H121*L121%)+H121</f>
        <v>0.17599999999999999</v>
      </c>
      <c r="J121" s="256">
        <v>0.15</v>
      </c>
      <c r="K121" s="247">
        <v>0.11</v>
      </c>
      <c r="L121" s="251">
        <v>10</v>
      </c>
    </row>
    <row r="122" spans="1:12" s="17" customFormat="1" ht="20.100000000000001" customHeight="1">
      <c r="A122" s="3"/>
      <c r="B122" s="252"/>
      <c r="C122" s="245"/>
      <c r="D122" s="245"/>
      <c r="E122" s="258" t="s">
        <v>153</v>
      </c>
      <c r="F122" s="254">
        <v>0</v>
      </c>
      <c r="G122" s="254">
        <v>0</v>
      </c>
      <c r="H122" s="254">
        <v>0</v>
      </c>
      <c r="I122" s="254">
        <v>0</v>
      </c>
      <c r="J122" s="254">
        <v>0</v>
      </c>
      <c r="K122" s="254">
        <v>0</v>
      </c>
      <c r="L122" s="255">
        <v>0</v>
      </c>
    </row>
    <row r="123" spans="1:12" ht="20.100000000000001" customHeight="1">
      <c r="B123" s="244"/>
      <c r="C123" s="245"/>
      <c r="D123" s="245"/>
      <c r="E123" s="246" t="s">
        <v>1335</v>
      </c>
      <c r="F123" s="256">
        <v>0.05</v>
      </c>
      <c r="G123" s="256">
        <v>7.0000000000000007E-2</v>
      </c>
      <c r="H123" s="257">
        <v>0.11</v>
      </c>
      <c r="I123" s="249">
        <f t="shared" ref="I123:I128" si="7">(H123*L123%)+H123</f>
        <v>0.121</v>
      </c>
      <c r="J123" s="256">
        <v>0.1</v>
      </c>
      <c r="K123" s="247">
        <v>7.0000000000000007E-2</v>
      </c>
      <c r="L123" s="251">
        <v>10</v>
      </c>
    </row>
    <row r="124" spans="1:12" s="18" customFormat="1" ht="20.100000000000001" customHeight="1">
      <c r="A124" s="19"/>
      <c r="B124" s="244"/>
      <c r="C124" s="245"/>
      <c r="D124" s="245"/>
      <c r="E124" s="246" t="s">
        <v>1336</v>
      </c>
      <c r="F124" s="256">
        <v>0.05</v>
      </c>
      <c r="G124" s="256">
        <v>7.0000000000000007E-2</v>
      </c>
      <c r="H124" s="257">
        <v>0.11</v>
      </c>
      <c r="I124" s="249">
        <f t="shared" si="7"/>
        <v>0.121</v>
      </c>
      <c r="J124" s="256">
        <v>0.1</v>
      </c>
      <c r="K124" s="247">
        <v>7.0000000000000007E-2</v>
      </c>
      <c r="L124" s="251">
        <v>10</v>
      </c>
    </row>
    <row r="125" spans="1:12" s="18" customFormat="1" ht="20.100000000000001" customHeight="1">
      <c r="A125" s="3"/>
      <c r="B125" s="244"/>
      <c r="C125" s="245"/>
      <c r="D125" s="245"/>
      <c r="E125" s="246" t="s">
        <v>154</v>
      </c>
      <c r="F125" s="256">
        <v>0.18</v>
      </c>
      <c r="G125" s="256">
        <v>0.25</v>
      </c>
      <c r="H125" s="257">
        <v>0.28000000000000003</v>
      </c>
      <c r="I125" s="249">
        <f t="shared" si="7"/>
        <v>0.30800000000000005</v>
      </c>
      <c r="J125" s="256">
        <v>0.25</v>
      </c>
      <c r="K125" s="247">
        <v>0.17</v>
      </c>
      <c r="L125" s="251">
        <v>10</v>
      </c>
    </row>
    <row r="126" spans="1:12" s="18" customFormat="1" ht="20.100000000000001" customHeight="1">
      <c r="A126" s="3"/>
      <c r="B126" s="244"/>
      <c r="C126" s="245"/>
      <c r="D126" s="245"/>
      <c r="E126" s="246" t="s">
        <v>155</v>
      </c>
      <c r="F126" s="256">
        <v>0.1</v>
      </c>
      <c r="G126" s="256">
        <v>0.15</v>
      </c>
      <c r="H126" s="257">
        <v>0.2</v>
      </c>
      <c r="I126" s="249">
        <f t="shared" si="7"/>
        <v>0.22000000000000003</v>
      </c>
      <c r="J126" s="256">
        <v>0.15</v>
      </c>
      <c r="K126" s="247">
        <v>0.15</v>
      </c>
      <c r="L126" s="251">
        <v>10</v>
      </c>
    </row>
    <row r="127" spans="1:12" s="18" customFormat="1" ht="20.100000000000001" customHeight="1">
      <c r="A127" s="3"/>
      <c r="B127" s="244"/>
      <c r="C127" s="245"/>
      <c r="D127" s="245"/>
      <c r="E127" s="246" t="s">
        <v>117</v>
      </c>
      <c r="F127" s="256">
        <v>0.06</v>
      </c>
      <c r="G127" s="256">
        <v>0.08</v>
      </c>
      <c r="H127" s="257">
        <v>0.14000000000000001</v>
      </c>
      <c r="I127" s="249">
        <f t="shared" si="7"/>
        <v>0.15400000000000003</v>
      </c>
      <c r="J127" s="256">
        <v>0.12</v>
      </c>
      <c r="K127" s="247">
        <v>0.08</v>
      </c>
      <c r="L127" s="251">
        <v>10</v>
      </c>
    </row>
    <row r="128" spans="1:12" ht="20.100000000000001" customHeight="1">
      <c r="B128" s="244"/>
      <c r="C128" s="245"/>
      <c r="D128" s="245"/>
      <c r="E128" s="246" t="s">
        <v>118</v>
      </c>
      <c r="F128" s="256">
        <v>0.1</v>
      </c>
      <c r="G128" s="256">
        <v>0.1</v>
      </c>
      <c r="H128" s="257">
        <v>0.15</v>
      </c>
      <c r="I128" s="249">
        <f t="shared" si="7"/>
        <v>0.16499999999999998</v>
      </c>
      <c r="J128" s="256">
        <v>0.15</v>
      </c>
      <c r="K128" s="247">
        <v>0.15</v>
      </c>
      <c r="L128" s="251">
        <v>10</v>
      </c>
    </row>
    <row r="129" spans="1:12" s="17" customFormat="1" ht="20.100000000000001" customHeight="1">
      <c r="A129" s="3"/>
      <c r="B129" s="252"/>
      <c r="C129" s="245"/>
      <c r="D129" s="245"/>
      <c r="E129" s="258" t="s">
        <v>156</v>
      </c>
      <c r="F129" s="254">
        <v>0</v>
      </c>
      <c r="G129" s="254">
        <v>0</v>
      </c>
      <c r="H129" s="254">
        <v>0</v>
      </c>
      <c r="I129" s="254">
        <v>0</v>
      </c>
      <c r="J129" s="254">
        <v>0</v>
      </c>
      <c r="K129" s="254">
        <v>0</v>
      </c>
      <c r="L129" s="255">
        <v>0</v>
      </c>
    </row>
    <row r="130" spans="1:12" ht="20.100000000000001" customHeight="1">
      <c r="B130" s="244"/>
      <c r="C130" s="245"/>
      <c r="D130" s="245"/>
      <c r="E130" s="246" t="s">
        <v>119</v>
      </c>
      <c r="F130" s="256">
        <v>0.12</v>
      </c>
      <c r="G130" s="256">
        <v>0.17499999999999999</v>
      </c>
      <c r="H130" s="257">
        <v>0.22</v>
      </c>
      <c r="I130" s="249">
        <f t="shared" ref="I130:I139" si="8">(H130*L130%)+H130</f>
        <v>0.24199999999999999</v>
      </c>
      <c r="J130" s="256">
        <v>0.2</v>
      </c>
      <c r="K130" s="247">
        <v>0.2</v>
      </c>
      <c r="L130" s="251">
        <v>10</v>
      </c>
    </row>
    <row r="131" spans="1:12" ht="20.100000000000001" customHeight="1">
      <c r="B131" s="244"/>
      <c r="C131" s="245"/>
      <c r="D131" s="245"/>
      <c r="E131" s="246" t="s">
        <v>120</v>
      </c>
      <c r="F131" s="256">
        <v>0.15</v>
      </c>
      <c r="G131" s="256">
        <v>1.18</v>
      </c>
      <c r="H131" s="257">
        <v>0.25</v>
      </c>
      <c r="I131" s="249">
        <f t="shared" si="8"/>
        <v>0.27500000000000002</v>
      </c>
      <c r="J131" s="256">
        <v>0.23</v>
      </c>
      <c r="K131" s="247">
        <v>0.23</v>
      </c>
      <c r="L131" s="251">
        <v>10</v>
      </c>
    </row>
    <row r="132" spans="1:12" ht="20.100000000000001" customHeight="1">
      <c r="B132" s="244"/>
      <c r="C132" s="245"/>
      <c r="D132" s="245"/>
      <c r="E132" s="246" t="s">
        <v>121</v>
      </c>
      <c r="F132" s="256">
        <v>0.12</v>
      </c>
      <c r="G132" s="256">
        <v>0.17</v>
      </c>
      <c r="H132" s="257">
        <v>0.22</v>
      </c>
      <c r="I132" s="249">
        <f t="shared" si="8"/>
        <v>0.24199999999999999</v>
      </c>
      <c r="J132" s="256">
        <v>0.2</v>
      </c>
      <c r="K132" s="247">
        <v>0.2</v>
      </c>
      <c r="L132" s="251">
        <v>10</v>
      </c>
    </row>
    <row r="133" spans="1:12" ht="20.100000000000001" customHeight="1">
      <c r="B133" s="244"/>
      <c r="C133" s="245"/>
      <c r="D133" s="245"/>
      <c r="E133" s="246" t="s">
        <v>122</v>
      </c>
      <c r="F133" s="256">
        <v>0.12</v>
      </c>
      <c r="G133" s="256">
        <v>0.17</v>
      </c>
      <c r="H133" s="257">
        <v>0.22</v>
      </c>
      <c r="I133" s="249">
        <f t="shared" si="8"/>
        <v>0.24199999999999999</v>
      </c>
      <c r="J133" s="256">
        <v>0.2</v>
      </c>
      <c r="K133" s="247">
        <v>0.2</v>
      </c>
      <c r="L133" s="251">
        <v>10</v>
      </c>
    </row>
    <row r="134" spans="1:12" ht="20.100000000000001" customHeight="1">
      <c r="B134" s="252"/>
      <c r="C134" s="245"/>
      <c r="D134" s="245"/>
      <c r="E134" s="258" t="s">
        <v>123</v>
      </c>
      <c r="F134" s="256">
        <v>0.05</v>
      </c>
      <c r="G134" s="256">
        <v>7.0000000000000007E-2</v>
      </c>
      <c r="H134" s="257">
        <v>0.08</v>
      </c>
      <c r="I134" s="249">
        <f t="shared" si="8"/>
        <v>8.7999999999999995E-2</v>
      </c>
      <c r="J134" s="256">
        <v>8.0000000000000002E-3</v>
      </c>
      <c r="K134" s="247">
        <v>8.0000000000000002E-3</v>
      </c>
      <c r="L134" s="251">
        <v>10</v>
      </c>
    </row>
    <row r="135" spans="1:12" ht="20.100000000000001" customHeight="1">
      <c r="B135" s="244"/>
      <c r="C135" s="245"/>
      <c r="D135" s="245"/>
      <c r="E135" s="246" t="s">
        <v>1337</v>
      </c>
      <c r="F135" s="256">
        <v>5.0000000000000001E-3</v>
      </c>
      <c r="G135" s="256">
        <v>7.0000000000000001E-3</v>
      </c>
      <c r="H135" s="257">
        <v>8.0000000000000002E-3</v>
      </c>
      <c r="I135" s="249">
        <f t="shared" si="8"/>
        <v>8.8000000000000005E-3</v>
      </c>
      <c r="J135" s="256">
        <v>8.0000000000000002E-3</v>
      </c>
      <c r="K135" s="247">
        <v>8.0000000000000002E-3</v>
      </c>
      <c r="L135" s="251">
        <v>10</v>
      </c>
    </row>
    <row r="136" spans="1:12" ht="20.100000000000001" customHeight="1">
      <c r="B136" s="244"/>
      <c r="C136" s="245"/>
      <c r="D136" s="245"/>
      <c r="E136" s="246" t="s">
        <v>1338</v>
      </c>
      <c r="F136" s="256">
        <v>0.05</v>
      </c>
      <c r="G136" s="256">
        <v>7.0000000000000007E-2</v>
      </c>
      <c r="H136" s="257">
        <v>0.08</v>
      </c>
      <c r="I136" s="249">
        <f t="shared" si="8"/>
        <v>8.7999999999999995E-2</v>
      </c>
      <c r="J136" s="256">
        <v>8.0000000000000002E-3</v>
      </c>
      <c r="K136" s="247">
        <v>8.0000000000000002E-3</v>
      </c>
      <c r="L136" s="251">
        <v>10</v>
      </c>
    </row>
    <row r="137" spans="1:12" ht="20.100000000000001" customHeight="1">
      <c r="B137" s="244"/>
      <c r="C137" s="245"/>
      <c r="D137" s="245"/>
      <c r="E137" s="246" t="s">
        <v>1339</v>
      </c>
      <c r="F137" s="256">
        <v>2.5000000000000001E-2</v>
      </c>
      <c r="G137" s="256">
        <v>0.03</v>
      </c>
      <c r="H137" s="257">
        <v>0.04</v>
      </c>
      <c r="I137" s="249">
        <f t="shared" si="8"/>
        <v>4.3999999999999997E-2</v>
      </c>
      <c r="J137" s="256">
        <v>0.04</v>
      </c>
      <c r="K137" s="247">
        <v>3.5000000000000003E-2</v>
      </c>
      <c r="L137" s="251">
        <v>10</v>
      </c>
    </row>
    <row r="138" spans="1:12" ht="20.100000000000001" customHeight="1">
      <c r="B138" s="244"/>
      <c r="C138" s="245"/>
      <c r="D138" s="245"/>
      <c r="E138" s="246" t="s">
        <v>1340</v>
      </c>
      <c r="F138" s="256">
        <v>0.03</v>
      </c>
      <c r="G138" s="256">
        <v>0.04</v>
      </c>
      <c r="H138" s="257">
        <v>0.06</v>
      </c>
      <c r="I138" s="249">
        <f t="shared" si="8"/>
        <v>6.6000000000000003E-2</v>
      </c>
      <c r="J138" s="256">
        <v>0.06</v>
      </c>
      <c r="K138" s="247">
        <v>0.04</v>
      </c>
      <c r="L138" s="251">
        <v>10</v>
      </c>
    </row>
    <row r="139" spans="1:12" ht="20.100000000000001" customHeight="1">
      <c r="B139" s="244"/>
      <c r="C139" s="245"/>
      <c r="D139" s="245"/>
      <c r="E139" s="246" t="s">
        <v>124</v>
      </c>
      <c r="F139" s="256">
        <v>0.02</v>
      </c>
      <c r="G139" s="256">
        <v>0.03</v>
      </c>
      <c r="H139" s="257">
        <v>3.5000000000000003E-2</v>
      </c>
      <c r="I139" s="249">
        <f t="shared" si="8"/>
        <v>3.8500000000000006E-2</v>
      </c>
      <c r="J139" s="256">
        <v>0.04</v>
      </c>
      <c r="K139" s="247">
        <v>0.04</v>
      </c>
      <c r="L139" s="251">
        <v>10</v>
      </c>
    </row>
    <row r="140" spans="1:12" s="17" customFormat="1" ht="20.100000000000001" customHeight="1">
      <c r="A140" s="3"/>
      <c r="B140" s="252"/>
      <c r="C140" s="245"/>
      <c r="D140" s="245"/>
      <c r="E140" s="258" t="s">
        <v>157</v>
      </c>
      <c r="F140" s="254">
        <v>0</v>
      </c>
      <c r="G140" s="254">
        <v>0</v>
      </c>
      <c r="H140" s="254">
        <v>0</v>
      </c>
      <c r="I140" s="254">
        <v>0</v>
      </c>
      <c r="J140" s="254">
        <v>0</v>
      </c>
      <c r="K140" s="254">
        <v>0</v>
      </c>
      <c r="L140" s="255">
        <v>0</v>
      </c>
    </row>
    <row r="141" spans="1:12" ht="20.100000000000001" customHeight="1">
      <c r="B141" s="244"/>
      <c r="C141" s="245"/>
      <c r="D141" s="245"/>
      <c r="E141" s="246" t="s">
        <v>125</v>
      </c>
      <c r="F141" s="256">
        <v>0.11</v>
      </c>
      <c r="G141" s="256">
        <v>0.11</v>
      </c>
      <c r="H141" s="257">
        <v>0.111</v>
      </c>
      <c r="I141" s="249">
        <f>(H141*L141%)+H141</f>
        <v>0.1221</v>
      </c>
      <c r="J141" s="256">
        <v>0.1</v>
      </c>
      <c r="K141" s="247">
        <v>0.1</v>
      </c>
      <c r="L141" s="251">
        <v>10</v>
      </c>
    </row>
    <row r="142" spans="1:12" ht="20.100000000000001" customHeight="1">
      <c r="B142" s="244"/>
      <c r="C142" s="245"/>
      <c r="D142" s="245"/>
      <c r="E142" s="246" t="s">
        <v>126</v>
      </c>
      <c r="F142" s="256">
        <v>0.115</v>
      </c>
      <c r="G142" s="256">
        <v>0.115</v>
      </c>
      <c r="H142" s="257">
        <v>0.11600000000000001</v>
      </c>
      <c r="I142" s="249">
        <f>(H142*L142%)+H142</f>
        <v>0.12760000000000002</v>
      </c>
      <c r="J142" s="256">
        <v>0.115</v>
      </c>
      <c r="K142" s="247">
        <v>0.115</v>
      </c>
      <c r="L142" s="251">
        <v>10</v>
      </c>
    </row>
    <row r="143" spans="1:12" ht="20.100000000000001" customHeight="1">
      <c r="B143" s="244"/>
      <c r="C143" s="245"/>
      <c r="D143" s="245"/>
      <c r="E143" s="246" t="s">
        <v>127</v>
      </c>
      <c r="F143" s="256">
        <v>0.06</v>
      </c>
      <c r="G143" s="256">
        <v>0.06</v>
      </c>
      <c r="H143" s="257">
        <v>0.12</v>
      </c>
      <c r="I143" s="249">
        <f>(H143*L143%)+H143</f>
        <v>0.13200000000000001</v>
      </c>
      <c r="J143" s="256">
        <v>0.12</v>
      </c>
      <c r="K143" s="247">
        <v>0.12</v>
      </c>
      <c r="L143" s="251">
        <v>10</v>
      </c>
    </row>
    <row r="144" spans="1:12" ht="20.100000000000001" customHeight="1">
      <c r="B144" s="244"/>
      <c r="C144" s="245"/>
      <c r="D144" s="245"/>
      <c r="E144" s="246" t="s">
        <v>128</v>
      </c>
      <c r="F144" s="256">
        <v>0.125</v>
      </c>
      <c r="G144" s="256">
        <v>0.125</v>
      </c>
      <c r="H144" s="257">
        <v>0.125</v>
      </c>
      <c r="I144" s="249">
        <f>(H144*L144%)+H144</f>
        <v>0.13750000000000001</v>
      </c>
      <c r="J144" s="256">
        <v>0</v>
      </c>
      <c r="K144" s="247">
        <v>0</v>
      </c>
      <c r="L144" s="251">
        <v>10</v>
      </c>
    </row>
    <row r="145" spans="1:12" s="17" customFormat="1" ht="20.100000000000001" customHeight="1">
      <c r="A145" s="3"/>
      <c r="B145" s="252"/>
      <c r="C145" s="245"/>
      <c r="D145" s="245"/>
      <c r="E145" s="258" t="s">
        <v>158</v>
      </c>
      <c r="F145" s="254">
        <v>0</v>
      </c>
      <c r="G145" s="254">
        <v>0</v>
      </c>
      <c r="H145" s="254">
        <v>0</v>
      </c>
      <c r="I145" s="254">
        <v>0</v>
      </c>
      <c r="J145" s="254">
        <v>0</v>
      </c>
      <c r="K145" s="254">
        <v>0</v>
      </c>
      <c r="L145" s="255">
        <v>0</v>
      </c>
    </row>
    <row r="146" spans="1:12" ht="20.100000000000001" customHeight="1">
      <c r="B146" s="244"/>
      <c r="C146" s="245"/>
      <c r="D146" s="245"/>
      <c r="E146" s="246" t="s">
        <v>129</v>
      </c>
      <c r="F146" s="256">
        <v>0.1</v>
      </c>
      <c r="G146" s="256">
        <v>0.1</v>
      </c>
      <c r="H146" s="257">
        <v>0.1</v>
      </c>
      <c r="I146" s="249">
        <f t="shared" ref="I146:I153" si="9">(H146*L146%)+H146</f>
        <v>0.11000000000000001</v>
      </c>
      <c r="J146" s="256">
        <v>0.1</v>
      </c>
      <c r="K146" s="247">
        <v>0.1</v>
      </c>
      <c r="L146" s="251">
        <v>10</v>
      </c>
    </row>
    <row r="147" spans="1:12" ht="20.100000000000001" customHeight="1">
      <c r="B147" s="244"/>
      <c r="C147" s="245"/>
      <c r="D147" s="245"/>
      <c r="E147" s="246" t="s">
        <v>130</v>
      </c>
      <c r="F147" s="256">
        <v>0.12</v>
      </c>
      <c r="G147" s="256">
        <v>0.12</v>
      </c>
      <c r="H147" s="257">
        <v>0.12</v>
      </c>
      <c r="I147" s="249">
        <f t="shared" si="9"/>
        <v>0.13200000000000001</v>
      </c>
      <c r="J147" s="256">
        <v>0.12</v>
      </c>
      <c r="K147" s="247">
        <v>0.12</v>
      </c>
      <c r="L147" s="251">
        <v>10</v>
      </c>
    </row>
    <row r="148" spans="1:12" ht="20.100000000000001" customHeight="1">
      <c r="B148" s="244"/>
      <c r="C148" s="245"/>
      <c r="D148" s="245"/>
      <c r="E148" s="246" t="s">
        <v>131</v>
      </c>
      <c r="F148" s="256">
        <v>0.11</v>
      </c>
      <c r="G148" s="256">
        <v>0.1</v>
      </c>
      <c r="H148" s="257">
        <v>0.13</v>
      </c>
      <c r="I148" s="249">
        <f t="shared" si="9"/>
        <v>0.14300000000000002</v>
      </c>
      <c r="J148" s="256">
        <v>0.13</v>
      </c>
      <c r="K148" s="247">
        <v>0.13</v>
      </c>
      <c r="L148" s="251">
        <v>10</v>
      </c>
    </row>
    <row r="149" spans="1:12" ht="20.100000000000001" customHeight="1">
      <c r="B149" s="244"/>
      <c r="C149" s="245"/>
      <c r="D149" s="245"/>
      <c r="E149" s="246" t="s">
        <v>132</v>
      </c>
      <c r="F149" s="256">
        <v>0.1</v>
      </c>
      <c r="G149" s="256">
        <v>0.1</v>
      </c>
      <c r="H149" s="257">
        <v>0.13</v>
      </c>
      <c r="I149" s="249">
        <f t="shared" si="9"/>
        <v>0.14300000000000002</v>
      </c>
      <c r="J149" s="256">
        <v>0.13</v>
      </c>
      <c r="K149" s="247">
        <v>0.13</v>
      </c>
      <c r="L149" s="251">
        <v>10</v>
      </c>
    </row>
    <row r="150" spans="1:12" ht="20.100000000000001" customHeight="1">
      <c r="B150" s="244"/>
      <c r="C150" s="245"/>
      <c r="D150" s="245"/>
      <c r="E150" s="246" t="s">
        <v>133</v>
      </c>
      <c r="F150" s="256">
        <v>0.04</v>
      </c>
      <c r="G150" s="256">
        <v>0.04</v>
      </c>
      <c r="H150" s="257">
        <v>0.06</v>
      </c>
      <c r="I150" s="249">
        <f t="shared" si="9"/>
        <v>6.6000000000000003E-2</v>
      </c>
      <c r="J150" s="256">
        <v>0.06</v>
      </c>
      <c r="K150" s="247">
        <v>0.06</v>
      </c>
      <c r="L150" s="251">
        <v>10</v>
      </c>
    </row>
    <row r="151" spans="1:12" ht="20.100000000000001" customHeight="1">
      <c r="B151" s="244"/>
      <c r="C151" s="245"/>
      <c r="D151" s="245"/>
      <c r="E151" s="246" t="s">
        <v>134</v>
      </c>
      <c r="F151" s="256">
        <v>0.06</v>
      </c>
      <c r="G151" s="256">
        <v>0.06</v>
      </c>
      <c r="H151" s="257">
        <v>0.08</v>
      </c>
      <c r="I151" s="249">
        <f t="shared" si="9"/>
        <v>8.7999999999999995E-2</v>
      </c>
      <c r="J151" s="256">
        <v>0.08</v>
      </c>
      <c r="K151" s="247">
        <v>0.08</v>
      </c>
      <c r="L151" s="251">
        <v>10</v>
      </c>
    </row>
    <row r="152" spans="1:12" ht="20.100000000000001" customHeight="1">
      <c r="B152" s="244"/>
      <c r="C152" s="245"/>
      <c r="D152" s="245"/>
      <c r="E152" s="246" t="s">
        <v>135</v>
      </c>
      <c r="F152" s="256">
        <v>0.03</v>
      </c>
      <c r="G152" s="256">
        <v>0.03</v>
      </c>
      <c r="H152" s="257">
        <v>0.05</v>
      </c>
      <c r="I152" s="249">
        <f t="shared" si="9"/>
        <v>5.5000000000000007E-2</v>
      </c>
      <c r="J152" s="256">
        <v>0.05</v>
      </c>
      <c r="K152" s="247">
        <v>0.05</v>
      </c>
      <c r="L152" s="251">
        <v>10</v>
      </c>
    </row>
    <row r="153" spans="1:12" ht="20.100000000000001" customHeight="1">
      <c r="B153" s="244"/>
      <c r="C153" s="245"/>
      <c r="D153" s="245"/>
      <c r="E153" s="246" t="s">
        <v>1341</v>
      </c>
      <c r="F153" s="256">
        <v>1.4999999999999999E-2</v>
      </c>
      <c r="G153" s="256">
        <v>1.4999999999999999E-2</v>
      </c>
      <c r="H153" s="257">
        <v>2.1000000000000001E-2</v>
      </c>
      <c r="I153" s="249">
        <f t="shared" si="9"/>
        <v>2.3100000000000002E-2</v>
      </c>
      <c r="J153" s="256">
        <v>2E-3</v>
      </c>
      <c r="K153" s="247">
        <v>2E-3</v>
      </c>
      <c r="L153" s="251">
        <v>10</v>
      </c>
    </row>
    <row r="154" spans="1:12" s="17" customFormat="1" ht="20.100000000000001" customHeight="1">
      <c r="A154" s="3"/>
      <c r="B154" s="252"/>
      <c r="C154" s="245"/>
      <c r="D154" s="245"/>
      <c r="E154" s="258" t="s">
        <v>136</v>
      </c>
      <c r="F154" s="254">
        <v>0</v>
      </c>
      <c r="G154" s="254">
        <v>0</v>
      </c>
      <c r="H154" s="254">
        <v>0</v>
      </c>
      <c r="I154" s="254">
        <v>0</v>
      </c>
      <c r="J154" s="254">
        <v>0</v>
      </c>
      <c r="K154" s="254">
        <v>0</v>
      </c>
      <c r="L154" s="255">
        <v>0</v>
      </c>
    </row>
    <row r="155" spans="1:12" ht="20.100000000000001" customHeight="1">
      <c r="B155" s="244"/>
      <c r="C155" s="245"/>
      <c r="D155" s="245"/>
      <c r="E155" s="246" t="s">
        <v>137</v>
      </c>
      <c r="F155" s="256">
        <v>0.04</v>
      </c>
      <c r="G155" s="256">
        <v>0.05</v>
      </c>
      <c r="H155" s="257">
        <v>0.08</v>
      </c>
      <c r="I155" s="249">
        <f>(H155*L155%)+H155</f>
        <v>8.7999999999999995E-2</v>
      </c>
      <c r="J155" s="256">
        <v>0.04</v>
      </c>
      <c r="K155" s="247"/>
      <c r="L155" s="251">
        <v>10</v>
      </c>
    </row>
    <row r="156" spans="1:12" ht="20.100000000000001" customHeight="1">
      <c r="B156" s="244"/>
      <c r="C156" s="245"/>
      <c r="D156" s="245"/>
      <c r="E156" s="246" t="s">
        <v>138</v>
      </c>
      <c r="F156" s="254">
        <v>0</v>
      </c>
      <c r="G156" s="254">
        <v>0</v>
      </c>
      <c r="H156" s="254">
        <v>0</v>
      </c>
      <c r="I156" s="254">
        <v>0</v>
      </c>
      <c r="J156" s="254">
        <v>0</v>
      </c>
      <c r="K156" s="254">
        <v>0</v>
      </c>
      <c r="L156" s="255">
        <v>0</v>
      </c>
    </row>
    <row r="157" spans="1:12" ht="20.100000000000001" customHeight="1">
      <c r="B157" s="244"/>
      <c r="C157" s="245"/>
      <c r="D157" s="245"/>
      <c r="E157" s="246" t="s">
        <v>139</v>
      </c>
      <c r="F157" s="256">
        <v>3.5000000000000003E-2</v>
      </c>
      <c r="G157" s="256">
        <v>5.5E-2</v>
      </c>
      <c r="H157" s="257">
        <v>0.08</v>
      </c>
      <c r="I157" s="249">
        <f t="shared" ref="I157:I166" si="10">(H157*L157%)+H157</f>
        <v>8.7999999999999995E-2</v>
      </c>
      <c r="J157" s="256"/>
      <c r="K157" s="247"/>
      <c r="L157" s="251">
        <v>10</v>
      </c>
    </row>
    <row r="158" spans="1:12" ht="20.100000000000001" customHeight="1">
      <c r="B158" s="244"/>
      <c r="C158" s="245"/>
      <c r="D158" s="245"/>
      <c r="E158" s="246" t="s">
        <v>140</v>
      </c>
      <c r="F158" s="256">
        <v>0.03</v>
      </c>
      <c r="G158" s="256">
        <v>0.03</v>
      </c>
      <c r="H158" s="257">
        <v>0.05</v>
      </c>
      <c r="I158" s="249">
        <f t="shared" si="10"/>
        <v>5.5000000000000007E-2</v>
      </c>
      <c r="J158" s="256">
        <v>0.05</v>
      </c>
      <c r="K158" s="247"/>
      <c r="L158" s="251">
        <v>10</v>
      </c>
    </row>
    <row r="159" spans="1:12" ht="20.100000000000001" customHeight="1">
      <c r="B159" s="244"/>
      <c r="C159" s="245"/>
      <c r="D159" s="245"/>
      <c r="E159" s="246" t="s">
        <v>141</v>
      </c>
      <c r="F159" s="256">
        <v>0.02</v>
      </c>
      <c r="G159" s="256">
        <v>0.02</v>
      </c>
      <c r="H159" s="257">
        <v>0.03</v>
      </c>
      <c r="I159" s="249">
        <f t="shared" si="10"/>
        <v>3.3000000000000002E-2</v>
      </c>
      <c r="J159" s="256">
        <v>0.03</v>
      </c>
      <c r="K159" s="247"/>
      <c r="L159" s="251">
        <v>10</v>
      </c>
    </row>
    <row r="160" spans="1:12" ht="20.100000000000001" customHeight="1">
      <c r="B160" s="244"/>
      <c r="C160" s="245"/>
      <c r="D160" s="245"/>
      <c r="E160" s="246" t="s">
        <v>142</v>
      </c>
      <c r="F160" s="256">
        <v>0.1</v>
      </c>
      <c r="G160" s="256">
        <v>0.2</v>
      </c>
      <c r="H160" s="257">
        <v>0.13</v>
      </c>
      <c r="I160" s="249">
        <f t="shared" si="10"/>
        <v>0.14300000000000002</v>
      </c>
      <c r="J160" s="256">
        <v>0.13</v>
      </c>
      <c r="K160" s="247"/>
      <c r="L160" s="251">
        <v>10</v>
      </c>
    </row>
    <row r="161" spans="2:12" ht="20.100000000000001" customHeight="1">
      <c r="B161" s="244"/>
      <c r="C161" s="245"/>
      <c r="D161" s="245"/>
      <c r="E161" s="246" t="s">
        <v>143</v>
      </c>
      <c r="F161" s="256">
        <v>0.1</v>
      </c>
      <c r="G161" s="256">
        <v>0.1</v>
      </c>
      <c r="H161" s="257">
        <v>0.13</v>
      </c>
      <c r="I161" s="249">
        <f t="shared" si="10"/>
        <v>0.14300000000000002</v>
      </c>
      <c r="J161" s="256">
        <v>0.13</v>
      </c>
      <c r="K161" s="247"/>
      <c r="L161" s="251">
        <v>10</v>
      </c>
    </row>
    <row r="162" spans="2:12" ht="20.100000000000001" customHeight="1">
      <c r="B162" s="244"/>
      <c r="C162" s="245"/>
      <c r="D162" s="245"/>
      <c r="E162" s="246" t="s">
        <v>144</v>
      </c>
      <c r="F162" s="256">
        <v>0.125</v>
      </c>
      <c r="G162" s="256">
        <v>0.125</v>
      </c>
      <c r="H162" s="257">
        <v>0.25</v>
      </c>
      <c r="I162" s="249">
        <f t="shared" si="10"/>
        <v>0.27500000000000002</v>
      </c>
      <c r="J162" s="256">
        <v>0.15</v>
      </c>
      <c r="K162" s="247"/>
      <c r="L162" s="251">
        <v>10</v>
      </c>
    </row>
    <row r="163" spans="2:12" ht="20.100000000000001" customHeight="1">
      <c r="B163" s="244"/>
      <c r="C163" s="245"/>
      <c r="D163" s="245"/>
      <c r="E163" s="246" t="s">
        <v>126</v>
      </c>
      <c r="F163" s="256">
        <v>0.115</v>
      </c>
      <c r="G163" s="256">
        <v>0.115</v>
      </c>
      <c r="H163" s="257">
        <v>0.11</v>
      </c>
      <c r="I163" s="249">
        <f t="shared" si="10"/>
        <v>0.121</v>
      </c>
      <c r="J163" s="256">
        <v>0.115</v>
      </c>
      <c r="K163" s="247"/>
      <c r="L163" s="251">
        <v>10</v>
      </c>
    </row>
    <row r="164" spans="2:12" ht="20.100000000000001" customHeight="1">
      <c r="B164" s="244"/>
      <c r="C164" s="245"/>
      <c r="D164" s="245"/>
      <c r="E164" s="246" t="s">
        <v>145</v>
      </c>
      <c r="F164" s="256">
        <v>0.11</v>
      </c>
      <c r="G164" s="256">
        <v>0.11</v>
      </c>
      <c r="H164" s="257">
        <v>0.11</v>
      </c>
      <c r="I164" s="249">
        <f t="shared" si="10"/>
        <v>0.121</v>
      </c>
      <c r="J164" s="256">
        <v>0.1</v>
      </c>
      <c r="K164" s="247"/>
      <c r="L164" s="251">
        <v>10</v>
      </c>
    </row>
    <row r="165" spans="2:12" ht="20.100000000000001" customHeight="1">
      <c r="B165" s="244"/>
      <c r="C165" s="245"/>
      <c r="D165" s="245"/>
      <c r="E165" s="246" t="s">
        <v>146</v>
      </c>
      <c r="F165" s="256">
        <v>0.02</v>
      </c>
      <c r="G165" s="256">
        <v>0.03</v>
      </c>
      <c r="H165" s="257">
        <v>3.5000000000000003E-2</v>
      </c>
      <c r="I165" s="249">
        <f t="shared" si="10"/>
        <v>3.8500000000000006E-2</v>
      </c>
      <c r="J165" s="256">
        <v>0.04</v>
      </c>
      <c r="K165" s="247"/>
      <c r="L165" s="251">
        <v>10</v>
      </c>
    </row>
    <row r="166" spans="2:12" ht="20.100000000000001" customHeight="1">
      <c r="B166" s="244"/>
      <c r="C166" s="245"/>
      <c r="D166" s="245"/>
      <c r="E166" s="246" t="s">
        <v>127</v>
      </c>
      <c r="F166" s="256">
        <v>0.06</v>
      </c>
      <c r="G166" s="256">
        <v>0.06</v>
      </c>
      <c r="H166" s="257">
        <v>0.12</v>
      </c>
      <c r="I166" s="249">
        <f t="shared" si="10"/>
        <v>0.13200000000000001</v>
      </c>
      <c r="J166" s="256">
        <v>0.12</v>
      </c>
      <c r="K166" s="247"/>
      <c r="L166" s="251">
        <v>10</v>
      </c>
    </row>
    <row r="167" spans="2:12" ht="16.5" customHeight="1">
      <c r="B167" s="20"/>
      <c r="C167" s="20"/>
      <c r="D167" s="20"/>
      <c r="E167" s="16"/>
      <c r="F167" s="21"/>
      <c r="G167" s="21"/>
      <c r="H167" s="21"/>
      <c r="I167" s="22"/>
      <c r="J167" s="21"/>
      <c r="K167" s="21"/>
      <c r="L167" s="23"/>
    </row>
  </sheetData>
  <mergeCells count="2">
    <mergeCell ref="D2:I2"/>
    <mergeCell ref="B6:E6"/>
  </mergeCells>
  <printOptions horizontalCentered="1"/>
  <pageMargins left="0.19685039370078741" right="0.19685039370078741" top="0.19685039370078741" bottom="0.19685039370078741" header="0.11811023622047245" footer="0.11811023622047245"/>
  <pageSetup paperSize="9" scale="73" orientation="portrait" r:id="rId1"/>
  <headerFooter alignWithMargins="0"/>
  <rowBreaks count="2" manualBreakCount="2">
    <brk id="74" max="18" man="1"/>
    <brk id="153"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64"/>
  <sheetViews>
    <sheetView topLeftCell="B1" zoomScale="75" zoomScaleNormal="75" workbookViewId="0">
      <selection activeCell="I23" sqref="I23:I24"/>
    </sheetView>
  </sheetViews>
  <sheetFormatPr baseColWidth="10" defaultRowHeight="15"/>
  <cols>
    <col min="1" max="1" width="4.5703125" customWidth="1"/>
    <col min="2" max="2" width="6.7109375" customWidth="1"/>
    <col min="3" max="3" width="35.7109375" customWidth="1"/>
    <col min="4" max="4" width="6.7109375" customWidth="1"/>
    <col min="5" max="5" width="35.7109375" customWidth="1"/>
    <col min="6" max="6" width="6.7109375" customWidth="1"/>
    <col min="7" max="7" width="35.7109375" customWidth="1"/>
    <col min="8" max="8" width="6.7109375" customWidth="1"/>
    <col min="9" max="9" width="35.7109375" customWidth="1"/>
    <col min="10" max="10" width="2.28515625" customWidth="1"/>
    <col min="11" max="11" width="2.85546875" customWidth="1"/>
    <col min="12" max="12" width="6.7109375" customWidth="1"/>
    <col min="13" max="13" width="35.7109375" customWidth="1"/>
    <col min="14" max="14" width="6.7109375" customWidth="1"/>
    <col min="15" max="15" width="35.7109375" customWidth="1"/>
    <col min="16" max="16" width="6.7109375" customWidth="1"/>
    <col min="17" max="17" width="35.7109375" customWidth="1"/>
    <col min="18" max="18" width="6.7109375" customWidth="1"/>
    <col min="19" max="19" width="35.7109375" customWidth="1"/>
    <col min="20" max="20" width="2.28515625" customWidth="1"/>
  </cols>
  <sheetData>
    <row r="1" spans="2:20">
      <c r="B1" s="26"/>
      <c r="C1" s="26"/>
      <c r="D1" s="26"/>
      <c r="E1" s="26"/>
      <c r="F1" s="26"/>
      <c r="G1" s="26"/>
      <c r="H1" s="26"/>
      <c r="I1" s="26"/>
      <c r="J1" s="26"/>
      <c r="K1" s="26"/>
      <c r="L1" s="26"/>
      <c r="M1" s="26"/>
      <c r="N1" s="26"/>
      <c r="O1" s="26"/>
      <c r="P1" s="26"/>
      <c r="Q1" s="26"/>
      <c r="R1" s="26"/>
      <c r="S1" s="26"/>
      <c r="T1" s="26"/>
    </row>
    <row r="2" spans="2:20">
      <c r="B2" s="25"/>
      <c r="C2" s="25"/>
      <c r="D2" s="25"/>
      <c r="E2" s="25"/>
      <c r="F2" s="25"/>
      <c r="G2" s="25"/>
      <c r="H2" s="25"/>
      <c r="I2" s="25"/>
      <c r="J2" s="25"/>
      <c r="K2" s="25"/>
      <c r="L2" s="25"/>
      <c r="M2" s="25"/>
      <c r="N2" s="25"/>
      <c r="O2" s="25"/>
      <c r="P2" s="25"/>
      <c r="Q2" s="25"/>
      <c r="R2" s="25"/>
      <c r="S2" s="25"/>
      <c r="T2" s="25"/>
    </row>
    <row r="3" spans="2:20" ht="15.75" thickBot="1">
      <c r="B3" s="26"/>
      <c r="C3" s="26"/>
      <c r="D3" s="26"/>
      <c r="E3" s="26"/>
      <c r="F3" s="26"/>
      <c r="G3" s="26"/>
      <c r="H3" s="26"/>
      <c r="I3" s="26"/>
      <c r="J3" s="26"/>
      <c r="K3" s="26"/>
      <c r="L3" s="26"/>
      <c r="M3" s="26"/>
      <c r="N3" s="26"/>
      <c r="O3" s="26"/>
      <c r="P3" s="26"/>
      <c r="Q3" s="26"/>
      <c r="R3" s="26"/>
      <c r="S3" s="26"/>
      <c r="T3" s="26"/>
    </row>
    <row r="4" spans="2:20" ht="23.25">
      <c r="B4" s="1758" t="s">
        <v>183</v>
      </c>
      <c r="C4" s="1758"/>
      <c r="D4" s="1758"/>
      <c r="E4" s="1758"/>
      <c r="F4" s="1758"/>
      <c r="G4" s="1758"/>
      <c r="H4" s="1758"/>
      <c r="I4" s="1758"/>
      <c r="J4" s="1758"/>
      <c r="K4" s="26"/>
      <c r="L4" s="1759" t="s">
        <v>184</v>
      </c>
      <c r="M4" s="1759"/>
      <c r="N4" s="1759"/>
      <c r="O4" s="1759"/>
      <c r="P4" s="1759"/>
      <c r="Q4" s="1759"/>
      <c r="R4" s="1759"/>
      <c r="S4" s="1759"/>
      <c r="T4" s="1759"/>
    </row>
    <row r="5" spans="2:20" ht="27">
      <c r="B5" s="27"/>
      <c r="C5" s="28" t="s">
        <v>17</v>
      </c>
      <c r="D5" s="27"/>
      <c r="E5" s="28" t="s">
        <v>7</v>
      </c>
      <c r="F5" s="27"/>
      <c r="G5" s="28" t="s">
        <v>16</v>
      </c>
      <c r="H5" s="27"/>
      <c r="I5" s="28" t="s">
        <v>185</v>
      </c>
      <c r="J5" s="29"/>
      <c r="K5" s="26"/>
      <c r="L5" s="27"/>
      <c r="M5" s="30" t="s">
        <v>17</v>
      </c>
      <c r="N5" s="27"/>
      <c r="O5" s="30" t="s">
        <v>6</v>
      </c>
      <c r="P5" s="27"/>
      <c r="Q5" s="30" t="s">
        <v>10</v>
      </c>
      <c r="R5" s="27"/>
      <c r="S5" s="30" t="s">
        <v>185</v>
      </c>
      <c r="T5" s="29"/>
    </row>
    <row r="6" spans="2:20" ht="23.25">
      <c r="B6" s="31" t="s">
        <v>186</v>
      </c>
      <c r="C6" s="32" t="s">
        <v>187</v>
      </c>
      <c r="D6" s="33" t="s">
        <v>188</v>
      </c>
      <c r="E6" s="34" t="s">
        <v>189</v>
      </c>
      <c r="F6" s="35" t="s">
        <v>186</v>
      </c>
      <c r="G6" s="32" t="s">
        <v>190</v>
      </c>
      <c r="H6" s="36" t="s">
        <v>188</v>
      </c>
      <c r="I6" s="34" t="s">
        <v>191</v>
      </c>
      <c r="J6" s="29"/>
      <c r="K6" s="26"/>
      <c r="L6" s="37" t="s">
        <v>186</v>
      </c>
      <c r="M6" s="32" t="s">
        <v>192</v>
      </c>
      <c r="N6" s="38" t="s">
        <v>188</v>
      </c>
      <c r="O6" s="34" t="s">
        <v>193</v>
      </c>
      <c r="P6" s="39" t="s">
        <v>186</v>
      </c>
      <c r="Q6" s="32" t="s">
        <v>194</v>
      </c>
      <c r="R6" s="40" t="s">
        <v>188</v>
      </c>
      <c r="S6" s="34" t="s">
        <v>195</v>
      </c>
      <c r="T6" s="29"/>
    </row>
    <row r="7" spans="2:20" ht="23.25">
      <c r="B7" s="31" t="s">
        <v>196</v>
      </c>
      <c r="C7" s="32" t="s">
        <v>197</v>
      </c>
      <c r="D7" s="33" t="s">
        <v>198</v>
      </c>
      <c r="E7" s="34" t="s">
        <v>199</v>
      </c>
      <c r="F7" s="35" t="s">
        <v>196</v>
      </c>
      <c r="G7" s="32" t="s">
        <v>200</v>
      </c>
      <c r="H7" s="36" t="s">
        <v>198</v>
      </c>
      <c r="I7" s="34" t="s">
        <v>201</v>
      </c>
      <c r="J7" s="29"/>
      <c r="K7" s="26"/>
      <c r="L7" s="37" t="s">
        <v>196</v>
      </c>
      <c r="M7" s="32" t="s">
        <v>202</v>
      </c>
      <c r="N7" s="38" t="s">
        <v>198</v>
      </c>
      <c r="O7" s="34" t="s">
        <v>203</v>
      </c>
      <c r="P7" s="39" t="s">
        <v>196</v>
      </c>
      <c r="Q7" s="32" t="s">
        <v>204</v>
      </c>
      <c r="R7" s="40" t="s">
        <v>198</v>
      </c>
      <c r="S7" s="34" t="s">
        <v>205</v>
      </c>
      <c r="T7" s="29"/>
    </row>
    <row r="8" spans="2:20" ht="23.25">
      <c r="B8" s="31" t="s">
        <v>206</v>
      </c>
      <c r="C8" s="32" t="s">
        <v>207</v>
      </c>
      <c r="D8" s="33" t="s">
        <v>208</v>
      </c>
      <c r="E8" s="34" t="s">
        <v>209</v>
      </c>
      <c r="F8" s="35" t="s">
        <v>206</v>
      </c>
      <c r="G8" s="32" t="s">
        <v>210</v>
      </c>
      <c r="H8" s="36" t="s">
        <v>208</v>
      </c>
      <c r="I8" s="34" t="s">
        <v>211</v>
      </c>
      <c r="J8" s="29"/>
      <c r="K8" s="26"/>
      <c r="L8" s="37" t="s">
        <v>206</v>
      </c>
      <c r="M8" s="32" t="s">
        <v>212</v>
      </c>
      <c r="N8" s="38" t="s">
        <v>208</v>
      </c>
      <c r="O8" s="34" t="s">
        <v>213</v>
      </c>
      <c r="P8" s="39" t="s">
        <v>206</v>
      </c>
      <c r="Q8" s="32" t="s">
        <v>214</v>
      </c>
      <c r="R8" s="40" t="s">
        <v>208</v>
      </c>
      <c r="S8" s="34" t="s">
        <v>215</v>
      </c>
      <c r="T8" s="29"/>
    </row>
    <row r="9" spans="2:20" ht="27">
      <c r="B9" s="31" t="s">
        <v>216</v>
      </c>
      <c r="C9" s="32" t="s">
        <v>217</v>
      </c>
      <c r="D9" s="33" t="s">
        <v>218</v>
      </c>
      <c r="E9" s="34" t="s">
        <v>209</v>
      </c>
      <c r="F9" s="35" t="s">
        <v>216</v>
      </c>
      <c r="G9" s="32" t="s">
        <v>219</v>
      </c>
      <c r="H9" s="36" t="s">
        <v>218</v>
      </c>
      <c r="I9" s="34" t="s">
        <v>220</v>
      </c>
      <c r="J9" s="29"/>
      <c r="K9" s="26"/>
      <c r="L9" s="37" t="s">
        <v>216</v>
      </c>
      <c r="M9" s="32" t="s">
        <v>221</v>
      </c>
      <c r="N9" s="38" t="s">
        <v>218</v>
      </c>
      <c r="O9" s="34" t="s">
        <v>222</v>
      </c>
      <c r="P9" s="41"/>
      <c r="Q9" s="30" t="s">
        <v>11</v>
      </c>
      <c r="R9" s="40" t="s">
        <v>218</v>
      </c>
      <c r="S9" s="34" t="s">
        <v>223</v>
      </c>
      <c r="T9" s="29"/>
    </row>
    <row r="10" spans="2:20" ht="27">
      <c r="B10" s="31" t="s">
        <v>224</v>
      </c>
      <c r="C10" s="32" t="s">
        <v>225</v>
      </c>
      <c r="D10" s="33" t="s">
        <v>226</v>
      </c>
      <c r="E10" s="34" t="s">
        <v>227</v>
      </c>
      <c r="F10" s="35" t="s">
        <v>224</v>
      </c>
      <c r="G10" s="32" t="s">
        <v>228</v>
      </c>
      <c r="H10" s="42"/>
      <c r="I10" s="28" t="s">
        <v>229</v>
      </c>
      <c r="J10" s="29"/>
      <c r="K10" s="26"/>
      <c r="L10" s="43"/>
      <c r="M10" s="30" t="s">
        <v>4</v>
      </c>
      <c r="N10" s="38" t="s">
        <v>226</v>
      </c>
      <c r="O10" s="34" t="s">
        <v>230</v>
      </c>
      <c r="P10" s="39" t="s">
        <v>186</v>
      </c>
      <c r="Q10" s="32" t="s">
        <v>231</v>
      </c>
      <c r="R10" s="40" t="s">
        <v>226</v>
      </c>
      <c r="S10" s="34" t="s">
        <v>232</v>
      </c>
      <c r="T10" s="29"/>
    </row>
    <row r="11" spans="2:20" ht="27">
      <c r="B11" s="31" t="s">
        <v>233</v>
      </c>
      <c r="C11" s="32" t="s">
        <v>234</v>
      </c>
      <c r="D11" s="27"/>
      <c r="E11" s="28" t="s">
        <v>8</v>
      </c>
      <c r="F11" s="35" t="s">
        <v>233</v>
      </c>
      <c r="G11" s="32" t="s">
        <v>235</v>
      </c>
      <c r="H11" s="36" t="s">
        <v>188</v>
      </c>
      <c r="I11" s="34" t="s">
        <v>236</v>
      </c>
      <c r="J11" s="29"/>
      <c r="K11" s="26"/>
      <c r="L11" s="37" t="s">
        <v>186</v>
      </c>
      <c r="M11" s="32" t="s">
        <v>237</v>
      </c>
      <c r="N11" s="38" t="s">
        <v>238</v>
      </c>
      <c r="O11" s="34" t="s">
        <v>239</v>
      </c>
      <c r="P11" s="41"/>
      <c r="Q11" s="30" t="s">
        <v>14</v>
      </c>
      <c r="R11" s="40" t="s">
        <v>238</v>
      </c>
      <c r="S11" s="34" t="s">
        <v>240</v>
      </c>
      <c r="T11" s="29"/>
    </row>
    <row r="12" spans="2:20" ht="23.25">
      <c r="B12" s="31" t="s">
        <v>241</v>
      </c>
      <c r="C12" s="32" t="s">
        <v>242</v>
      </c>
      <c r="D12" s="33" t="s">
        <v>188</v>
      </c>
      <c r="E12" s="34" t="s">
        <v>243</v>
      </c>
      <c r="F12" s="35" t="s">
        <v>241</v>
      </c>
      <c r="G12" s="32" t="s">
        <v>244</v>
      </c>
      <c r="H12" s="36" t="s">
        <v>198</v>
      </c>
      <c r="I12" s="34" t="s">
        <v>245</v>
      </c>
      <c r="J12" s="29"/>
      <c r="K12" s="26"/>
      <c r="L12" s="37" t="s">
        <v>196</v>
      </c>
      <c r="M12" s="32" t="s">
        <v>246</v>
      </c>
      <c r="N12" s="38" t="s">
        <v>247</v>
      </c>
      <c r="O12" s="34" t="s">
        <v>248</v>
      </c>
      <c r="P12" s="39" t="s">
        <v>186</v>
      </c>
      <c r="Q12" s="32" t="s">
        <v>249</v>
      </c>
      <c r="R12" s="40" t="s">
        <v>247</v>
      </c>
      <c r="S12" s="34" t="s">
        <v>250</v>
      </c>
      <c r="T12" s="29"/>
    </row>
    <row r="13" spans="2:20" ht="27">
      <c r="B13" s="27"/>
      <c r="C13" s="28" t="s">
        <v>4</v>
      </c>
      <c r="D13" s="27"/>
      <c r="E13" s="28" t="s">
        <v>9</v>
      </c>
      <c r="F13" s="35" t="s">
        <v>251</v>
      </c>
      <c r="G13" s="32" t="s">
        <v>252</v>
      </c>
      <c r="H13" s="36" t="s">
        <v>208</v>
      </c>
      <c r="I13" s="34" t="s">
        <v>253</v>
      </c>
      <c r="J13" s="29"/>
      <c r="K13" s="26"/>
      <c r="L13" s="37" t="s">
        <v>206</v>
      </c>
      <c r="M13" s="32" t="s">
        <v>254</v>
      </c>
      <c r="N13" s="43"/>
      <c r="O13" s="30" t="s">
        <v>7</v>
      </c>
      <c r="P13" s="39" t="s">
        <v>196</v>
      </c>
      <c r="Q13" s="32" t="s">
        <v>255</v>
      </c>
      <c r="R13" s="41"/>
      <c r="S13" s="30" t="s">
        <v>229</v>
      </c>
      <c r="T13" s="29"/>
    </row>
    <row r="14" spans="2:20" ht="27">
      <c r="B14" s="31" t="s">
        <v>186</v>
      </c>
      <c r="C14" s="32" t="s">
        <v>256</v>
      </c>
      <c r="D14" s="33" t="s">
        <v>188</v>
      </c>
      <c r="E14" s="34" t="s">
        <v>257</v>
      </c>
      <c r="F14" s="44"/>
      <c r="G14" s="28" t="s">
        <v>185</v>
      </c>
      <c r="H14" s="42"/>
      <c r="I14" s="28" t="s">
        <v>258</v>
      </c>
      <c r="J14" s="29"/>
      <c r="K14" s="26"/>
      <c r="L14" s="37" t="s">
        <v>216</v>
      </c>
      <c r="M14" s="32" t="s">
        <v>259</v>
      </c>
      <c r="N14" s="38" t="s">
        <v>188</v>
      </c>
      <c r="O14" s="34" t="s">
        <v>260</v>
      </c>
      <c r="P14" s="39" t="s">
        <v>206</v>
      </c>
      <c r="Q14" s="32" t="s">
        <v>261</v>
      </c>
      <c r="R14" s="40" t="s">
        <v>188</v>
      </c>
      <c r="S14" s="34" t="s">
        <v>262</v>
      </c>
      <c r="T14" s="29"/>
    </row>
    <row r="15" spans="2:20" ht="27">
      <c r="B15" s="27"/>
      <c r="C15" s="28" t="s">
        <v>5</v>
      </c>
      <c r="D15" s="27"/>
      <c r="E15" s="28" t="s">
        <v>11</v>
      </c>
      <c r="F15" s="35" t="s">
        <v>186</v>
      </c>
      <c r="G15" s="32" t="s">
        <v>263</v>
      </c>
      <c r="H15" s="36" t="s">
        <v>188</v>
      </c>
      <c r="I15" s="34" t="s">
        <v>264</v>
      </c>
      <c r="J15" s="29"/>
      <c r="K15" s="26"/>
      <c r="L15" s="37" t="s">
        <v>224</v>
      </c>
      <c r="M15" s="32" t="s">
        <v>265</v>
      </c>
      <c r="N15" s="38" t="s">
        <v>198</v>
      </c>
      <c r="O15" s="34" t="s">
        <v>266</v>
      </c>
      <c r="P15" s="39" t="s">
        <v>216</v>
      </c>
      <c r="Q15" s="32" t="s">
        <v>267</v>
      </c>
      <c r="R15" s="40" t="s">
        <v>198</v>
      </c>
      <c r="S15" s="34" t="s">
        <v>268</v>
      </c>
      <c r="T15" s="29"/>
    </row>
    <row r="16" spans="2:20" ht="27">
      <c r="B16" s="31" t="s">
        <v>186</v>
      </c>
      <c r="C16" s="32" t="s">
        <v>269</v>
      </c>
      <c r="D16" s="33" t="s">
        <v>188</v>
      </c>
      <c r="E16" s="34" t="s">
        <v>270</v>
      </c>
      <c r="F16" s="35" t="s">
        <v>196</v>
      </c>
      <c r="G16" s="32" t="s">
        <v>271</v>
      </c>
      <c r="H16" s="42"/>
      <c r="I16" s="28" t="s">
        <v>272</v>
      </c>
      <c r="J16" s="29"/>
      <c r="K16" s="26"/>
      <c r="L16" s="37" t="s">
        <v>233</v>
      </c>
      <c r="M16" s="32" t="s">
        <v>273</v>
      </c>
      <c r="N16" s="38" t="s">
        <v>208</v>
      </c>
      <c r="O16" s="34" t="s">
        <v>274</v>
      </c>
      <c r="P16" s="41"/>
      <c r="Q16" s="30" t="s">
        <v>15</v>
      </c>
      <c r="R16" s="40" t="s">
        <v>208</v>
      </c>
      <c r="S16" s="34" t="s">
        <v>275</v>
      </c>
      <c r="T16" s="29"/>
    </row>
    <row r="17" spans="2:20" ht="23.25">
      <c r="B17" s="31" t="s">
        <v>196</v>
      </c>
      <c r="C17" s="32" t="s">
        <v>276</v>
      </c>
      <c r="D17" s="33" t="s">
        <v>198</v>
      </c>
      <c r="E17" s="34" t="s">
        <v>277</v>
      </c>
      <c r="F17" s="35" t="s">
        <v>206</v>
      </c>
      <c r="G17" s="32" t="s">
        <v>278</v>
      </c>
      <c r="H17" s="36" t="s">
        <v>188</v>
      </c>
      <c r="I17" s="34" t="s">
        <v>279</v>
      </c>
      <c r="J17" s="29"/>
      <c r="K17" s="26"/>
      <c r="L17" s="37" t="s">
        <v>241</v>
      </c>
      <c r="M17" s="32" t="s">
        <v>280</v>
      </c>
      <c r="N17" s="38" t="s">
        <v>218</v>
      </c>
      <c r="O17" s="34" t="s">
        <v>281</v>
      </c>
      <c r="P17" s="39" t="s">
        <v>186</v>
      </c>
      <c r="Q17" s="32" t="s">
        <v>282</v>
      </c>
      <c r="R17" s="40" t="s">
        <v>218</v>
      </c>
      <c r="S17" s="34" t="s">
        <v>283</v>
      </c>
      <c r="T17" s="29"/>
    </row>
    <row r="18" spans="2:20" ht="27">
      <c r="B18" s="31" t="s">
        <v>206</v>
      </c>
      <c r="C18" s="32" t="s">
        <v>284</v>
      </c>
      <c r="D18" s="27"/>
      <c r="E18" s="28" t="s">
        <v>12</v>
      </c>
      <c r="F18" s="35" t="s">
        <v>216</v>
      </c>
      <c r="G18" s="32" t="s">
        <v>285</v>
      </c>
      <c r="H18" s="42"/>
      <c r="I18" s="28" t="s">
        <v>286</v>
      </c>
      <c r="J18" s="29"/>
      <c r="K18" s="26"/>
      <c r="L18" s="43"/>
      <c r="M18" s="30" t="s">
        <v>5</v>
      </c>
      <c r="N18" s="38" t="s">
        <v>226</v>
      </c>
      <c r="O18" s="34" t="s">
        <v>287</v>
      </c>
      <c r="P18" s="39" t="s">
        <v>196</v>
      </c>
      <c r="Q18" s="32" t="s">
        <v>288</v>
      </c>
      <c r="R18" s="40" t="s">
        <v>226</v>
      </c>
      <c r="S18" s="34" t="s">
        <v>289</v>
      </c>
      <c r="T18" s="29"/>
    </row>
    <row r="19" spans="2:20" ht="27">
      <c r="B19" s="27"/>
      <c r="C19" s="28" t="s">
        <v>6</v>
      </c>
      <c r="D19" s="33" t="s">
        <v>188</v>
      </c>
      <c r="E19" s="34" t="s">
        <v>290</v>
      </c>
      <c r="F19" s="35" t="s">
        <v>224</v>
      </c>
      <c r="G19" s="32" t="s">
        <v>291</v>
      </c>
      <c r="H19" s="36" t="s">
        <v>188</v>
      </c>
      <c r="I19" s="34" t="s">
        <v>292</v>
      </c>
      <c r="J19" s="29"/>
      <c r="K19" s="26"/>
      <c r="L19" s="37" t="s">
        <v>186</v>
      </c>
      <c r="M19" s="32" t="s">
        <v>293</v>
      </c>
      <c r="N19" s="38" t="s">
        <v>238</v>
      </c>
      <c r="O19" s="34" t="s">
        <v>294</v>
      </c>
      <c r="P19" s="39" t="s">
        <v>206</v>
      </c>
      <c r="Q19" s="32" t="s">
        <v>295</v>
      </c>
      <c r="R19" s="40" t="s">
        <v>238</v>
      </c>
      <c r="S19" s="34" t="s">
        <v>296</v>
      </c>
      <c r="T19" s="29"/>
    </row>
    <row r="20" spans="2:20" ht="27">
      <c r="B20" s="31" t="s">
        <v>186</v>
      </c>
      <c r="C20" s="32" t="s">
        <v>297</v>
      </c>
      <c r="D20" s="27"/>
      <c r="E20" s="28" t="s">
        <v>14</v>
      </c>
      <c r="F20" s="35" t="s">
        <v>233</v>
      </c>
      <c r="G20" s="32" t="s">
        <v>298</v>
      </c>
      <c r="H20" s="36" t="s">
        <v>198</v>
      </c>
      <c r="I20" s="34" t="s">
        <v>299</v>
      </c>
      <c r="J20" s="29"/>
      <c r="K20" s="26"/>
      <c r="L20" s="37" t="s">
        <v>196</v>
      </c>
      <c r="M20" s="32" t="s">
        <v>300</v>
      </c>
      <c r="N20" s="38" t="s">
        <v>247</v>
      </c>
      <c r="O20" s="34" t="s">
        <v>301</v>
      </c>
      <c r="P20" s="39" t="s">
        <v>216</v>
      </c>
      <c r="Q20" s="32" t="s">
        <v>302</v>
      </c>
      <c r="R20" s="40" t="s">
        <v>247</v>
      </c>
      <c r="S20" s="34" t="s">
        <v>303</v>
      </c>
      <c r="T20" s="29"/>
    </row>
    <row r="21" spans="2:20" ht="27">
      <c r="B21" s="31" t="s">
        <v>196</v>
      </c>
      <c r="C21" s="32" t="s">
        <v>304</v>
      </c>
      <c r="D21" s="33" t="s">
        <v>188</v>
      </c>
      <c r="E21" s="34" t="s">
        <v>305</v>
      </c>
      <c r="F21" s="35" t="s">
        <v>241</v>
      </c>
      <c r="G21" s="32" t="s">
        <v>306</v>
      </c>
      <c r="H21" s="42"/>
      <c r="I21" s="34"/>
      <c r="J21" s="29"/>
      <c r="K21" s="26"/>
      <c r="L21" s="37" t="s">
        <v>206</v>
      </c>
      <c r="M21" s="32" t="s">
        <v>307</v>
      </c>
      <c r="N21" s="38" t="s">
        <v>308</v>
      </c>
      <c r="O21" s="34" t="s">
        <v>309</v>
      </c>
      <c r="P21" s="39" t="s">
        <v>224</v>
      </c>
      <c r="Q21" s="32" t="s">
        <v>310</v>
      </c>
      <c r="R21" s="41"/>
      <c r="S21" s="30" t="s">
        <v>258</v>
      </c>
      <c r="T21" s="29"/>
    </row>
    <row r="22" spans="2:20" ht="27">
      <c r="B22" s="31" t="s">
        <v>206</v>
      </c>
      <c r="C22" s="32" t="s">
        <v>311</v>
      </c>
      <c r="D22" s="27"/>
      <c r="E22" s="28" t="s">
        <v>15</v>
      </c>
      <c r="F22" s="35" t="s">
        <v>251</v>
      </c>
      <c r="G22" s="32" t="s">
        <v>312</v>
      </c>
      <c r="H22" s="42"/>
      <c r="I22" s="34"/>
      <c r="J22" s="29"/>
      <c r="K22" s="26"/>
      <c r="L22" s="37" t="s">
        <v>216</v>
      </c>
      <c r="M22" s="32" t="s">
        <v>313</v>
      </c>
      <c r="N22" s="38" t="s">
        <v>314</v>
      </c>
      <c r="O22" s="34" t="s">
        <v>315</v>
      </c>
      <c r="P22" s="39" t="s">
        <v>233</v>
      </c>
      <c r="Q22" s="32" t="s">
        <v>316</v>
      </c>
      <c r="R22" s="40" t="s">
        <v>188</v>
      </c>
      <c r="S22" s="34" t="s">
        <v>317</v>
      </c>
      <c r="T22" s="29"/>
    </row>
    <row r="23" spans="2:20" ht="27">
      <c r="B23" s="31" t="s">
        <v>216</v>
      </c>
      <c r="C23" s="32" t="s">
        <v>318</v>
      </c>
      <c r="D23" s="33" t="s">
        <v>188</v>
      </c>
      <c r="E23" s="34" t="s">
        <v>319</v>
      </c>
      <c r="F23" s="35" t="s">
        <v>320</v>
      </c>
      <c r="G23" s="32" t="s">
        <v>321</v>
      </c>
      <c r="H23" s="42"/>
      <c r="I23" s="45"/>
      <c r="J23" s="29"/>
      <c r="K23" s="26"/>
      <c r="L23" s="37" t="s">
        <v>224</v>
      </c>
      <c r="M23" s="32" t="s">
        <v>322</v>
      </c>
      <c r="N23" s="38" t="s">
        <v>323</v>
      </c>
      <c r="O23" s="34" t="s">
        <v>324</v>
      </c>
      <c r="P23" s="39" t="s">
        <v>241</v>
      </c>
      <c r="Q23" s="32" t="s">
        <v>325</v>
      </c>
      <c r="R23" s="40" t="s">
        <v>198</v>
      </c>
      <c r="S23" s="34" t="s">
        <v>326</v>
      </c>
      <c r="T23" s="29"/>
    </row>
    <row r="24" spans="2:20" ht="27">
      <c r="B24" s="31"/>
      <c r="C24" s="32"/>
      <c r="D24" s="33" t="s">
        <v>198</v>
      </c>
      <c r="E24" s="34" t="s">
        <v>327</v>
      </c>
      <c r="F24" s="35" t="s">
        <v>328</v>
      </c>
      <c r="G24" s="32" t="s">
        <v>329</v>
      </c>
      <c r="H24" s="42"/>
      <c r="I24" s="45"/>
      <c r="J24" s="29"/>
      <c r="K24" s="26"/>
      <c r="L24" s="37" t="s">
        <v>233</v>
      </c>
      <c r="M24" s="32" t="s">
        <v>330</v>
      </c>
      <c r="N24" s="38" t="s">
        <v>331</v>
      </c>
      <c r="O24" s="34" t="s">
        <v>332</v>
      </c>
      <c r="P24" s="39" t="s">
        <v>251</v>
      </c>
      <c r="Q24" s="32" t="s">
        <v>333</v>
      </c>
      <c r="R24" s="40" t="s">
        <v>208</v>
      </c>
      <c r="S24" s="34" t="s">
        <v>334</v>
      </c>
      <c r="T24" s="29"/>
    </row>
    <row r="25" spans="2:20" ht="27">
      <c r="B25" s="31"/>
      <c r="C25" s="32"/>
      <c r="D25" s="33" t="s">
        <v>208</v>
      </c>
      <c r="E25" s="34" t="s">
        <v>335</v>
      </c>
      <c r="F25" s="35" t="s">
        <v>336</v>
      </c>
      <c r="G25" s="32" t="s">
        <v>337</v>
      </c>
      <c r="H25" s="42"/>
      <c r="I25" s="45"/>
      <c r="J25" s="29"/>
      <c r="K25" s="26"/>
      <c r="L25" s="37" t="s">
        <v>241</v>
      </c>
      <c r="M25" s="32" t="s">
        <v>338</v>
      </c>
      <c r="N25" s="38" t="s">
        <v>339</v>
      </c>
      <c r="O25" s="34" t="s">
        <v>189</v>
      </c>
      <c r="P25" s="39" t="s">
        <v>320</v>
      </c>
      <c r="Q25" s="32" t="s">
        <v>340</v>
      </c>
      <c r="R25" s="40" t="s">
        <v>218</v>
      </c>
      <c r="S25" s="34" t="s">
        <v>341</v>
      </c>
      <c r="T25" s="29"/>
    </row>
    <row r="26" spans="2:20" ht="27">
      <c r="B26" s="31"/>
      <c r="C26" s="32"/>
      <c r="D26" s="33" t="s">
        <v>218</v>
      </c>
      <c r="E26" s="34" t="s">
        <v>342</v>
      </c>
      <c r="F26" s="44"/>
      <c r="G26" s="45"/>
      <c r="H26" s="42"/>
      <c r="I26" s="45"/>
      <c r="J26" s="29"/>
      <c r="K26" s="26"/>
      <c r="L26" s="37" t="s">
        <v>251</v>
      </c>
      <c r="M26" s="32" t="s">
        <v>343</v>
      </c>
      <c r="N26" s="38" t="s">
        <v>344</v>
      </c>
      <c r="O26" s="34" t="s">
        <v>345</v>
      </c>
      <c r="P26" s="39" t="s">
        <v>328</v>
      </c>
      <c r="Q26" s="32" t="s">
        <v>346</v>
      </c>
      <c r="R26" s="40" t="s">
        <v>226</v>
      </c>
      <c r="S26" s="34" t="s">
        <v>347</v>
      </c>
      <c r="T26" s="29"/>
    </row>
    <row r="27" spans="2:20" ht="27">
      <c r="B27" s="31"/>
      <c r="C27" s="32"/>
      <c r="D27" s="33" t="s">
        <v>226</v>
      </c>
      <c r="E27" s="34" t="s">
        <v>348</v>
      </c>
      <c r="F27" s="27"/>
      <c r="G27" s="45"/>
      <c r="H27" s="42"/>
      <c r="I27" s="45"/>
      <c r="J27" s="29"/>
      <c r="K27" s="26"/>
      <c r="L27" s="37" t="s">
        <v>320</v>
      </c>
      <c r="M27" s="32" t="s">
        <v>349</v>
      </c>
      <c r="N27" s="38" t="s">
        <v>350</v>
      </c>
      <c r="O27" s="34" t="s">
        <v>351</v>
      </c>
      <c r="P27" s="39" t="s">
        <v>336</v>
      </c>
      <c r="Q27" s="32" t="s">
        <v>352</v>
      </c>
      <c r="R27" s="40" t="s">
        <v>238</v>
      </c>
      <c r="S27" s="34" t="s">
        <v>353</v>
      </c>
      <c r="T27" s="29"/>
    </row>
    <row r="28" spans="2:20" ht="24" thickBot="1">
      <c r="B28" s="46"/>
      <c r="C28" s="47"/>
      <c r="D28" s="47"/>
      <c r="E28" s="47"/>
      <c r="F28" s="47"/>
      <c r="G28" s="47"/>
      <c r="H28" s="48"/>
      <c r="I28" s="47"/>
      <c r="J28" s="49"/>
      <c r="K28" s="26"/>
      <c r="L28" s="37" t="s">
        <v>328</v>
      </c>
      <c r="M28" s="32" t="s">
        <v>354</v>
      </c>
      <c r="N28" s="38" t="s">
        <v>355</v>
      </c>
      <c r="O28" s="34" t="s">
        <v>356</v>
      </c>
      <c r="P28" s="39" t="s">
        <v>357</v>
      </c>
      <c r="Q28" s="32" t="s">
        <v>358</v>
      </c>
      <c r="R28" s="40" t="s">
        <v>247</v>
      </c>
      <c r="S28" s="34" t="s">
        <v>359</v>
      </c>
      <c r="T28" s="29"/>
    </row>
    <row r="29" spans="2:20" ht="27">
      <c r="B29" s="26"/>
      <c r="C29" s="26"/>
      <c r="D29" s="26"/>
      <c r="E29" s="26"/>
      <c r="F29" s="26"/>
      <c r="G29" s="26"/>
      <c r="H29" s="26"/>
      <c r="I29" s="26"/>
      <c r="J29" s="26"/>
      <c r="K29" s="26"/>
      <c r="L29" s="37" t="s">
        <v>336</v>
      </c>
      <c r="M29" s="32" t="s">
        <v>360</v>
      </c>
      <c r="N29" s="38" t="s">
        <v>361</v>
      </c>
      <c r="O29" s="34" t="s">
        <v>362</v>
      </c>
      <c r="P29" s="41"/>
      <c r="Q29" s="30" t="s">
        <v>363</v>
      </c>
      <c r="R29" s="40" t="s">
        <v>308</v>
      </c>
      <c r="S29" s="34" t="s">
        <v>364</v>
      </c>
      <c r="T29" s="29"/>
    </row>
    <row r="30" spans="2:20" ht="23.25">
      <c r="B30" s="26"/>
      <c r="C30" s="26"/>
      <c r="D30" s="26"/>
      <c r="E30" s="26"/>
      <c r="F30" s="31"/>
      <c r="G30" s="32"/>
      <c r="H30" s="26"/>
      <c r="I30" s="26"/>
      <c r="J30" s="26"/>
      <c r="K30" s="26"/>
      <c r="L30" s="37" t="s">
        <v>357</v>
      </c>
      <c r="M30" s="32" t="s">
        <v>365</v>
      </c>
      <c r="N30" s="38" t="s">
        <v>366</v>
      </c>
      <c r="O30" s="34" t="s">
        <v>367</v>
      </c>
      <c r="P30" s="39" t="s">
        <v>186</v>
      </c>
      <c r="Q30" s="32" t="s">
        <v>368</v>
      </c>
      <c r="R30" s="40" t="s">
        <v>314</v>
      </c>
      <c r="S30" s="34" t="s">
        <v>369</v>
      </c>
      <c r="T30" s="29"/>
    </row>
    <row r="31" spans="2:20" ht="23.25">
      <c r="B31" s="26"/>
      <c r="C31" s="26"/>
      <c r="D31" s="26"/>
      <c r="E31" s="26"/>
      <c r="F31" s="26"/>
      <c r="G31" s="26"/>
      <c r="H31" s="26"/>
      <c r="I31" s="26"/>
      <c r="J31" s="26"/>
      <c r="K31" s="26"/>
      <c r="L31" s="37" t="s">
        <v>370</v>
      </c>
      <c r="M31" s="32" t="s">
        <v>371</v>
      </c>
      <c r="N31" s="38" t="s">
        <v>372</v>
      </c>
      <c r="O31" s="34" t="s">
        <v>373</v>
      </c>
      <c r="P31" s="39" t="s">
        <v>196</v>
      </c>
      <c r="Q31" s="32" t="s">
        <v>374</v>
      </c>
      <c r="R31" s="40" t="s">
        <v>323</v>
      </c>
      <c r="S31" s="34" t="s">
        <v>375</v>
      </c>
      <c r="T31" s="29"/>
    </row>
    <row r="32" spans="2:20" ht="23.25">
      <c r="B32" s="26"/>
      <c r="C32" s="26"/>
      <c r="D32" s="26"/>
      <c r="E32" s="26"/>
      <c r="F32" s="26"/>
      <c r="G32" s="26"/>
      <c r="H32" s="26"/>
      <c r="I32" s="26"/>
      <c r="J32" s="26"/>
      <c r="K32" s="26"/>
      <c r="L32" s="37" t="s">
        <v>376</v>
      </c>
      <c r="M32" s="32" t="s">
        <v>377</v>
      </c>
      <c r="N32" s="38" t="s">
        <v>378</v>
      </c>
      <c r="O32" s="34" t="s">
        <v>379</v>
      </c>
      <c r="P32" s="39"/>
      <c r="Q32" s="32"/>
      <c r="R32" s="40" t="s">
        <v>331</v>
      </c>
      <c r="S32" s="34" t="s">
        <v>380</v>
      </c>
      <c r="T32" s="29"/>
    </row>
    <row r="33" spans="2:20" ht="27">
      <c r="B33" s="26"/>
      <c r="C33" s="26"/>
      <c r="D33" s="26"/>
      <c r="E33" s="26"/>
      <c r="F33" s="26"/>
      <c r="G33" s="26"/>
      <c r="H33" s="26"/>
      <c r="I33" s="26"/>
      <c r="J33" s="26"/>
      <c r="K33" s="26"/>
      <c r="L33" s="37" t="s">
        <v>381</v>
      </c>
      <c r="M33" s="32" t="s">
        <v>382</v>
      </c>
      <c r="N33" s="43"/>
      <c r="O33" s="30" t="s">
        <v>8</v>
      </c>
      <c r="P33" s="41"/>
      <c r="Q33" s="30" t="s">
        <v>16</v>
      </c>
      <c r="R33" s="50"/>
      <c r="S33" s="51"/>
      <c r="T33" s="29"/>
    </row>
    <row r="34" spans="2:20" ht="27">
      <c r="B34" s="26"/>
      <c r="C34" s="26"/>
      <c r="D34" s="26"/>
      <c r="E34" s="26"/>
      <c r="F34" s="26"/>
      <c r="G34" s="26"/>
      <c r="H34" s="26"/>
      <c r="I34" s="26"/>
      <c r="J34" s="26"/>
      <c r="K34" s="26"/>
      <c r="L34" s="37" t="s">
        <v>383</v>
      </c>
      <c r="M34" s="32" t="s">
        <v>384</v>
      </c>
      <c r="N34" s="38" t="s">
        <v>188</v>
      </c>
      <c r="O34" s="34" t="s">
        <v>385</v>
      </c>
      <c r="P34" s="39" t="s">
        <v>186</v>
      </c>
      <c r="Q34" s="32" t="s">
        <v>386</v>
      </c>
      <c r="R34" s="41"/>
      <c r="S34" s="30" t="s">
        <v>286</v>
      </c>
      <c r="T34" s="29"/>
    </row>
    <row r="35" spans="2:20" ht="23.25">
      <c r="B35" s="26"/>
      <c r="C35" s="26"/>
      <c r="D35" s="26"/>
      <c r="E35" s="26"/>
      <c r="F35" s="26"/>
      <c r="G35" s="26"/>
      <c r="H35" s="26"/>
      <c r="I35" s="26"/>
      <c r="J35" s="26"/>
      <c r="K35" s="26"/>
      <c r="L35" s="37" t="s">
        <v>387</v>
      </c>
      <c r="M35" s="32" t="s">
        <v>388</v>
      </c>
      <c r="N35" s="38" t="s">
        <v>198</v>
      </c>
      <c r="O35" s="34" t="s">
        <v>389</v>
      </c>
      <c r="P35" s="39" t="s">
        <v>196</v>
      </c>
      <c r="Q35" s="32" t="s">
        <v>390</v>
      </c>
      <c r="R35" s="40" t="s">
        <v>188</v>
      </c>
      <c r="S35" s="34" t="s">
        <v>391</v>
      </c>
      <c r="T35" s="29"/>
    </row>
    <row r="36" spans="2:20" ht="23.25">
      <c r="B36" s="26"/>
      <c r="C36" s="26"/>
      <c r="D36" s="26"/>
      <c r="E36" s="26"/>
      <c r="F36" s="26"/>
      <c r="G36" s="26"/>
      <c r="H36" s="26"/>
      <c r="I36" s="26"/>
      <c r="J36" s="26"/>
      <c r="K36" s="26"/>
      <c r="L36" s="37" t="s">
        <v>392</v>
      </c>
      <c r="M36" s="32" t="s">
        <v>388</v>
      </c>
      <c r="N36" s="38" t="s">
        <v>208</v>
      </c>
      <c r="O36" s="34" t="s">
        <v>393</v>
      </c>
      <c r="P36" s="39" t="s">
        <v>206</v>
      </c>
      <c r="Q36" s="32" t="s">
        <v>394</v>
      </c>
      <c r="R36" s="40" t="s">
        <v>198</v>
      </c>
      <c r="S36" s="34" t="s">
        <v>395</v>
      </c>
      <c r="T36" s="29"/>
    </row>
    <row r="37" spans="2:20" ht="23.25">
      <c r="B37" s="26"/>
      <c r="C37" s="26"/>
      <c r="D37" s="26"/>
      <c r="E37" s="26"/>
      <c r="F37" s="26"/>
      <c r="G37" s="26"/>
      <c r="H37" s="26"/>
      <c r="I37" s="26"/>
      <c r="J37" s="26"/>
      <c r="K37" s="26"/>
      <c r="L37" s="37" t="s">
        <v>396</v>
      </c>
      <c r="M37" s="32" t="s">
        <v>397</v>
      </c>
      <c r="N37" s="38" t="s">
        <v>218</v>
      </c>
      <c r="O37" s="34" t="s">
        <v>398</v>
      </c>
      <c r="P37" s="39" t="s">
        <v>216</v>
      </c>
      <c r="Q37" s="32" t="s">
        <v>399</v>
      </c>
      <c r="R37" s="40" t="s">
        <v>208</v>
      </c>
      <c r="S37" s="34" t="s">
        <v>400</v>
      </c>
      <c r="T37" s="29"/>
    </row>
    <row r="38" spans="2:20" ht="23.25">
      <c r="B38" s="26"/>
      <c r="C38" s="26"/>
      <c r="D38" s="26"/>
      <c r="E38" s="26"/>
      <c r="F38" s="26"/>
      <c r="G38" s="26"/>
      <c r="H38" s="26"/>
      <c r="I38" s="26"/>
      <c r="J38" s="26"/>
      <c r="K38" s="26"/>
      <c r="L38" s="37" t="s">
        <v>401</v>
      </c>
      <c r="M38" s="32" t="s">
        <v>402</v>
      </c>
      <c r="N38" s="38" t="s">
        <v>226</v>
      </c>
      <c r="O38" s="34" t="s">
        <v>403</v>
      </c>
      <c r="P38" s="39" t="s">
        <v>224</v>
      </c>
      <c r="Q38" s="32" t="s">
        <v>404</v>
      </c>
      <c r="R38" s="52"/>
      <c r="S38" s="53"/>
      <c r="T38" s="29"/>
    </row>
    <row r="39" spans="2:20" ht="27">
      <c r="B39" s="26"/>
      <c r="C39" s="26"/>
      <c r="D39" s="26"/>
      <c r="E39" s="26"/>
      <c r="F39" s="26"/>
      <c r="G39" s="26"/>
      <c r="H39" s="26"/>
      <c r="I39" s="26"/>
      <c r="J39" s="26"/>
      <c r="K39" s="26"/>
      <c r="L39" s="37">
        <v>21</v>
      </c>
      <c r="M39" s="32" t="s">
        <v>405</v>
      </c>
      <c r="N39" s="38" t="s">
        <v>238</v>
      </c>
      <c r="O39" s="34" t="s">
        <v>406</v>
      </c>
      <c r="P39" s="39" t="s">
        <v>233</v>
      </c>
      <c r="Q39" s="32" t="s">
        <v>407</v>
      </c>
      <c r="R39" s="41"/>
      <c r="S39" s="30" t="s">
        <v>408</v>
      </c>
      <c r="T39" s="29"/>
    </row>
    <row r="40" spans="2:20" ht="27">
      <c r="B40" s="26"/>
      <c r="C40" s="26"/>
      <c r="D40" s="26"/>
      <c r="E40" s="26"/>
      <c r="F40" s="26"/>
      <c r="G40" s="26"/>
      <c r="H40" s="26"/>
      <c r="I40" s="26"/>
      <c r="J40" s="26"/>
      <c r="K40" s="26"/>
      <c r="L40" s="43"/>
      <c r="M40" s="30" t="s">
        <v>6</v>
      </c>
      <c r="N40" s="38" t="s">
        <v>247</v>
      </c>
      <c r="O40" s="34" t="s">
        <v>409</v>
      </c>
      <c r="P40" s="39" t="s">
        <v>241</v>
      </c>
      <c r="Q40" s="32" t="s">
        <v>410</v>
      </c>
      <c r="R40" s="40" t="s">
        <v>188</v>
      </c>
      <c r="S40" s="34" t="s">
        <v>411</v>
      </c>
      <c r="T40" s="29"/>
    </row>
    <row r="41" spans="2:20" ht="27">
      <c r="B41" s="26"/>
      <c r="C41" s="26"/>
      <c r="D41" s="26"/>
      <c r="E41" s="26"/>
      <c r="F41" s="26"/>
      <c r="G41" s="26"/>
      <c r="H41" s="26"/>
      <c r="I41" s="26"/>
      <c r="J41" s="26"/>
      <c r="K41" s="26"/>
      <c r="L41" s="37" t="s">
        <v>186</v>
      </c>
      <c r="M41" s="32" t="s">
        <v>412</v>
      </c>
      <c r="N41" s="38" t="s">
        <v>308</v>
      </c>
      <c r="O41" s="34" t="s">
        <v>413</v>
      </c>
      <c r="P41" s="39" t="s">
        <v>251</v>
      </c>
      <c r="Q41" s="32" t="s">
        <v>414</v>
      </c>
      <c r="R41" s="41"/>
      <c r="S41" s="34"/>
      <c r="T41" s="29"/>
    </row>
    <row r="42" spans="2:20" ht="27">
      <c r="B42" s="26"/>
      <c r="C42" s="26"/>
      <c r="D42" s="26"/>
      <c r="E42" s="26"/>
      <c r="F42" s="26"/>
      <c r="G42" s="26"/>
      <c r="H42" s="26"/>
      <c r="I42" s="26"/>
      <c r="J42" s="26"/>
      <c r="K42" s="26"/>
      <c r="L42" s="37" t="s">
        <v>196</v>
      </c>
      <c r="M42" s="32" t="s">
        <v>415</v>
      </c>
      <c r="N42" s="38" t="s">
        <v>314</v>
      </c>
      <c r="O42" s="34" t="s">
        <v>416</v>
      </c>
      <c r="P42" s="39" t="s">
        <v>320</v>
      </c>
      <c r="Q42" s="32" t="s">
        <v>417</v>
      </c>
      <c r="R42" s="27"/>
      <c r="S42" s="34"/>
      <c r="T42" s="29"/>
    </row>
    <row r="43" spans="2:20" ht="27">
      <c r="B43" s="26"/>
      <c r="C43" s="26"/>
      <c r="D43" s="26"/>
      <c r="E43" s="26"/>
      <c r="F43" s="26"/>
      <c r="G43" s="26"/>
      <c r="H43" s="26"/>
      <c r="I43" s="26"/>
      <c r="J43" s="26"/>
      <c r="K43" s="26"/>
      <c r="L43" s="37" t="s">
        <v>206</v>
      </c>
      <c r="M43" s="32" t="s">
        <v>418</v>
      </c>
      <c r="N43" s="38" t="s">
        <v>323</v>
      </c>
      <c r="O43" s="34" t="s">
        <v>419</v>
      </c>
      <c r="P43" s="39" t="s">
        <v>328</v>
      </c>
      <c r="Q43" s="32" t="s">
        <v>420</v>
      </c>
      <c r="R43" s="27"/>
      <c r="S43" s="34"/>
      <c r="T43" s="29"/>
    </row>
    <row r="44" spans="2:20" ht="27">
      <c r="B44" s="26"/>
      <c r="C44" s="26"/>
      <c r="D44" s="26"/>
      <c r="E44" s="26"/>
      <c r="F44" s="26"/>
      <c r="G44" s="26"/>
      <c r="H44" s="26"/>
      <c r="I44" s="26"/>
      <c r="J44" s="26"/>
      <c r="K44" s="26"/>
      <c r="L44" s="37" t="s">
        <v>216</v>
      </c>
      <c r="M44" s="32" t="s">
        <v>421</v>
      </c>
      <c r="N44" s="38" t="s">
        <v>331</v>
      </c>
      <c r="O44" s="34" t="s">
        <v>422</v>
      </c>
      <c r="P44" s="39" t="s">
        <v>336</v>
      </c>
      <c r="Q44" s="32" t="s">
        <v>423</v>
      </c>
      <c r="R44" s="27"/>
      <c r="S44" s="34"/>
      <c r="T44" s="29"/>
    </row>
    <row r="45" spans="2:20" ht="27">
      <c r="B45" s="26"/>
      <c r="C45" s="26"/>
      <c r="D45" s="26"/>
      <c r="E45" s="26"/>
      <c r="F45" s="26"/>
      <c r="G45" s="26"/>
      <c r="H45" s="26"/>
      <c r="I45" s="26"/>
      <c r="J45" s="26"/>
      <c r="K45" s="26"/>
      <c r="L45" s="37" t="s">
        <v>224</v>
      </c>
      <c r="M45" s="32" t="s">
        <v>424</v>
      </c>
      <c r="N45" s="38" t="s">
        <v>339</v>
      </c>
      <c r="O45" s="34" t="s">
        <v>425</v>
      </c>
      <c r="P45" s="41"/>
      <c r="Q45" s="30" t="s">
        <v>426</v>
      </c>
      <c r="R45" s="27"/>
      <c r="S45" s="34"/>
      <c r="T45" s="29"/>
    </row>
    <row r="46" spans="2:20" ht="27">
      <c r="B46" s="26"/>
      <c r="C46" s="26"/>
      <c r="D46" s="26"/>
      <c r="E46" s="26"/>
      <c r="F46" s="26"/>
      <c r="G46" s="26"/>
      <c r="H46" s="26"/>
      <c r="I46" s="26"/>
      <c r="J46" s="26"/>
      <c r="K46" s="26"/>
      <c r="L46" s="37" t="s">
        <v>233</v>
      </c>
      <c r="M46" s="32" t="s">
        <v>427</v>
      </c>
      <c r="N46" s="38" t="s">
        <v>344</v>
      </c>
      <c r="O46" s="34" t="s">
        <v>428</v>
      </c>
      <c r="P46" s="39" t="s">
        <v>186</v>
      </c>
      <c r="Q46" s="32" t="s">
        <v>429</v>
      </c>
      <c r="R46" s="27"/>
      <c r="S46" s="34"/>
      <c r="T46" s="29"/>
    </row>
    <row r="47" spans="2:20" ht="27">
      <c r="B47" s="26"/>
      <c r="C47" s="26"/>
      <c r="D47" s="26"/>
      <c r="E47" s="26"/>
      <c r="F47" s="26"/>
      <c r="G47" s="26"/>
      <c r="H47" s="26"/>
      <c r="I47" s="26"/>
      <c r="J47" s="26"/>
      <c r="K47" s="26"/>
      <c r="L47" s="37" t="s">
        <v>241</v>
      </c>
      <c r="M47" s="32" t="s">
        <v>430</v>
      </c>
      <c r="N47" s="38" t="s">
        <v>350</v>
      </c>
      <c r="O47" s="34" t="s">
        <v>431</v>
      </c>
      <c r="P47" s="39"/>
      <c r="Q47" s="32"/>
      <c r="R47" s="27"/>
      <c r="S47" s="34"/>
      <c r="T47" s="29"/>
    </row>
    <row r="48" spans="2:20" ht="27">
      <c r="B48" s="26"/>
      <c r="C48" s="26"/>
      <c r="D48" s="26"/>
      <c r="E48" s="26"/>
      <c r="F48" s="26"/>
      <c r="G48" s="26"/>
      <c r="H48" s="26"/>
      <c r="I48" s="26"/>
      <c r="J48" s="26"/>
      <c r="K48" s="26"/>
      <c r="L48" s="37" t="s">
        <v>251</v>
      </c>
      <c r="M48" s="32" t="s">
        <v>432</v>
      </c>
      <c r="N48" s="43"/>
      <c r="O48" s="30" t="s">
        <v>9</v>
      </c>
      <c r="P48" s="41"/>
      <c r="Q48" s="30" t="s">
        <v>185</v>
      </c>
      <c r="R48" s="27"/>
      <c r="S48" s="34"/>
      <c r="T48" s="29"/>
    </row>
    <row r="49" spans="2:20" ht="27">
      <c r="B49" s="26"/>
      <c r="C49" s="26"/>
      <c r="D49" s="26"/>
      <c r="E49" s="26"/>
      <c r="F49" s="26"/>
      <c r="G49" s="26"/>
      <c r="H49" s="26"/>
      <c r="I49" s="26"/>
      <c r="J49" s="26"/>
      <c r="K49" s="26"/>
      <c r="L49" s="37" t="s">
        <v>320</v>
      </c>
      <c r="M49" s="32" t="s">
        <v>433</v>
      </c>
      <c r="N49" s="38" t="s">
        <v>188</v>
      </c>
      <c r="O49" s="34" t="s">
        <v>434</v>
      </c>
      <c r="P49" s="39" t="s">
        <v>186</v>
      </c>
      <c r="Q49" s="32" t="s">
        <v>435</v>
      </c>
      <c r="R49" s="27"/>
      <c r="S49" s="34"/>
      <c r="T49" s="29"/>
    </row>
    <row r="50" spans="2:20" ht="27">
      <c r="B50" s="26"/>
      <c r="C50" s="26"/>
      <c r="D50" s="26"/>
      <c r="E50" s="26"/>
      <c r="F50" s="26"/>
      <c r="G50" s="26"/>
      <c r="H50" s="26"/>
      <c r="I50" s="26"/>
      <c r="J50" s="26"/>
      <c r="K50" s="26"/>
      <c r="L50" s="37" t="s">
        <v>328</v>
      </c>
      <c r="M50" s="32" t="s">
        <v>436</v>
      </c>
      <c r="N50" s="38" t="s">
        <v>198</v>
      </c>
      <c r="O50" s="34" t="s">
        <v>437</v>
      </c>
      <c r="P50" s="39" t="s">
        <v>196</v>
      </c>
      <c r="Q50" s="32" t="s">
        <v>438</v>
      </c>
      <c r="R50" s="27"/>
      <c r="S50" s="34"/>
      <c r="T50" s="29"/>
    </row>
    <row r="51" spans="2:20" ht="27">
      <c r="B51" s="26"/>
      <c r="C51" s="26"/>
      <c r="D51" s="26"/>
      <c r="E51" s="26"/>
      <c r="F51" s="26"/>
      <c r="G51" s="26"/>
      <c r="H51" s="26"/>
      <c r="I51" s="26"/>
      <c r="J51" s="26"/>
      <c r="K51" s="26"/>
      <c r="L51" s="37" t="s">
        <v>336</v>
      </c>
      <c r="M51" s="32" t="s">
        <v>439</v>
      </c>
      <c r="N51" s="38" t="s">
        <v>208</v>
      </c>
      <c r="O51" s="34" t="s">
        <v>440</v>
      </c>
      <c r="P51" s="39" t="s">
        <v>206</v>
      </c>
      <c r="Q51" s="32" t="s">
        <v>441</v>
      </c>
      <c r="R51" s="27"/>
      <c r="S51" s="34"/>
      <c r="T51" s="29"/>
    </row>
    <row r="52" spans="2:20" ht="27">
      <c r="B52" s="26"/>
      <c r="C52" s="26"/>
      <c r="D52" s="26"/>
      <c r="E52" s="26"/>
      <c r="F52" s="26"/>
      <c r="G52" s="26"/>
      <c r="H52" s="26"/>
      <c r="I52" s="26"/>
      <c r="J52" s="26"/>
      <c r="K52" s="26"/>
      <c r="L52" s="37" t="s">
        <v>357</v>
      </c>
      <c r="M52" s="32" t="s">
        <v>442</v>
      </c>
      <c r="N52" s="38" t="s">
        <v>218</v>
      </c>
      <c r="O52" s="34" t="s">
        <v>443</v>
      </c>
      <c r="P52" s="39" t="s">
        <v>216</v>
      </c>
      <c r="Q52" s="32" t="s">
        <v>444</v>
      </c>
      <c r="R52" s="27"/>
      <c r="S52" s="34"/>
      <c r="T52" s="29"/>
    </row>
    <row r="53" spans="2:20" ht="27">
      <c r="B53" s="26"/>
      <c r="C53" s="26"/>
      <c r="D53" s="26"/>
      <c r="E53" s="26"/>
      <c r="F53" s="26"/>
      <c r="G53" s="26"/>
      <c r="H53" s="26"/>
      <c r="I53" s="26"/>
      <c r="J53" s="26"/>
      <c r="K53" s="26"/>
      <c r="L53" s="37" t="s">
        <v>370</v>
      </c>
      <c r="M53" s="32" t="s">
        <v>445</v>
      </c>
      <c r="N53" s="38" t="s">
        <v>226</v>
      </c>
      <c r="O53" s="34" t="s">
        <v>446</v>
      </c>
      <c r="P53" s="39" t="s">
        <v>224</v>
      </c>
      <c r="Q53" s="32" t="s">
        <v>447</v>
      </c>
      <c r="R53" s="27"/>
      <c r="S53" s="34"/>
      <c r="T53" s="29"/>
    </row>
    <row r="54" spans="2:20" ht="15.75" thickBot="1">
      <c r="B54" s="26"/>
      <c r="C54" s="26"/>
      <c r="D54" s="26"/>
      <c r="E54" s="26"/>
      <c r="F54" s="26"/>
      <c r="G54" s="26"/>
      <c r="H54" s="26"/>
      <c r="I54" s="26"/>
      <c r="J54" s="26"/>
      <c r="K54" s="26"/>
      <c r="L54" s="54"/>
      <c r="M54" s="55"/>
      <c r="N54" s="55"/>
      <c r="O54" s="55"/>
      <c r="P54" s="55"/>
      <c r="Q54" s="56"/>
      <c r="R54" s="57"/>
      <c r="S54" s="57"/>
      <c r="T54" s="58"/>
    </row>
    <row r="55" spans="2:20">
      <c r="B55" s="26"/>
      <c r="C55" s="26"/>
      <c r="D55" s="26"/>
      <c r="E55" s="26"/>
      <c r="F55" s="26"/>
      <c r="G55" s="26"/>
      <c r="H55" s="26"/>
      <c r="I55" s="26"/>
      <c r="J55" s="26"/>
      <c r="K55" s="26"/>
      <c r="L55" s="26"/>
      <c r="M55" s="26"/>
      <c r="N55" s="26"/>
      <c r="O55" s="26"/>
      <c r="P55" s="26"/>
      <c r="Q55" s="26"/>
      <c r="R55" s="26"/>
      <c r="S55" s="26"/>
      <c r="T55" s="26"/>
    </row>
    <row r="56" spans="2:20">
      <c r="B56" s="26"/>
      <c r="C56" s="26"/>
      <c r="D56" s="26"/>
      <c r="E56" s="26"/>
      <c r="F56" s="26"/>
      <c r="G56" s="26"/>
      <c r="H56" s="26"/>
      <c r="I56" s="26"/>
      <c r="J56" s="26"/>
      <c r="K56" s="26"/>
      <c r="L56" s="26"/>
      <c r="M56" s="26"/>
      <c r="N56" s="26"/>
      <c r="O56" s="26"/>
      <c r="P56" s="26"/>
      <c r="Q56" s="26"/>
      <c r="R56" s="26"/>
      <c r="S56" s="26"/>
      <c r="T56" s="26"/>
    </row>
    <row r="57" spans="2:20">
      <c r="B57" s="26"/>
      <c r="C57" s="26"/>
      <c r="D57" s="26"/>
      <c r="E57" s="26"/>
      <c r="F57" s="26"/>
      <c r="G57" s="26"/>
      <c r="H57" s="26"/>
      <c r="I57" s="26"/>
      <c r="J57" s="26"/>
      <c r="K57" s="26"/>
      <c r="L57" s="26"/>
      <c r="M57" s="26"/>
      <c r="N57" s="26"/>
      <c r="O57" s="26"/>
      <c r="P57" s="26"/>
      <c r="Q57" s="26"/>
      <c r="R57" s="26"/>
      <c r="S57" s="26"/>
      <c r="T57" s="26"/>
    </row>
    <row r="58" spans="2:20">
      <c r="B58" s="26"/>
      <c r="C58" s="26"/>
      <c r="D58" s="26"/>
      <c r="E58" s="26"/>
      <c r="F58" s="26"/>
      <c r="G58" s="26"/>
      <c r="H58" s="26"/>
      <c r="I58" s="26"/>
      <c r="J58" s="26"/>
      <c r="K58" s="26"/>
      <c r="L58" s="26"/>
      <c r="M58" s="26"/>
      <c r="N58" s="26"/>
      <c r="O58" s="26"/>
      <c r="P58" s="26"/>
      <c r="Q58" s="26"/>
      <c r="R58" s="26"/>
      <c r="S58" s="26"/>
      <c r="T58" s="26"/>
    </row>
    <row r="59" spans="2:20">
      <c r="B59" s="26"/>
      <c r="C59" s="26"/>
      <c r="D59" s="26"/>
      <c r="E59" s="26"/>
      <c r="F59" s="26"/>
      <c r="G59" s="26"/>
      <c r="H59" s="26"/>
      <c r="I59" s="26"/>
      <c r="J59" s="26"/>
      <c r="K59" s="26"/>
      <c r="L59" s="26"/>
      <c r="M59" s="26"/>
      <c r="N59" s="26"/>
      <c r="O59" s="26"/>
      <c r="P59" s="26"/>
      <c r="Q59" s="26"/>
      <c r="R59" s="26"/>
      <c r="S59" s="26"/>
      <c r="T59" s="26"/>
    </row>
    <row r="60" spans="2:20">
      <c r="B60" s="24"/>
      <c r="C60" s="24"/>
      <c r="D60" s="24"/>
      <c r="E60" s="24"/>
      <c r="F60" s="24"/>
      <c r="G60" s="24"/>
      <c r="H60" s="24"/>
      <c r="I60" s="24"/>
      <c r="J60" s="24"/>
      <c r="K60" s="24"/>
      <c r="L60" s="24"/>
      <c r="M60" s="24"/>
      <c r="N60" s="24"/>
      <c r="O60" s="24"/>
      <c r="P60" s="24"/>
      <c r="Q60" s="24"/>
      <c r="R60" s="24"/>
      <c r="S60" s="24"/>
      <c r="T60" s="24"/>
    </row>
    <row r="61" spans="2:20">
      <c r="B61" s="24"/>
      <c r="C61" s="24"/>
      <c r="D61" s="24"/>
      <c r="E61" s="24"/>
      <c r="F61" s="24"/>
      <c r="G61" s="24"/>
      <c r="H61" s="24"/>
      <c r="I61" s="24"/>
      <c r="J61" s="24"/>
      <c r="K61" s="24"/>
      <c r="L61" s="24"/>
      <c r="M61" s="24"/>
      <c r="N61" s="24"/>
      <c r="O61" s="24"/>
      <c r="P61" s="24"/>
      <c r="Q61" s="24"/>
      <c r="R61" s="24"/>
      <c r="S61" s="24"/>
      <c r="T61" s="24"/>
    </row>
    <row r="62" spans="2:20">
      <c r="B62" s="24"/>
      <c r="C62" s="24"/>
      <c r="D62" s="24"/>
      <c r="E62" s="24"/>
      <c r="F62" s="24"/>
      <c r="G62" s="24"/>
      <c r="H62" s="24"/>
      <c r="I62" s="24"/>
      <c r="J62" s="24"/>
      <c r="K62" s="24"/>
      <c r="L62" s="24"/>
      <c r="M62" s="24"/>
      <c r="N62" s="24"/>
      <c r="O62" s="24"/>
      <c r="P62" s="24"/>
      <c r="Q62" s="24"/>
      <c r="R62" s="24"/>
      <c r="S62" s="24"/>
      <c r="T62" s="24"/>
    </row>
    <row r="63" spans="2:20">
      <c r="B63" s="24"/>
      <c r="C63" s="24"/>
      <c r="D63" s="24"/>
      <c r="E63" s="24"/>
      <c r="F63" s="24"/>
      <c r="G63" s="24"/>
      <c r="H63" s="24"/>
      <c r="I63" s="24"/>
      <c r="J63" s="24"/>
      <c r="K63" s="24"/>
      <c r="L63" s="24"/>
      <c r="M63" s="24"/>
      <c r="N63" s="24"/>
      <c r="O63" s="24"/>
      <c r="P63" s="24"/>
      <c r="Q63" s="24"/>
      <c r="R63" s="24"/>
      <c r="S63" s="24"/>
      <c r="T63" s="24"/>
    </row>
    <row r="64" spans="2:20">
      <c r="B64" s="24"/>
      <c r="C64" s="24"/>
      <c r="D64" s="24"/>
      <c r="E64" s="24"/>
      <c r="F64" s="24"/>
      <c r="G64" s="24"/>
      <c r="H64" s="24"/>
      <c r="I64" s="24"/>
      <c r="J64" s="24"/>
      <c r="K64" s="24"/>
      <c r="L64" s="24"/>
      <c r="M64" s="24"/>
      <c r="N64" s="24"/>
      <c r="O64" s="24"/>
      <c r="P64" s="24"/>
      <c r="Q64" s="24"/>
      <c r="R64" s="24"/>
      <c r="S64" s="24"/>
      <c r="T64" s="24"/>
    </row>
  </sheetData>
  <mergeCells count="2">
    <mergeCell ref="B4:J4"/>
    <mergeCell ref="L4:T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68"/>
  <sheetViews>
    <sheetView showZeros="0" workbookViewId="0">
      <selection activeCell="R16" sqref="R16"/>
    </sheetView>
  </sheetViews>
  <sheetFormatPr baseColWidth="10" defaultRowHeight="15"/>
  <cols>
    <col min="1" max="1" width="4.5703125" customWidth="1"/>
    <col min="4" max="6" width="2.7109375" customWidth="1"/>
    <col min="7" max="7" width="21.7109375" customWidth="1"/>
    <col min="8" max="8" width="2.7109375" customWidth="1"/>
    <col min="9" max="9" width="24" customWidth="1"/>
    <col min="10" max="10" width="2.7109375" customWidth="1"/>
    <col min="11" max="11" width="21.7109375" customWidth="1"/>
    <col min="12" max="12" width="2.7109375" customWidth="1"/>
    <col min="13" max="13" width="21.7109375" customWidth="1"/>
  </cols>
  <sheetData>
    <row r="2" spans="1:13" ht="23.25" customHeight="1">
      <c r="A2" s="26">
        <v>0</v>
      </c>
      <c r="B2" s="1072" t="s">
        <v>1066</v>
      </c>
      <c r="C2" s="1073"/>
      <c r="D2" s="1073"/>
      <c r="E2" s="1073"/>
      <c r="F2" s="1073"/>
      <c r="G2" s="1073"/>
      <c r="H2" s="1073"/>
      <c r="I2" s="1073"/>
      <c r="J2" s="1073"/>
      <c r="K2" s="1073"/>
      <c r="L2" s="1073"/>
      <c r="M2" s="1074"/>
    </row>
    <row r="4" spans="1:13">
      <c r="B4" s="26"/>
      <c r="C4" s="26"/>
      <c r="D4" s="26">
        <v>0</v>
      </c>
      <c r="E4" s="26">
        <v>0</v>
      </c>
      <c r="F4" s="26">
        <v>0</v>
      </c>
      <c r="G4" s="26">
        <v>0</v>
      </c>
      <c r="H4" s="26">
        <v>0</v>
      </c>
      <c r="I4" s="26">
        <v>0</v>
      </c>
      <c r="J4" s="26">
        <v>0</v>
      </c>
      <c r="K4" s="26">
        <v>0</v>
      </c>
      <c r="L4" s="26">
        <v>0</v>
      </c>
      <c r="M4" s="26">
        <v>0</v>
      </c>
    </row>
    <row r="5" spans="1:13" ht="15.75" customHeight="1">
      <c r="B5" s="26"/>
      <c r="C5" s="26"/>
      <c r="D5" s="26">
        <v>0</v>
      </c>
      <c r="E5" s="26">
        <v>0</v>
      </c>
      <c r="F5" s="26">
        <v>0</v>
      </c>
      <c r="G5" s="99" t="s">
        <v>448</v>
      </c>
      <c r="H5" s="74">
        <v>0</v>
      </c>
      <c r="I5" s="99" t="s">
        <v>448</v>
      </c>
      <c r="J5" s="74">
        <v>0</v>
      </c>
      <c r="K5" s="99" t="s">
        <v>448</v>
      </c>
      <c r="L5" s="74">
        <v>0</v>
      </c>
      <c r="M5" s="99" t="s">
        <v>448</v>
      </c>
    </row>
    <row r="6" spans="1:13" ht="40.5" customHeight="1">
      <c r="B6" s="26"/>
      <c r="C6" s="26"/>
      <c r="D6" s="25"/>
      <c r="E6" s="26">
        <v>0</v>
      </c>
      <c r="F6" s="26">
        <v>0</v>
      </c>
      <c r="G6" s="75" t="s">
        <v>449</v>
      </c>
      <c r="H6" s="26">
        <v>0</v>
      </c>
      <c r="I6" s="76" t="s">
        <v>450</v>
      </c>
      <c r="J6" s="26">
        <v>0</v>
      </c>
      <c r="K6" s="77" t="s">
        <v>451</v>
      </c>
      <c r="L6" s="26">
        <v>0</v>
      </c>
      <c r="M6" s="78" t="s">
        <v>452</v>
      </c>
    </row>
    <row r="7" spans="1:13">
      <c r="B7" s="1765" t="s">
        <v>453</v>
      </c>
      <c r="C7" s="1765"/>
      <c r="D7" s="26">
        <v>0</v>
      </c>
      <c r="E7" s="26">
        <v>0</v>
      </c>
      <c r="F7" s="26">
        <v>0</v>
      </c>
      <c r="G7" s="79"/>
      <c r="H7" s="26"/>
      <c r="I7" s="79"/>
      <c r="J7" s="26"/>
      <c r="K7" s="79"/>
      <c r="L7" s="26"/>
      <c r="M7" s="79"/>
    </row>
    <row r="8" spans="1:13" ht="35.1" customHeight="1">
      <c r="B8" s="1761" t="s">
        <v>455</v>
      </c>
      <c r="C8" s="1761"/>
      <c r="D8" s="26">
        <v>0</v>
      </c>
      <c r="E8" s="26">
        <v>0</v>
      </c>
      <c r="F8" s="26">
        <v>0</v>
      </c>
      <c r="G8" s="92" t="s">
        <v>456</v>
      </c>
      <c r="H8" s="74">
        <v>0</v>
      </c>
      <c r="I8" s="93" t="s">
        <v>457</v>
      </c>
      <c r="J8" s="74">
        <v>0</v>
      </c>
      <c r="K8" s="94" t="s">
        <v>457</v>
      </c>
      <c r="L8" s="74">
        <v>0</v>
      </c>
      <c r="M8" s="95" t="s">
        <v>458</v>
      </c>
    </row>
    <row r="9" spans="1:13" ht="35.1" customHeight="1">
      <c r="B9" s="1761" t="s">
        <v>459</v>
      </c>
      <c r="C9" s="1761"/>
      <c r="D9" s="26">
        <v>0</v>
      </c>
      <c r="E9" s="26">
        <v>0</v>
      </c>
      <c r="F9" s="26">
        <v>0</v>
      </c>
      <c r="G9" s="92" t="s">
        <v>460</v>
      </c>
      <c r="H9" s="74">
        <v>0</v>
      </c>
      <c r="I9" s="93" t="s">
        <v>461</v>
      </c>
      <c r="J9" s="74">
        <v>0</v>
      </c>
      <c r="K9" s="94" t="s">
        <v>462</v>
      </c>
      <c r="L9" s="74">
        <v>0</v>
      </c>
      <c r="M9" s="95" t="s">
        <v>463</v>
      </c>
    </row>
    <row r="10" spans="1:13" ht="35.1" customHeight="1">
      <c r="B10" s="1761" t="s">
        <v>464</v>
      </c>
      <c r="C10" s="1761"/>
      <c r="D10" s="26">
        <v>0</v>
      </c>
      <c r="E10" s="26">
        <v>0</v>
      </c>
      <c r="F10" s="26">
        <v>0</v>
      </c>
      <c r="G10" s="92" t="s">
        <v>465</v>
      </c>
      <c r="H10" s="74">
        <v>0</v>
      </c>
      <c r="I10" s="93" t="s">
        <v>44</v>
      </c>
      <c r="J10" s="74">
        <v>0</v>
      </c>
      <c r="K10" s="94" t="s">
        <v>45</v>
      </c>
      <c r="L10" s="74">
        <v>0</v>
      </c>
      <c r="M10" s="95" t="s">
        <v>466</v>
      </c>
    </row>
    <row r="11" spans="1:13" ht="35.1" customHeight="1">
      <c r="B11" s="1761" t="s">
        <v>467</v>
      </c>
      <c r="C11" s="1761"/>
      <c r="D11" s="26">
        <v>0</v>
      </c>
      <c r="E11" s="26">
        <v>0</v>
      </c>
      <c r="F11" s="26">
        <v>0</v>
      </c>
      <c r="G11" s="92" t="s">
        <v>468</v>
      </c>
      <c r="H11" s="74">
        <v>0</v>
      </c>
      <c r="I11" s="93" t="s">
        <v>45</v>
      </c>
      <c r="J11" s="74">
        <v>0</v>
      </c>
      <c r="K11" s="94" t="s">
        <v>469</v>
      </c>
      <c r="L11" s="74">
        <v>0</v>
      </c>
      <c r="M11" s="95" t="s">
        <v>470</v>
      </c>
    </row>
    <row r="12" spans="1:13" ht="35.1" customHeight="1">
      <c r="B12" s="1761" t="s">
        <v>471</v>
      </c>
      <c r="C12" s="1761"/>
      <c r="D12" s="26">
        <v>0</v>
      </c>
      <c r="E12" s="26">
        <v>0</v>
      </c>
      <c r="F12" s="26">
        <v>0</v>
      </c>
      <c r="G12" s="92" t="s">
        <v>472</v>
      </c>
      <c r="H12" s="74">
        <v>0</v>
      </c>
      <c r="I12" s="93" t="s">
        <v>469</v>
      </c>
      <c r="J12" s="74">
        <v>0</v>
      </c>
      <c r="K12" s="94" t="s">
        <v>473</v>
      </c>
      <c r="L12" s="74">
        <v>0</v>
      </c>
      <c r="M12" s="95" t="s">
        <v>474</v>
      </c>
    </row>
    <row r="13" spans="1:13" ht="35.1" customHeight="1">
      <c r="B13" s="1761" t="s">
        <v>475</v>
      </c>
      <c r="C13" s="1761"/>
      <c r="D13" s="26">
        <v>0</v>
      </c>
      <c r="E13" s="26">
        <v>0</v>
      </c>
      <c r="F13" s="26">
        <v>0</v>
      </c>
      <c r="G13" s="92" t="s">
        <v>476</v>
      </c>
      <c r="H13" s="74">
        <v>0</v>
      </c>
      <c r="I13" s="93" t="s">
        <v>473</v>
      </c>
      <c r="J13" s="74">
        <v>0</v>
      </c>
      <c r="K13" s="94" t="s">
        <v>477</v>
      </c>
      <c r="L13" s="74">
        <v>0</v>
      </c>
      <c r="M13" s="95" t="s">
        <v>478</v>
      </c>
    </row>
    <row r="14" spans="1:13" ht="35.1" customHeight="1">
      <c r="B14" s="1761" t="s">
        <v>479</v>
      </c>
      <c r="C14" s="1761"/>
      <c r="D14" s="26">
        <v>0</v>
      </c>
      <c r="E14" s="26">
        <v>0</v>
      </c>
      <c r="F14" s="26">
        <v>0</v>
      </c>
      <c r="G14" s="92" t="s">
        <v>480</v>
      </c>
      <c r="H14" s="74">
        <v>0</v>
      </c>
      <c r="I14" s="93" t="s">
        <v>477</v>
      </c>
      <c r="J14" s="74">
        <v>0</v>
      </c>
      <c r="K14" s="94" t="s">
        <v>47</v>
      </c>
      <c r="L14" s="74">
        <v>0</v>
      </c>
      <c r="M14" s="95" t="s">
        <v>481</v>
      </c>
    </row>
    <row r="15" spans="1:13" ht="35.1" customHeight="1">
      <c r="B15" s="1761" t="s">
        <v>482</v>
      </c>
      <c r="C15" s="1761"/>
      <c r="D15" s="26">
        <v>0</v>
      </c>
      <c r="E15" s="26">
        <v>0</v>
      </c>
      <c r="F15" s="26">
        <v>0</v>
      </c>
      <c r="G15" s="92" t="s">
        <v>483</v>
      </c>
      <c r="H15" s="74">
        <v>0</v>
      </c>
      <c r="I15" s="93" t="s">
        <v>47</v>
      </c>
      <c r="J15" s="74">
        <v>0</v>
      </c>
      <c r="K15" s="94" t="s">
        <v>484</v>
      </c>
      <c r="L15" s="74">
        <v>0</v>
      </c>
      <c r="M15" s="95" t="s">
        <v>485</v>
      </c>
    </row>
    <row r="16" spans="1:13" ht="35.1" customHeight="1">
      <c r="B16" s="1761" t="s">
        <v>486</v>
      </c>
      <c r="C16" s="1761"/>
      <c r="D16" s="26">
        <v>0</v>
      </c>
      <c r="E16" s="26">
        <v>0</v>
      </c>
      <c r="F16" s="26">
        <v>0</v>
      </c>
      <c r="G16" s="92" t="s">
        <v>487</v>
      </c>
      <c r="H16" s="74">
        <v>0</v>
      </c>
      <c r="I16" s="93" t="s">
        <v>484</v>
      </c>
      <c r="J16" s="74">
        <v>0</v>
      </c>
      <c r="K16" s="94" t="s">
        <v>488</v>
      </c>
      <c r="L16" s="74">
        <v>0</v>
      </c>
      <c r="M16" s="95" t="s">
        <v>489</v>
      </c>
    </row>
    <row r="17" spans="2:13" ht="35.1" customHeight="1">
      <c r="B17" s="1761" t="s">
        <v>490</v>
      </c>
      <c r="C17" s="1761"/>
      <c r="D17" s="26">
        <v>0</v>
      </c>
      <c r="E17" s="26">
        <v>0</v>
      </c>
      <c r="F17" s="26">
        <v>0</v>
      </c>
      <c r="G17" s="92" t="s">
        <v>491</v>
      </c>
      <c r="H17" s="74">
        <v>0</v>
      </c>
      <c r="I17" s="93" t="s">
        <v>488</v>
      </c>
      <c r="J17" s="74">
        <v>0</v>
      </c>
      <c r="K17" s="94" t="s">
        <v>492</v>
      </c>
      <c r="L17" s="74">
        <v>0</v>
      </c>
      <c r="M17" s="95" t="s">
        <v>493</v>
      </c>
    </row>
    <row r="18" spans="2:13" ht="35.1" customHeight="1">
      <c r="B18" s="1761" t="s">
        <v>494</v>
      </c>
      <c r="C18" s="1761"/>
      <c r="D18" s="26">
        <v>0</v>
      </c>
      <c r="E18" s="26">
        <v>0</v>
      </c>
      <c r="F18" s="26">
        <v>0</v>
      </c>
      <c r="G18" s="92" t="s">
        <v>495</v>
      </c>
      <c r="H18" s="74">
        <v>0</v>
      </c>
      <c r="I18" s="93" t="s">
        <v>492</v>
      </c>
      <c r="J18" s="74">
        <v>0</v>
      </c>
      <c r="K18" s="94" t="s">
        <v>496</v>
      </c>
      <c r="L18" s="74">
        <v>0</v>
      </c>
      <c r="M18" s="95" t="s">
        <v>497</v>
      </c>
    </row>
    <row r="19" spans="2:13" ht="35.1" customHeight="1">
      <c r="B19" s="1761" t="s">
        <v>498</v>
      </c>
      <c r="C19" s="1761"/>
      <c r="D19" s="25"/>
      <c r="E19" s="26">
        <v>0</v>
      </c>
      <c r="F19" s="26">
        <v>0</v>
      </c>
      <c r="G19" s="92" t="s">
        <v>499</v>
      </c>
      <c r="H19" s="74">
        <v>0</v>
      </c>
      <c r="I19" s="93" t="s">
        <v>500</v>
      </c>
      <c r="J19" s="74">
        <v>0</v>
      </c>
      <c r="K19" s="94" t="s">
        <v>501</v>
      </c>
      <c r="L19" s="74">
        <v>0</v>
      </c>
      <c r="M19" s="95" t="s">
        <v>502</v>
      </c>
    </row>
    <row r="20" spans="2:13" ht="35.1" customHeight="1">
      <c r="B20" s="1761" t="s">
        <v>503</v>
      </c>
      <c r="C20" s="1761"/>
      <c r="D20" s="26">
        <v>0</v>
      </c>
      <c r="E20" s="26">
        <v>0</v>
      </c>
      <c r="F20" s="26">
        <v>0</v>
      </c>
      <c r="G20" s="92" t="s">
        <v>504</v>
      </c>
      <c r="H20" s="74">
        <v>0</v>
      </c>
      <c r="I20" s="93" t="s">
        <v>496</v>
      </c>
      <c r="J20" s="74">
        <v>0</v>
      </c>
      <c r="K20" s="94" t="s">
        <v>505</v>
      </c>
      <c r="L20" s="74">
        <v>0</v>
      </c>
      <c r="M20" s="95" t="s">
        <v>506</v>
      </c>
    </row>
    <row r="21" spans="2:13" ht="35.1" customHeight="1">
      <c r="B21" s="1761" t="s">
        <v>507</v>
      </c>
      <c r="C21" s="1761"/>
      <c r="D21" s="25"/>
      <c r="E21" s="26">
        <v>0</v>
      </c>
      <c r="F21" s="26">
        <v>0</v>
      </c>
      <c r="G21" s="92" t="s">
        <v>508</v>
      </c>
      <c r="H21" s="74">
        <v>0</v>
      </c>
      <c r="I21" s="93" t="s">
        <v>509</v>
      </c>
      <c r="J21" s="74">
        <v>0</v>
      </c>
      <c r="K21" s="94" t="s">
        <v>510</v>
      </c>
      <c r="L21" s="74">
        <v>0</v>
      </c>
      <c r="M21" s="95" t="s">
        <v>511</v>
      </c>
    </row>
    <row r="22" spans="2:13" ht="35.1" customHeight="1">
      <c r="B22" s="1761" t="s">
        <v>512</v>
      </c>
      <c r="C22" s="1761"/>
      <c r="D22" s="26">
        <v>0</v>
      </c>
      <c r="E22" s="26">
        <v>0</v>
      </c>
      <c r="F22" s="26">
        <v>0</v>
      </c>
      <c r="G22" s="92" t="s">
        <v>513</v>
      </c>
      <c r="H22" s="74">
        <v>0</v>
      </c>
      <c r="I22" s="93" t="s">
        <v>501</v>
      </c>
      <c r="J22" s="74">
        <v>0</v>
      </c>
      <c r="K22" s="94" t="s">
        <v>514</v>
      </c>
      <c r="L22" s="74">
        <v>0</v>
      </c>
      <c r="M22" s="95" t="s">
        <v>515</v>
      </c>
    </row>
    <row r="23" spans="2:13" ht="35.1" customHeight="1">
      <c r="B23" s="26"/>
      <c r="C23" s="26"/>
      <c r="D23" s="26">
        <v>0</v>
      </c>
      <c r="E23" s="26">
        <v>0</v>
      </c>
      <c r="F23" s="26">
        <v>0</v>
      </c>
      <c r="G23" s="92" t="s">
        <v>516</v>
      </c>
      <c r="H23" s="74">
        <v>0</v>
      </c>
      <c r="I23" s="93" t="s">
        <v>505</v>
      </c>
      <c r="J23" s="74">
        <v>0</v>
      </c>
      <c r="K23" s="94" t="s">
        <v>517</v>
      </c>
      <c r="L23" s="74">
        <v>0</v>
      </c>
      <c r="M23" s="95" t="s">
        <v>518</v>
      </c>
    </row>
    <row r="24" spans="2:13" ht="35.1" customHeight="1">
      <c r="B24" s="25"/>
      <c r="C24" s="25"/>
      <c r="D24" s="25"/>
      <c r="E24" s="26">
        <v>0</v>
      </c>
      <c r="F24" s="26">
        <v>0</v>
      </c>
      <c r="G24" s="92" t="s">
        <v>519</v>
      </c>
      <c r="H24" s="74">
        <v>0</v>
      </c>
      <c r="I24" s="93" t="s">
        <v>520</v>
      </c>
      <c r="J24" s="74">
        <v>0</v>
      </c>
      <c r="K24" s="94" t="s">
        <v>521</v>
      </c>
      <c r="L24" s="74">
        <v>0</v>
      </c>
      <c r="M24" s="95" t="s">
        <v>522</v>
      </c>
    </row>
    <row r="25" spans="2:13" ht="35.1" customHeight="1">
      <c r="B25" s="25"/>
      <c r="C25" s="25"/>
      <c r="D25" s="25"/>
      <c r="E25" s="26">
        <v>0</v>
      </c>
      <c r="F25" s="26">
        <v>0</v>
      </c>
      <c r="G25" s="92" t="s">
        <v>523</v>
      </c>
      <c r="H25" s="74">
        <v>0</v>
      </c>
      <c r="I25" s="93" t="s">
        <v>510</v>
      </c>
      <c r="J25" s="74">
        <v>0</v>
      </c>
      <c r="K25" s="94" t="s">
        <v>42</v>
      </c>
      <c r="L25" s="74">
        <v>0</v>
      </c>
      <c r="M25" s="95" t="s">
        <v>524</v>
      </c>
    </row>
    <row r="26" spans="2:13" ht="35.1" customHeight="1">
      <c r="B26" s="25"/>
      <c r="C26" s="25"/>
      <c r="D26" s="25"/>
      <c r="E26" s="26">
        <v>0</v>
      </c>
      <c r="F26" s="26">
        <v>0</v>
      </c>
      <c r="G26" s="92" t="s">
        <v>525</v>
      </c>
      <c r="H26" s="74">
        <v>0</v>
      </c>
      <c r="I26" s="93" t="s">
        <v>526</v>
      </c>
      <c r="J26" s="74">
        <v>0</v>
      </c>
      <c r="K26" s="94" t="s">
        <v>527</v>
      </c>
      <c r="L26" s="74">
        <v>0</v>
      </c>
      <c r="M26" s="95" t="s">
        <v>528</v>
      </c>
    </row>
    <row r="27" spans="2:13" ht="35.1" customHeight="1">
      <c r="B27" s="26"/>
      <c r="C27" s="26"/>
      <c r="D27" s="26">
        <v>0</v>
      </c>
      <c r="E27" s="26">
        <v>0</v>
      </c>
      <c r="F27" s="26">
        <v>0</v>
      </c>
      <c r="G27" s="92" t="s">
        <v>529</v>
      </c>
      <c r="H27" s="74">
        <v>0</v>
      </c>
      <c r="I27" s="93" t="s">
        <v>514</v>
      </c>
      <c r="J27" s="74">
        <v>0</v>
      </c>
      <c r="K27" s="94" t="s">
        <v>530</v>
      </c>
      <c r="L27" s="74">
        <v>0</v>
      </c>
      <c r="M27" s="95" t="s">
        <v>531</v>
      </c>
    </row>
    <row r="28" spans="2:13" ht="35.1" customHeight="1">
      <c r="B28" s="26"/>
      <c r="C28" s="26"/>
      <c r="D28" s="26">
        <v>0</v>
      </c>
      <c r="E28" s="26">
        <v>0</v>
      </c>
      <c r="F28" s="26">
        <v>0</v>
      </c>
      <c r="G28" s="92" t="s">
        <v>532</v>
      </c>
      <c r="H28" s="74">
        <v>0</v>
      </c>
      <c r="I28" s="93" t="s">
        <v>533</v>
      </c>
      <c r="J28" s="74">
        <v>0</v>
      </c>
      <c r="K28" s="94" t="s">
        <v>534</v>
      </c>
      <c r="L28" s="74">
        <v>0</v>
      </c>
      <c r="M28" s="74">
        <v>0</v>
      </c>
    </row>
    <row r="29" spans="2:13" ht="35.1" customHeight="1">
      <c r="B29" s="26"/>
      <c r="C29" s="26"/>
      <c r="D29" s="26">
        <v>0</v>
      </c>
      <c r="E29" s="26">
        <v>0</v>
      </c>
      <c r="F29" s="26">
        <v>0</v>
      </c>
      <c r="G29" s="92" t="s">
        <v>535</v>
      </c>
      <c r="H29" s="74">
        <v>0</v>
      </c>
      <c r="I29" s="93" t="s">
        <v>517</v>
      </c>
      <c r="J29" s="74">
        <v>0</v>
      </c>
      <c r="K29" s="94" t="s">
        <v>536</v>
      </c>
      <c r="L29" s="74">
        <v>0</v>
      </c>
      <c r="M29" s="74">
        <v>0</v>
      </c>
    </row>
    <row r="30" spans="2:13" ht="35.1" customHeight="1">
      <c r="B30" s="26"/>
      <c r="C30" s="26"/>
      <c r="D30" s="26">
        <v>0</v>
      </c>
      <c r="E30" s="26">
        <v>0</v>
      </c>
      <c r="F30" s="26">
        <v>0</v>
      </c>
      <c r="G30" s="96"/>
      <c r="H30" s="74">
        <v>0</v>
      </c>
      <c r="I30" s="93" t="s">
        <v>521</v>
      </c>
      <c r="J30" s="74">
        <v>0</v>
      </c>
      <c r="K30" s="94" t="s">
        <v>537</v>
      </c>
      <c r="L30" s="74">
        <v>0</v>
      </c>
      <c r="M30" s="74">
        <v>0</v>
      </c>
    </row>
    <row r="31" spans="2:13" ht="35.1" customHeight="1">
      <c r="B31" s="26"/>
      <c r="C31" s="26"/>
      <c r="D31" s="26">
        <v>0</v>
      </c>
      <c r="E31" s="26">
        <v>0</v>
      </c>
      <c r="F31" s="26">
        <v>0</v>
      </c>
      <c r="G31" s="96"/>
      <c r="H31" s="74">
        <v>0</v>
      </c>
      <c r="I31" s="93" t="s">
        <v>42</v>
      </c>
      <c r="J31" s="74">
        <v>0</v>
      </c>
      <c r="K31" s="94" t="s">
        <v>538</v>
      </c>
      <c r="L31" s="74">
        <v>0</v>
      </c>
      <c r="M31" s="74">
        <v>0</v>
      </c>
    </row>
    <row r="32" spans="2:13" ht="35.1" customHeight="1">
      <c r="B32" s="26"/>
      <c r="C32" s="26"/>
      <c r="D32" s="26">
        <v>0</v>
      </c>
      <c r="E32" s="26">
        <v>0</v>
      </c>
      <c r="F32" s="26">
        <v>0</v>
      </c>
      <c r="G32" s="96"/>
      <c r="H32" s="74">
        <v>0</v>
      </c>
      <c r="I32" s="93" t="s">
        <v>527</v>
      </c>
      <c r="J32" s="74">
        <v>0</v>
      </c>
      <c r="K32" s="94" t="s">
        <v>539</v>
      </c>
      <c r="L32" s="74">
        <v>0</v>
      </c>
      <c r="M32" s="74">
        <v>0</v>
      </c>
    </row>
    <row r="33" spans="2:13" ht="35.1" customHeight="1">
      <c r="B33" s="26"/>
      <c r="C33" s="26"/>
      <c r="D33" s="26">
        <v>0</v>
      </c>
      <c r="E33" s="26">
        <v>0</v>
      </c>
      <c r="F33" s="26">
        <v>0</v>
      </c>
      <c r="G33" s="96"/>
      <c r="H33" s="74">
        <v>0</v>
      </c>
      <c r="I33" s="93" t="s">
        <v>530</v>
      </c>
      <c r="J33" s="74">
        <v>0</v>
      </c>
      <c r="K33" s="94" t="s">
        <v>540</v>
      </c>
      <c r="L33" s="74">
        <v>0</v>
      </c>
      <c r="M33" s="74">
        <v>0</v>
      </c>
    </row>
    <row r="34" spans="2:13" ht="35.1" customHeight="1">
      <c r="B34" s="26"/>
      <c r="C34" s="26"/>
      <c r="D34" s="26">
        <v>0</v>
      </c>
      <c r="E34" s="26">
        <v>0</v>
      </c>
      <c r="F34" s="26">
        <v>0</v>
      </c>
      <c r="G34" s="96"/>
      <c r="H34" s="74">
        <v>0</v>
      </c>
      <c r="I34" s="93" t="s">
        <v>541</v>
      </c>
      <c r="J34" s="74">
        <v>0</v>
      </c>
      <c r="K34" s="94" t="s">
        <v>542</v>
      </c>
      <c r="L34" s="74">
        <v>0</v>
      </c>
      <c r="M34" s="74">
        <v>0</v>
      </c>
    </row>
    <row r="35" spans="2:13" ht="35.1" customHeight="1">
      <c r="B35" s="26"/>
      <c r="C35" s="26"/>
      <c r="D35" s="26">
        <v>0</v>
      </c>
      <c r="E35" s="26">
        <v>0</v>
      </c>
      <c r="F35" s="26">
        <v>0</v>
      </c>
      <c r="G35" s="96"/>
      <c r="H35" s="74">
        <v>0</v>
      </c>
      <c r="I35" s="93" t="s">
        <v>534</v>
      </c>
      <c r="J35" s="74">
        <v>0</v>
      </c>
      <c r="K35" s="94" t="s">
        <v>543</v>
      </c>
      <c r="L35" s="74">
        <v>0</v>
      </c>
      <c r="M35" s="74">
        <v>0</v>
      </c>
    </row>
    <row r="36" spans="2:13" ht="35.1" customHeight="1">
      <c r="B36" s="26"/>
      <c r="C36" s="26"/>
      <c r="D36" s="26">
        <v>0</v>
      </c>
      <c r="E36" s="26">
        <v>0</v>
      </c>
      <c r="F36" s="26">
        <v>0</v>
      </c>
      <c r="G36" s="96"/>
      <c r="H36" s="74">
        <v>0</v>
      </c>
      <c r="I36" s="93" t="s">
        <v>536</v>
      </c>
      <c r="J36" s="74">
        <v>0</v>
      </c>
      <c r="K36" s="94" t="s">
        <v>544</v>
      </c>
      <c r="L36" s="74">
        <v>0</v>
      </c>
      <c r="M36" s="74">
        <v>0</v>
      </c>
    </row>
    <row r="37" spans="2:13" ht="35.1" customHeight="1">
      <c r="B37" s="26"/>
      <c r="C37" s="26"/>
      <c r="D37" s="26">
        <v>0</v>
      </c>
      <c r="E37" s="26">
        <v>0</v>
      </c>
      <c r="F37" s="26">
        <v>0</v>
      </c>
      <c r="G37" s="96"/>
      <c r="H37" s="74">
        <v>0</v>
      </c>
      <c r="I37" s="93" t="s">
        <v>537</v>
      </c>
      <c r="J37" s="74">
        <v>0</v>
      </c>
      <c r="K37" s="94" t="s">
        <v>545</v>
      </c>
      <c r="L37" s="74">
        <v>0</v>
      </c>
      <c r="M37" s="74">
        <v>0</v>
      </c>
    </row>
    <row r="38" spans="2:13" ht="35.1" customHeight="1">
      <c r="B38" s="26"/>
      <c r="C38" s="26"/>
      <c r="D38" s="26">
        <v>0</v>
      </c>
      <c r="E38" s="26">
        <v>0</v>
      </c>
      <c r="F38" s="26">
        <v>0</v>
      </c>
      <c r="G38" s="96"/>
      <c r="H38" s="74">
        <v>0</v>
      </c>
      <c r="I38" s="93" t="s">
        <v>546</v>
      </c>
      <c r="J38" s="74">
        <v>0</v>
      </c>
      <c r="K38" s="94" t="s">
        <v>547</v>
      </c>
      <c r="L38" s="74">
        <v>0</v>
      </c>
      <c r="M38" s="74">
        <v>0</v>
      </c>
    </row>
    <row r="39" spans="2:13" ht="35.1" customHeight="1">
      <c r="B39" s="26"/>
      <c r="C39" s="26"/>
      <c r="D39" s="26">
        <v>0</v>
      </c>
      <c r="E39" s="26">
        <v>0</v>
      </c>
      <c r="F39" s="26">
        <v>0</v>
      </c>
      <c r="G39" s="96"/>
      <c r="H39" s="74">
        <v>0</v>
      </c>
      <c r="I39" s="93" t="s">
        <v>548</v>
      </c>
      <c r="J39" s="74">
        <v>0</v>
      </c>
      <c r="K39" s="94" t="s">
        <v>549</v>
      </c>
      <c r="L39" s="74">
        <v>0</v>
      </c>
      <c r="M39" s="74">
        <v>0</v>
      </c>
    </row>
    <row r="40" spans="2:13" ht="35.1" customHeight="1">
      <c r="B40" s="26"/>
      <c r="C40" s="26"/>
      <c r="D40" s="26">
        <v>0</v>
      </c>
      <c r="E40" s="26">
        <v>0</v>
      </c>
      <c r="F40" s="26">
        <v>0</v>
      </c>
      <c r="G40" s="96"/>
      <c r="H40" s="74">
        <v>0</v>
      </c>
      <c r="I40" s="93" t="s">
        <v>538</v>
      </c>
      <c r="J40" s="74">
        <v>0</v>
      </c>
      <c r="K40" s="94" t="s">
        <v>550</v>
      </c>
      <c r="L40" s="74">
        <v>0</v>
      </c>
      <c r="M40" s="74">
        <v>0</v>
      </c>
    </row>
    <row r="41" spans="2:13" ht="35.1" customHeight="1">
      <c r="B41" s="26"/>
      <c r="C41" s="26"/>
      <c r="D41" s="26">
        <v>0</v>
      </c>
      <c r="E41" s="26">
        <v>0</v>
      </c>
      <c r="F41" s="26">
        <v>0</v>
      </c>
      <c r="G41" s="96"/>
      <c r="H41" s="74">
        <v>0</v>
      </c>
      <c r="I41" s="93" t="s">
        <v>539</v>
      </c>
      <c r="J41" s="74">
        <v>0</v>
      </c>
      <c r="K41" s="94" t="s">
        <v>551</v>
      </c>
      <c r="L41" s="74">
        <v>0</v>
      </c>
      <c r="M41" s="74">
        <v>0</v>
      </c>
    </row>
    <row r="42" spans="2:13" ht="35.1" customHeight="1">
      <c r="B42" s="26"/>
      <c r="C42" s="26"/>
      <c r="D42" s="26">
        <v>0</v>
      </c>
      <c r="E42" s="26">
        <v>0</v>
      </c>
      <c r="F42" s="26">
        <v>0</v>
      </c>
      <c r="G42" s="96"/>
      <c r="H42" s="74">
        <v>0</v>
      </c>
      <c r="I42" s="93" t="s">
        <v>552</v>
      </c>
      <c r="J42" s="74">
        <v>0</v>
      </c>
      <c r="K42" s="94" t="s">
        <v>553</v>
      </c>
      <c r="L42" s="74">
        <v>0</v>
      </c>
      <c r="M42" s="74">
        <v>0</v>
      </c>
    </row>
    <row r="43" spans="2:13" ht="35.1" customHeight="1">
      <c r="B43" s="26"/>
      <c r="C43" s="26"/>
      <c r="D43" s="26">
        <v>0</v>
      </c>
      <c r="E43" s="26">
        <v>0</v>
      </c>
      <c r="F43" s="26">
        <v>0</v>
      </c>
      <c r="G43" s="96"/>
      <c r="H43" s="74">
        <v>0</v>
      </c>
      <c r="I43" s="93" t="s">
        <v>554</v>
      </c>
      <c r="J43" s="74">
        <v>0</v>
      </c>
      <c r="K43" s="94" t="s">
        <v>555</v>
      </c>
      <c r="L43" s="74">
        <v>0</v>
      </c>
      <c r="M43" s="74">
        <v>0</v>
      </c>
    </row>
    <row r="44" spans="2:13" ht="35.1" customHeight="1">
      <c r="B44" s="26"/>
      <c r="C44" s="26"/>
      <c r="D44" s="26">
        <v>0</v>
      </c>
      <c r="E44" s="26">
        <v>0</v>
      </c>
      <c r="F44" s="26">
        <v>0</v>
      </c>
      <c r="G44" s="97"/>
      <c r="H44" s="74">
        <v>0</v>
      </c>
      <c r="I44" s="93" t="s">
        <v>556</v>
      </c>
      <c r="J44" s="74">
        <v>0</v>
      </c>
      <c r="K44" s="94" t="s">
        <v>557</v>
      </c>
      <c r="L44" s="74">
        <v>0</v>
      </c>
      <c r="M44" s="74">
        <v>0</v>
      </c>
    </row>
    <row r="45" spans="2:13" ht="35.1" customHeight="1">
      <c r="B45" s="26"/>
      <c r="C45" s="26"/>
      <c r="D45" s="26">
        <v>0</v>
      </c>
      <c r="E45" s="26">
        <v>0</v>
      </c>
      <c r="F45" s="26">
        <v>0</v>
      </c>
      <c r="G45" s="97"/>
      <c r="H45" s="74">
        <v>0</v>
      </c>
      <c r="I45" s="93" t="s">
        <v>558</v>
      </c>
      <c r="J45" s="74">
        <v>0</v>
      </c>
      <c r="K45" s="94" t="s">
        <v>559</v>
      </c>
      <c r="L45" s="74">
        <v>0</v>
      </c>
      <c r="M45" s="74">
        <v>0</v>
      </c>
    </row>
    <row r="46" spans="2:13" ht="35.1" customHeight="1">
      <c r="B46" s="25"/>
      <c r="C46" s="25"/>
      <c r="D46" s="26">
        <v>0</v>
      </c>
      <c r="E46" s="26">
        <v>0</v>
      </c>
      <c r="F46" s="26">
        <v>0</v>
      </c>
      <c r="G46" s="97"/>
      <c r="H46" s="74">
        <v>0</v>
      </c>
      <c r="I46" s="93" t="s">
        <v>560</v>
      </c>
      <c r="J46" s="74">
        <v>0</v>
      </c>
      <c r="K46" s="94" t="s">
        <v>561</v>
      </c>
      <c r="L46" s="74">
        <v>0</v>
      </c>
      <c r="M46" s="74">
        <v>0</v>
      </c>
    </row>
    <row r="47" spans="2:13" ht="35.1" customHeight="1">
      <c r="B47" s="26"/>
      <c r="C47" s="26"/>
      <c r="D47" s="26">
        <v>0</v>
      </c>
      <c r="E47" s="26">
        <v>0</v>
      </c>
      <c r="F47" s="26">
        <v>0</v>
      </c>
      <c r="G47" s="97"/>
      <c r="H47" s="74">
        <v>0</v>
      </c>
      <c r="I47" s="93" t="s">
        <v>562</v>
      </c>
      <c r="J47" s="74">
        <v>0</v>
      </c>
      <c r="K47" s="94" t="s">
        <v>563</v>
      </c>
      <c r="L47" s="74">
        <v>0</v>
      </c>
      <c r="M47" s="74">
        <v>0</v>
      </c>
    </row>
    <row r="48" spans="2:13" ht="35.1" customHeight="1">
      <c r="B48" s="26"/>
      <c r="C48" s="26"/>
      <c r="D48" s="26">
        <v>0</v>
      </c>
      <c r="E48" s="26">
        <v>0</v>
      </c>
      <c r="F48" s="26">
        <v>0</v>
      </c>
      <c r="G48" s="97"/>
      <c r="H48" s="74">
        <v>0</v>
      </c>
      <c r="I48" s="93" t="s">
        <v>564</v>
      </c>
      <c r="J48" s="74">
        <v>0</v>
      </c>
      <c r="K48" s="94" t="s">
        <v>565</v>
      </c>
      <c r="L48" s="74">
        <v>0</v>
      </c>
      <c r="M48" s="74">
        <v>0</v>
      </c>
    </row>
    <row r="49" spans="2:13" ht="35.1" customHeight="1">
      <c r="B49" s="26"/>
      <c r="C49" s="26"/>
      <c r="D49" s="26">
        <v>0</v>
      </c>
      <c r="E49" s="26">
        <v>0</v>
      </c>
      <c r="F49" s="26">
        <v>0</v>
      </c>
      <c r="G49" s="74">
        <v>0</v>
      </c>
      <c r="H49" s="74">
        <v>0</v>
      </c>
      <c r="I49" s="74">
        <v>0</v>
      </c>
      <c r="J49" s="74">
        <v>0</v>
      </c>
      <c r="K49" s="94" t="s">
        <v>552</v>
      </c>
      <c r="L49" s="74">
        <v>0</v>
      </c>
      <c r="M49" s="74">
        <v>0</v>
      </c>
    </row>
    <row r="50" spans="2:13" ht="35.1" customHeight="1">
      <c r="B50" s="26"/>
      <c r="C50" s="26"/>
      <c r="D50" s="26">
        <v>0</v>
      </c>
      <c r="E50" s="26">
        <v>0</v>
      </c>
      <c r="F50" s="26">
        <v>0</v>
      </c>
      <c r="G50" s="74">
        <v>0</v>
      </c>
      <c r="H50" s="74">
        <v>0</v>
      </c>
      <c r="I50" s="74">
        <v>0</v>
      </c>
      <c r="J50" s="74">
        <v>0</v>
      </c>
      <c r="K50" s="94" t="s">
        <v>566</v>
      </c>
      <c r="L50" s="74">
        <v>0</v>
      </c>
      <c r="M50" s="74">
        <v>0</v>
      </c>
    </row>
    <row r="51" spans="2:13" ht="35.1" customHeight="1">
      <c r="B51" s="26"/>
      <c r="C51" s="26"/>
      <c r="D51" s="26">
        <v>0</v>
      </c>
      <c r="E51" s="26">
        <v>0</v>
      </c>
      <c r="F51" s="26">
        <v>0</v>
      </c>
      <c r="G51" s="74">
        <v>0</v>
      </c>
      <c r="H51" s="74">
        <v>0</v>
      </c>
      <c r="I51" s="74">
        <v>0</v>
      </c>
      <c r="J51" s="74">
        <v>0</v>
      </c>
      <c r="K51" s="94" t="s">
        <v>554</v>
      </c>
      <c r="L51" s="74">
        <v>0</v>
      </c>
      <c r="M51" s="74">
        <v>0</v>
      </c>
    </row>
    <row r="52" spans="2:13" ht="35.1" customHeight="1">
      <c r="B52" s="26"/>
      <c r="C52" s="26"/>
      <c r="D52" s="26">
        <v>0</v>
      </c>
      <c r="E52" s="26">
        <v>0</v>
      </c>
      <c r="F52" s="26">
        <v>0</v>
      </c>
      <c r="G52" s="74">
        <v>0</v>
      </c>
      <c r="H52" s="74">
        <v>0</v>
      </c>
      <c r="I52" s="74">
        <v>0</v>
      </c>
      <c r="J52" s="74">
        <v>0</v>
      </c>
      <c r="K52" s="94" t="s">
        <v>556</v>
      </c>
      <c r="L52" s="74">
        <v>0</v>
      </c>
      <c r="M52" s="74">
        <v>0</v>
      </c>
    </row>
    <row r="53" spans="2:13" ht="35.1" customHeight="1">
      <c r="B53" s="26"/>
      <c r="C53" s="26"/>
      <c r="D53" s="26">
        <v>0</v>
      </c>
      <c r="E53" s="26">
        <v>0</v>
      </c>
      <c r="F53" s="26">
        <v>0</v>
      </c>
      <c r="G53" s="74">
        <v>0</v>
      </c>
      <c r="H53" s="74">
        <v>0</v>
      </c>
      <c r="I53" s="74">
        <v>0</v>
      </c>
      <c r="J53" s="74">
        <v>0</v>
      </c>
      <c r="K53" s="94" t="s">
        <v>567</v>
      </c>
      <c r="L53" s="74">
        <v>0</v>
      </c>
      <c r="M53" s="74">
        <v>0</v>
      </c>
    </row>
    <row r="54" spans="2:13" ht="35.1" customHeight="1">
      <c r="B54" s="26"/>
      <c r="C54" s="26"/>
      <c r="D54" s="26">
        <v>0</v>
      </c>
      <c r="E54" s="26">
        <v>0</v>
      </c>
      <c r="F54" s="26">
        <v>0</v>
      </c>
      <c r="G54" s="74">
        <v>0</v>
      </c>
      <c r="H54" s="74">
        <v>0</v>
      </c>
      <c r="I54" s="74">
        <v>0</v>
      </c>
      <c r="J54" s="74">
        <v>0</v>
      </c>
      <c r="K54" s="94" t="s">
        <v>558</v>
      </c>
      <c r="L54" s="74">
        <v>0</v>
      </c>
      <c r="M54" s="74">
        <v>0</v>
      </c>
    </row>
    <row r="55" spans="2:13" ht="35.1" customHeight="1">
      <c r="B55" s="26"/>
      <c r="C55" s="26"/>
      <c r="D55" s="26">
        <v>0</v>
      </c>
      <c r="E55" s="26">
        <v>0</v>
      </c>
      <c r="F55" s="26">
        <v>0</v>
      </c>
      <c r="G55" s="74">
        <v>0</v>
      </c>
      <c r="H55" s="74">
        <v>0</v>
      </c>
      <c r="I55" s="74">
        <v>0</v>
      </c>
      <c r="J55" s="74">
        <v>0</v>
      </c>
      <c r="K55" s="94" t="s">
        <v>560</v>
      </c>
      <c r="L55" s="74">
        <v>0</v>
      </c>
      <c r="M55" s="74">
        <v>0</v>
      </c>
    </row>
    <row r="56" spans="2:13" ht="35.1" customHeight="1">
      <c r="B56" s="26"/>
      <c r="C56" s="26"/>
      <c r="D56" s="26">
        <v>0</v>
      </c>
      <c r="E56" s="26">
        <v>0</v>
      </c>
      <c r="F56" s="26">
        <v>0</v>
      </c>
      <c r="G56" s="74">
        <v>0</v>
      </c>
      <c r="H56" s="74">
        <v>0</v>
      </c>
      <c r="I56" s="74">
        <v>0</v>
      </c>
      <c r="J56" s="74">
        <v>0</v>
      </c>
      <c r="K56" s="94" t="s">
        <v>562</v>
      </c>
      <c r="L56" s="74">
        <v>0</v>
      </c>
      <c r="M56" s="74">
        <v>0</v>
      </c>
    </row>
    <row r="57" spans="2:13" ht="35.1" customHeight="1">
      <c r="B57" s="26"/>
      <c r="C57" s="26"/>
      <c r="D57" s="26">
        <v>0</v>
      </c>
      <c r="E57" s="26">
        <v>0</v>
      </c>
      <c r="F57" s="26">
        <v>0</v>
      </c>
      <c r="G57" s="74">
        <v>0</v>
      </c>
      <c r="H57" s="74">
        <v>0</v>
      </c>
      <c r="I57" s="74">
        <v>0</v>
      </c>
      <c r="J57" s="74">
        <v>0</v>
      </c>
      <c r="K57" s="94" t="s">
        <v>564</v>
      </c>
      <c r="L57" s="74">
        <v>0</v>
      </c>
      <c r="M57" s="74">
        <v>0</v>
      </c>
    </row>
    <row r="58" spans="2:13" ht="24.95" customHeight="1">
      <c r="B58" s="26"/>
      <c r="C58" s="26"/>
      <c r="D58" s="26">
        <v>0</v>
      </c>
      <c r="E58" s="26">
        <v>0</v>
      </c>
      <c r="F58" s="26">
        <v>0</v>
      </c>
      <c r="G58" s="98">
        <v>0</v>
      </c>
      <c r="H58" s="98">
        <v>0</v>
      </c>
      <c r="I58" s="98">
        <v>0</v>
      </c>
      <c r="J58" s="98">
        <v>0</v>
      </c>
      <c r="K58" s="98">
        <v>0</v>
      </c>
      <c r="L58" s="98">
        <v>0</v>
      </c>
      <c r="M58" s="98">
        <v>0</v>
      </c>
    </row>
    <row r="59" spans="2:13" ht="24.95" customHeight="1">
      <c r="B59" s="26"/>
      <c r="C59" s="26"/>
      <c r="D59" s="26">
        <v>0</v>
      </c>
      <c r="E59" s="26">
        <v>0</v>
      </c>
      <c r="F59" s="26">
        <v>0</v>
      </c>
      <c r="G59" s="26">
        <v>0</v>
      </c>
      <c r="H59" s="26">
        <v>0</v>
      </c>
      <c r="I59" s="26">
        <v>0</v>
      </c>
      <c r="J59" s="26">
        <v>0</v>
      </c>
      <c r="K59" s="26">
        <v>0</v>
      </c>
      <c r="L59" s="26">
        <v>0</v>
      </c>
      <c r="M59" s="26">
        <v>0</v>
      </c>
    </row>
    <row r="60" spans="2:13" ht="24.95" customHeight="1">
      <c r="B60" s="25"/>
      <c r="C60" s="25"/>
      <c r="D60" s="25"/>
      <c r="E60" s="25"/>
      <c r="F60" s="25"/>
      <c r="G60" s="25"/>
      <c r="H60" s="25"/>
      <c r="I60" s="25"/>
      <c r="J60" s="25"/>
      <c r="K60" s="25"/>
      <c r="L60" s="25"/>
      <c r="M60" s="25"/>
    </row>
    <row r="61" spans="2:13" ht="24.95" customHeight="1">
      <c r="B61" s="25"/>
      <c r="C61" s="25"/>
      <c r="D61" s="25"/>
      <c r="E61" s="25"/>
      <c r="F61" s="25"/>
      <c r="G61" s="25"/>
      <c r="H61" s="25"/>
      <c r="I61" s="25"/>
      <c r="J61" s="25"/>
      <c r="K61" s="25"/>
      <c r="L61" s="25"/>
      <c r="M61" s="25"/>
    </row>
    <row r="62" spans="2:13" ht="24.95" customHeight="1">
      <c r="B62" s="25"/>
      <c r="C62" s="25"/>
      <c r="D62" s="25"/>
      <c r="E62" s="25"/>
      <c r="F62" s="25"/>
      <c r="G62" s="25"/>
      <c r="H62" s="25"/>
      <c r="I62" s="25"/>
      <c r="J62" s="25"/>
      <c r="K62" s="25"/>
      <c r="L62" s="25"/>
      <c r="M62" s="25"/>
    </row>
    <row r="63" spans="2:13" ht="24.95" customHeight="1">
      <c r="B63" s="25"/>
      <c r="C63" s="25"/>
      <c r="D63" s="25"/>
      <c r="E63" s="25"/>
      <c r="F63" s="25"/>
      <c r="G63" s="25"/>
      <c r="H63" s="25"/>
      <c r="I63" s="25"/>
      <c r="J63" s="25"/>
      <c r="K63" s="25"/>
      <c r="L63" s="25"/>
      <c r="M63" s="25"/>
    </row>
    <row r="64" spans="2:13" ht="24.95" customHeight="1">
      <c r="B64" s="25"/>
      <c r="C64" s="25"/>
      <c r="D64" s="25"/>
      <c r="E64" s="25"/>
      <c r="F64" s="25"/>
      <c r="G64" s="25"/>
      <c r="H64" s="25"/>
      <c r="I64" s="25"/>
      <c r="J64" s="25"/>
      <c r="K64" s="25"/>
      <c r="L64" s="25"/>
      <c r="M64" s="25"/>
    </row>
    <row r="65" spans="2:13" ht="24.95" customHeight="1">
      <c r="B65" s="25"/>
      <c r="C65" s="25"/>
      <c r="D65" s="25"/>
      <c r="E65" s="24"/>
      <c r="F65" s="24"/>
      <c r="G65" s="24"/>
      <c r="H65" s="24"/>
      <c r="I65" s="24"/>
      <c r="J65" s="24"/>
      <c r="K65" s="24"/>
      <c r="L65" s="24"/>
      <c r="M65" s="24"/>
    </row>
    <row r="66" spans="2:13" ht="24.95" customHeight="1">
      <c r="B66" s="25"/>
      <c r="C66" s="25"/>
      <c r="D66" s="25"/>
      <c r="E66" s="24"/>
      <c r="F66" s="24"/>
      <c r="G66" s="24"/>
      <c r="H66" s="24"/>
      <c r="I66" s="24"/>
      <c r="J66" s="24"/>
      <c r="K66" s="24"/>
      <c r="L66" s="24"/>
      <c r="M66" s="24"/>
    </row>
    <row r="67" spans="2:13" ht="24.95" customHeight="1">
      <c r="B67" s="25"/>
      <c r="C67" s="25"/>
      <c r="D67" s="25"/>
      <c r="E67" s="24"/>
      <c r="F67" s="24"/>
      <c r="G67" s="24"/>
      <c r="H67" s="24"/>
      <c r="I67" s="24"/>
      <c r="J67" s="24"/>
      <c r="K67" s="24"/>
      <c r="L67" s="24"/>
      <c r="M67" s="24"/>
    </row>
    <row r="68" spans="2:13" ht="24.95" customHeight="1">
      <c r="B68" s="25"/>
      <c r="C68" s="25"/>
      <c r="D68" s="25"/>
      <c r="E68" s="24"/>
      <c r="F68" s="24"/>
      <c r="G68" s="24"/>
      <c r="H68" s="24"/>
      <c r="I68" s="24"/>
      <c r="J68" s="24"/>
      <c r="K68" s="24"/>
      <c r="L68" s="24"/>
      <c r="M68" s="24"/>
    </row>
    <row r="69" spans="2:13" ht="24.95" customHeight="1">
      <c r="B69" s="25"/>
      <c r="C69" s="25"/>
      <c r="D69" s="25"/>
      <c r="E69" s="24"/>
      <c r="F69" s="24"/>
      <c r="G69" s="24"/>
      <c r="H69" s="24"/>
      <c r="I69" s="24"/>
      <c r="J69" s="24"/>
      <c r="K69" s="24"/>
      <c r="L69" s="24"/>
      <c r="M69" s="24"/>
    </row>
    <row r="70" spans="2:13" ht="24.95" customHeight="1">
      <c r="B70" s="25"/>
      <c r="C70" s="25"/>
      <c r="D70" s="25"/>
      <c r="E70" s="24"/>
      <c r="F70" s="24"/>
      <c r="G70" s="24"/>
      <c r="H70" s="24"/>
      <c r="I70" s="24"/>
      <c r="J70" s="24"/>
      <c r="K70" s="24"/>
      <c r="L70" s="24"/>
      <c r="M70" s="24"/>
    </row>
    <row r="71" spans="2:13" ht="24.95" customHeight="1">
      <c r="B71" s="25"/>
      <c r="C71" s="25"/>
      <c r="D71" s="25"/>
      <c r="E71" s="24"/>
      <c r="F71" s="24"/>
      <c r="G71" s="24"/>
      <c r="H71" s="24"/>
      <c r="I71" s="24"/>
      <c r="J71" s="24"/>
      <c r="K71" s="24"/>
      <c r="L71" s="24"/>
      <c r="M71" s="24"/>
    </row>
    <row r="72" spans="2:13" ht="24.95" customHeight="1">
      <c r="B72" s="25"/>
      <c r="C72" s="25"/>
      <c r="D72" s="25"/>
      <c r="E72" s="24"/>
      <c r="F72" s="24"/>
      <c r="G72" s="24"/>
      <c r="H72" s="24"/>
      <c r="I72" s="24"/>
      <c r="J72" s="24"/>
      <c r="K72" s="24"/>
      <c r="L72" s="24"/>
      <c r="M72" s="24"/>
    </row>
    <row r="73" spans="2:13" ht="24.95" customHeight="1">
      <c r="B73" s="25"/>
      <c r="C73" s="25"/>
      <c r="D73" s="25"/>
      <c r="E73" s="24"/>
      <c r="F73" s="24"/>
      <c r="G73" s="24"/>
      <c r="H73" s="24"/>
      <c r="I73" s="24"/>
      <c r="J73" s="24"/>
      <c r="K73" s="24"/>
      <c r="L73" s="24"/>
      <c r="M73" s="24"/>
    </row>
    <row r="74" spans="2:13" ht="24.95" customHeight="1">
      <c r="B74" s="25"/>
      <c r="C74" s="25"/>
      <c r="D74" s="25"/>
      <c r="E74" s="24"/>
      <c r="F74" s="24"/>
      <c r="G74" s="24"/>
      <c r="H74" s="24"/>
      <c r="I74" s="24"/>
      <c r="J74" s="24"/>
      <c r="K74" s="24"/>
      <c r="L74" s="24"/>
      <c r="M74" s="24"/>
    </row>
    <row r="75" spans="2:13" ht="24.95" customHeight="1">
      <c r="B75" s="25"/>
      <c r="C75" s="25"/>
      <c r="D75" s="25"/>
      <c r="E75" s="24"/>
      <c r="F75" s="24"/>
      <c r="G75" s="24"/>
      <c r="H75" s="24"/>
      <c r="I75" s="24"/>
      <c r="J75" s="24"/>
      <c r="K75" s="24"/>
      <c r="L75" s="24"/>
      <c r="M75" s="24"/>
    </row>
    <row r="76" spans="2:13" ht="24.95" customHeight="1">
      <c r="B76" s="25"/>
      <c r="C76" s="25"/>
      <c r="D76" s="25"/>
      <c r="E76" s="24"/>
      <c r="F76" s="24"/>
      <c r="G76" s="24"/>
      <c r="H76" s="24"/>
      <c r="I76" s="24"/>
      <c r="J76" s="24"/>
      <c r="K76" s="24"/>
      <c r="L76" s="24"/>
      <c r="M76" s="24"/>
    </row>
    <row r="77" spans="2:13" ht="24.95" customHeight="1">
      <c r="B77" s="25"/>
      <c r="C77" s="25"/>
      <c r="D77" s="25"/>
      <c r="E77" s="24"/>
      <c r="F77" s="24"/>
      <c r="G77" s="24"/>
      <c r="H77" s="24"/>
      <c r="I77" s="24"/>
      <c r="J77" s="24"/>
      <c r="K77" s="24"/>
      <c r="L77" s="24"/>
      <c r="M77" s="24"/>
    </row>
    <row r="78" spans="2:13" ht="24.95" customHeight="1">
      <c r="B78" s="25"/>
      <c r="C78" s="25"/>
      <c r="D78" s="25"/>
      <c r="E78" s="24"/>
      <c r="F78" s="24"/>
      <c r="G78" s="24"/>
      <c r="H78" s="24"/>
      <c r="I78" s="24"/>
      <c r="J78" s="24"/>
      <c r="K78" s="24"/>
      <c r="L78" s="24"/>
      <c r="M78" s="24"/>
    </row>
    <row r="79" spans="2:13" ht="24.95" customHeight="1">
      <c r="B79" s="25"/>
      <c r="C79" s="25"/>
      <c r="D79" s="25"/>
      <c r="E79" s="24"/>
      <c r="F79" s="24"/>
      <c r="G79" s="24"/>
      <c r="H79" s="24"/>
      <c r="I79" s="24"/>
      <c r="J79" s="24"/>
      <c r="K79" s="24"/>
      <c r="L79" s="24"/>
      <c r="M79" s="24"/>
    </row>
    <row r="80" spans="2:13" ht="24.95" customHeight="1">
      <c r="B80" s="25"/>
      <c r="C80" s="25"/>
      <c r="D80" s="25"/>
      <c r="E80" s="24"/>
      <c r="F80" s="24"/>
      <c r="G80" s="24"/>
      <c r="H80" s="24"/>
      <c r="I80" s="24"/>
      <c r="J80" s="24"/>
      <c r="K80" s="24"/>
      <c r="L80" s="24"/>
      <c r="M80" s="24"/>
    </row>
    <row r="81" spans="2:13" ht="24.95" customHeight="1">
      <c r="B81" s="25"/>
      <c r="C81" s="25"/>
      <c r="D81" s="25"/>
      <c r="E81" s="24"/>
      <c r="F81" s="24"/>
      <c r="G81" s="24"/>
      <c r="H81" s="24"/>
      <c r="I81" s="24"/>
      <c r="J81" s="24"/>
      <c r="K81" s="24"/>
      <c r="L81" s="24"/>
      <c r="M81" s="24"/>
    </row>
    <row r="82" spans="2:13" ht="24.95" customHeight="1">
      <c r="B82" s="25"/>
      <c r="C82" s="25"/>
      <c r="D82" s="25"/>
      <c r="E82" s="24"/>
      <c r="F82" s="24"/>
      <c r="G82" s="24"/>
      <c r="H82" s="24"/>
      <c r="I82" s="24"/>
      <c r="J82" s="24"/>
      <c r="K82" s="24"/>
      <c r="L82" s="24"/>
      <c r="M82" s="24"/>
    </row>
    <row r="83" spans="2:13" ht="24.95" customHeight="1">
      <c r="B83" s="25"/>
      <c r="C83" s="25"/>
      <c r="D83" s="25"/>
      <c r="E83" s="24"/>
      <c r="F83" s="24"/>
      <c r="G83" s="24"/>
      <c r="H83" s="24"/>
      <c r="I83" s="24"/>
      <c r="J83" s="24"/>
      <c r="K83" s="24"/>
      <c r="L83" s="24"/>
      <c r="M83" s="24"/>
    </row>
    <row r="84" spans="2:13" ht="24.95" customHeight="1">
      <c r="B84" s="25"/>
      <c r="C84" s="25"/>
      <c r="D84" s="25"/>
      <c r="E84" s="24"/>
      <c r="F84" s="24"/>
      <c r="G84" s="24"/>
      <c r="H84" s="24"/>
      <c r="I84" s="24"/>
      <c r="J84" s="24"/>
      <c r="K84" s="24"/>
      <c r="L84" s="24"/>
      <c r="M84" s="24"/>
    </row>
    <row r="85" spans="2:13" ht="24.95" customHeight="1">
      <c r="B85" s="25"/>
      <c r="C85" s="25"/>
      <c r="D85" s="25"/>
      <c r="E85" s="24"/>
      <c r="F85" s="24"/>
      <c r="G85" s="24"/>
      <c r="H85" s="24"/>
      <c r="I85" s="24"/>
      <c r="J85" s="24"/>
      <c r="K85" s="24"/>
      <c r="L85" s="24"/>
      <c r="M85" s="24"/>
    </row>
    <row r="86" spans="2:13" ht="24.95" customHeight="1">
      <c r="B86" s="25"/>
      <c r="C86" s="25"/>
      <c r="D86" s="25"/>
      <c r="E86" s="24"/>
      <c r="F86" s="24"/>
      <c r="G86" s="24"/>
      <c r="H86" s="24"/>
      <c r="I86" s="24"/>
      <c r="J86" s="24"/>
      <c r="K86" s="24"/>
      <c r="L86" s="24"/>
      <c r="M86" s="24"/>
    </row>
    <row r="87" spans="2:13" ht="24.95" customHeight="1">
      <c r="B87" s="25"/>
      <c r="C87" s="25"/>
      <c r="D87" s="25"/>
      <c r="E87" s="24"/>
      <c r="F87" s="24"/>
      <c r="G87" s="24"/>
      <c r="H87" s="24"/>
      <c r="I87" s="24"/>
      <c r="J87" s="24"/>
      <c r="K87" s="24"/>
      <c r="L87" s="24"/>
      <c r="M87" s="24"/>
    </row>
    <row r="88" spans="2:13" ht="24.95" customHeight="1">
      <c r="B88" s="25"/>
      <c r="C88" s="25"/>
      <c r="D88" s="25"/>
      <c r="E88" s="24"/>
      <c r="F88" s="24"/>
      <c r="G88" s="24"/>
      <c r="H88" s="24"/>
      <c r="I88" s="24"/>
      <c r="J88" s="24"/>
      <c r="K88" s="24"/>
      <c r="L88" s="24"/>
      <c r="M88" s="24"/>
    </row>
    <row r="89" spans="2:13" ht="24.95" customHeight="1">
      <c r="B89" s="25"/>
      <c r="C89" s="25"/>
      <c r="D89" s="25"/>
      <c r="E89" s="24"/>
      <c r="F89" s="24"/>
      <c r="G89" s="24"/>
      <c r="H89" s="24"/>
      <c r="I89" s="24"/>
      <c r="J89" s="24"/>
      <c r="K89" s="24"/>
      <c r="L89" s="24"/>
      <c r="M89" s="24"/>
    </row>
    <row r="90" spans="2:13" ht="24.95" customHeight="1">
      <c r="B90" s="25"/>
      <c r="C90" s="25"/>
      <c r="D90" s="25"/>
      <c r="E90" s="24"/>
      <c r="F90" s="24"/>
      <c r="G90" s="24"/>
      <c r="H90" s="24"/>
      <c r="I90" s="24"/>
      <c r="J90" s="24"/>
      <c r="K90" s="24"/>
      <c r="L90" s="24"/>
      <c r="M90" s="24"/>
    </row>
    <row r="91" spans="2:13" ht="24.95" customHeight="1">
      <c r="B91" s="25"/>
      <c r="C91" s="25"/>
      <c r="D91" s="25"/>
      <c r="E91" s="24"/>
      <c r="F91" s="24"/>
      <c r="G91" s="24"/>
      <c r="H91" s="24"/>
      <c r="I91" s="24"/>
      <c r="J91" s="24"/>
      <c r="K91" s="24"/>
      <c r="L91" s="24"/>
      <c r="M91" s="24"/>
    </row>
    <row r="92" spans="2:13" ht="24.95" customHeight="1">
      <c r="B92" s="25"/>
      <c r="C92" s="25"/>
      <c r="D92" s="25"/>
      <c r="E92" s="24"/>
      <c r="F92" s="24"/>
      <c r="G92" s="24"/>
      <c r="H92" s="24"/>
      <c r="I92" s="24"/>
      <c r="J92" s="24"/>
      <c r="K92" s="24"/>
      <c r="L92" s="24"/>
      <c r="M92" s="24"/>
    </row>
    <row r="93" spans="2:13" ht="24.95" customHeight="1">
      <c r="B93" s="25"/>
      <c r="C93" s="25"/>
      <c r="D93" s="25"/>
      <c r="E93" s="24"/>
      <c r="F93" s="24"/>
      <c r="G93" s="24"/>
      <c r="H93" s="24"/>
      <c r="I93" s="24"/>
      <c r="J93" s="24"/>
      <c r="K93" s="24"/>
      <c r="L93" s="24"/>
      <c r="M93" s="24"/>
    </row>
    <row r="94" spans="2:13" ht="24.95" customHeight="1">
      <c r="B94" s="25"/>
      <c r="C94" s="25"/>
      <c r="D94" s="25"/>
      <c r="E94" s="24"/>
      <c r="F94" s="24"/>
      <c r="G94" s="24"/>
      <c r="H94" s="24"/>
      <c r="I94" s="24"/>
      <c r="J94" s="24"/>
      <c r="K94" s="24"/>
      <c r="L94" s="24"/>
      <c r="M94" s="24"/>
    </row>
    <row r="95" spans="2:13" ht="24.95" customHeight="1">
      <c r="B95" s="25"/>
      <c r="C95" s="25"/>
      <c r="D95" s="25"/>
      <c r="E95" s="24"/>
      <c r="F95" s="24"/>
      <c r="G95" s="24"/>
      <c r="H95" s="24"/>
      <c r="I95" s="24"/>
      <c r="J95" s="24"/>
      <c r="K95" s="24"/>
      <c r="L95" s="24"/>
      <c r="M95" s="24"/>
    </row>
    <row r="96" spans="2:13" ht="24.95" customHeight="1">
      <c r="B96" s="25"/>
      <c r="C96" s="25"/>
      <c r="D96" s="25"/>
      <c r="E96" s="24"/>
      <c r="F96" s="24"/>
      <c r="G96" s="24"/>
      <c r="H96" s="24"/>
      <c r="I96" s="24"/>
      <c r="J96" s="24"/>
      <c r="K96" s="24"/>
      <c r="L96" s="24"/>
      <c r="M96" s="24"/>
    </row>
    <row r="97" spans="2:13" ht="24.95" customHeight="1">
      <c r="B97" s="25"/>
      <c r="C97" s="25"/>
      <c r="D97" s="25"/>
      <c r="E97" s="24"/>
      <c r="F97" s="24"/>
      <c r="G97" s="24"/>
      <c r="H97" s="24"/>
      <c r="I97" s="24"/>
      <c r="J97" s="24"/>
      <c r="K97" s="24"/>
      <c r="L97" s="24"/>
      <c r="M97" s="24"/>
    </row>
    <row r="98" spans="2:13" ht="24.95" customHeight="1">
      <c r="B98" s="25"/>
      <c r="C98" s="25"/>
      <c r="D98" s="25"/>
      <c r="E98" s="24"/>
      <c r="F98" s="24"/>
      <c r="G98" s="24"/>
      <c r="H98" s="24"/>
      <c r="I98" s="24"/>
      <c r="J98" s="24"/>
      <c r="K98" s="24"/>
      <c r="L98" s="24"/>
      <c r="M98" s="24"/>
    </row>
    <row r="99" spans="2:13" ht="24.95" customHeight="1">
      <c r="B99" s="25"/>
      <c r="C99" s="25"/>
      <c r="D99" s="25"/>
      <c r="E99" s="24"/>
      <c r="F99" s="24"/>
      <c r="G99" s="24"/>
      <c r="H99" s="24"/>
      <c r="I99" s="24"/>
      <c r="J99" s="24"/>
      <c r="K99" s="24"/>
      <c r="L99" s="24"/>
      <c r="M99" s="24"/>
    </row>
    <row r="100" spans="2:13" ht="24.95" customHeight="1">
      <c r="B100" s="25"/>
      <c r="C100" s="25"/>
      <c r="D100" s="25"/>
      <c r="E100" s="24"/>
      <c r="F100" s="24"/>
      <c r="G100" s="24"/>
      <c r="H100" s="24"/>
      <c r="I100" s="24"/>
      <c r="J100" s="24"/>
      <c r="K100" s="24"/>
      <c r="L100" s="24"/>
      <c r="M100" s="24"/>
    </row>
    <row r="101" spans="2:13" ht="24.95" customHeight="1">
      <c r="B101" s="25"/>
      <c r="C101" s="25"/>
      <c r="D101" s="25"/>
      <c r="E101" s="24"/>
      <c r="F101" s="24"/>
      <c r="G101" s="24"/>
      <c r="H101" s="24"/>
      <c r="I101" s="24"/>
      <c r="J101" s="24"/>
      <c r="K101" s="24"/>
      <c r="L101" s="24"/>
      <c r="M101" s="24"/>
    </row>
    <row r="102" spans="2:13" ht="24.95" customHeight="1">
      <c r="B102" s="25"/>
      <c r="C102" s="25"/>
      <c r="D102" s="25"/>
      <c r="E102" s="24"/>
      <c r="F102" s="24"/>
      <c r="G102" s="24"/>
      <c r="H102" s="24"/>
      <c r="I102" s="24"/>
      <c r="J102" s="24"/>
      <c r="K102" s="24"/>
      <c r="L102" s="24"/>
      <c r="M102" s="24"/>
    </row>
    <row r="103" spans="2:13" ht="24.95" customHeight="1">
      <c r="B103" s="25"/>
      <c r="C103" s="25"/>
      <c r="D103" s="25"/>
      <c r="E103" s="24"/>
      <c r="F103" s="24"/>
      <c r="G103" s="24"/>
      <c r="H103" s="24"/>
      <c r="I103" s="24"/>
      <c r="J103" s="24"/>
      <c r="K103" s="24"/>
      <c r="L103" s="24"/>
      <c r="M103" s="24"/>
    </row>
    <row r="104" spans="2:13" ht="24.95" customHeight="1">
      <c r="B104" s="25"/>
      <c r="C104" s="25"/>
      <c r="D104" s="25"/>
      <c r="E104" s="24"/>
      <c r="F104" s="24"/>
      <c r="G104" s="24"/>
      <c r="H104" s="24"/>
      <c r="I104" s="24"/>
      <c r="J104" s="24"/>
      <c r="K104" s="24"/>
      <c r="L104" s="24"/>
      <c r="M104" s="24"/>
    </row>
    <row r="105" spans="2:13" ht="24.95" customHeight="1">
      <c r="B105" s="25"/>
      <c r="C105" s="25"/>
      <c r="D105" s="25"/>
      <c r="E105" s="24"/>
      <c r="F105" s="24"/>
      <c r="G105" s="24"/>
      <c r="H105" s="24"/>
      <c r="I105" s="24"/>
      <c r="J105" s="24"/>
      <c r="K105" s="24"/>
      <c r="L105" s="24"/>
      <c r="M105" s="24"/>
    </row>
    <row r="106" spans="2:13" ht="24.95" customHeight="1">
      <c r="B106" s="25"/>
      <c r="C106" s="25"/>
      <c r="D106" s="25"/>
      <c r="E106" s="24"/>
      <c r="F106" s="24"/>
      <c r="G106" s="24"/>
      <c r="H106" s="24"/>
      <c r="I106" s="24"/>
      <c r="J106" s="24"/>
      <c r="K106" s="24"/>
      <c r="L106" s="24"/>
      <c r="M106" s="24"/>
    </row>
    <row r="107" spans="2:13" ht="24.95" customHeight="1">
      <c r="B107" s="25"/>
      <c r="C107" s="25"/>
      <c r="D107" s="25"/>
      <c r="E107" s="24"/>
      <c r="F107" s="24"/>
      <c r="G107" s="24"/>
      <c r="H107" s="24"/>
      <c r="I107" s="24"/>
      <c r="J107" s="24"/>
      <c r="K107" s="24"/>
      <c r="L107" s="24"/>
      <c r="M107" s="24"/>
    </row>
    <row r="108" spans="2:13" ht="24.95" customHeight="1">
      <c r="B108" s="25"/>
      <c r="C108" s="25"/>
      <c r="D108" s="25"/>
      <c r="E108" s="24"/>
      <c r="F108" s="24"/>
      <c r="G108" s="24"/>
      <c r="H108" s="24"/>
      <c r="I108" s="24"/>
      <c r="J108" s="24"/>
      <c r="K108" s="24"/>
      <c r="L108" s="24"/>
      <c r="M108" s="24"/>
    </row>
    <row r="109" spans="2:13" ht="24.95" customHeight="1">
      <c r="B109" s="25"/>
      <c r="C109" s="25"/>
      <c r="D109" s="25"/>
      <c r="E109" s="24"/>
      <c r="F109" s="24"/>
      <c r="G109" s="24"/>
      <c r="H109" s="24"/>
      <c r="I109" s="24"/>
      <c r="J109" s="24"/>
      <c r="K109" s="24"/>
      <c r="L109" s="24"/>
      <c r="M109" s="24"/>
    </row>
    <row r="110" spans="2:13" ht="24.95" customHeight="1">
      <c r="B110" s="25"/>
      <c r="C110" s="25"/>
      <c r="D110" s="25"/>
      <c r="E110" s="24"/>
      <c r="F110" s="24"/>
      <c r="G110" s="24"/>
      <c r="H110" s="24"/>
      <c r="I110" s="24"/>
      <c r="J110" s="24"/>
      <c r="K110" s="24"/>
      <c r="L110" s="24"/>
      <c r="M110" s="24"/>
    </row>
    <row r="111" spans="2:13" ht="24.95" customHeight="1">
      <c r="B111" s="25"/>
      <c r="C111" s="25"/>
      <c r="D111" s="25"/>
      <c r="E111" s="24"/>
      <c r="F111" s="24"/>
      <c r="G111" s="24"/>
      <c r="H111" s="24"/>
      <c r="I111" s="24"/>
      <c r="J111" s="24"/>
      <c r="K111" s="24"/>
      <c r="L111" s="24"/>
      <c r="M111" s="24"/>
    </row>
    <row r="112" spans="2:13" ht="24.95" customHeight="1">
      <c r="B112" s="25"/>
      <c r="C112" s="25"/>
      <c r="D112" s="25"/>
      <c r="E112" s="24"/>
      <c r="F112" s="24"/>
      <c r="G112" s="24"/>
      <c r="H112" s="24"/>
      <c r="I112" s="24"/>
      <c r="J112" s="24"/>
      <c r="K112" s="24"/>
      <c r="L112" s="24"/>
      <c r="M112" s="24"/>
    </row>
    <row r="113" spans="2:13" ht="24.95" customHeight="1">
      <c r="B113" s="25"/>
      <c r="C113" s="25"/>
      <c r="D113" s="25"/>
      <c r="E113" s="24"/>
      <c r="F113" s="24"/>
      <c r="G113" s="24"/>
      <c r="H113" s="24"/>
      <c r="I113" s="24"/>
      <c r="J113" s="24"/>
      <c r="K113" s="24"/>
      <c r="L113" s="24"/>
      <c r="M113" s="24"/>
    </row>
    <row r="114" spans="2:13" ht="24.95" customHeight="1">
      <c r="B114" s="25"/>
      <c r="C114" s="25"/>
      <c r="D114" s="25"/>
      <c r="E114" s="24"/>
      <c r="F114" s="24"/>
      <c r="G114" s="24"/>
      <c r="H114" s="24"/>
      <c r="I114" s="24"/>
      <c r="J114" s="24"/>
      <c r="K114" s="24"/>
      <c r="L114" s="24"/>
      <c r="M114" s="24"/>
    </row>
    <row r="115" spans="2:13" ht="24.95" customHeight="1">
      <c r="B115" s="25"/>
      <c r="C115" s="25"/>
      <c r="D115" s="25"/>
      <c r="E115" s="24"/>
      <c r="F115" s="24"/>
      <c r="G115" s="24"/>
      <c r="H115" s="24"/>
      <c r="I115" s="24"/>
      <c r="J115" s="24"/>
      <c r="K115" s="24"/>
      <c r="L115" s="24"/>
      <c r="M115" s="24"/>
    </row>
    <row r="116" spans="2:13" ht="24.95" customHeight="1">
      <c r="B116" s="25"/>
      <c r="C116" s="25"/>
      <c r="D116" s="25"/>
      <c r="E116" s="24"/>
      <c r="F116" s="24"/>
      <c r="G116" s="24"/>
      <c r="H116" s="24"/>
      <c r="I116" s="24"/>
      <c r="J116" s="24"/>
      <c r="K116" s="24"/>
      <c r="L116" s="24"/>
      <c r="M116" s="24"/>
    </row>
    <row r="117" spans="2:13">
      <c r="B117" s="25"/>
      <c r="C117" s="25"/>
      <c r="D117" s="25"/>
      <c r="E117" s="24"/>
      <c r="F117" s="24"/>
      <c r="G117" s="24"/>
      <c r="H117" s="24"/>
      <c r="I117" s="24"/>
      <c r="J117" s="24"/>
      <c r="K117" s="24"/>
      <c r="L117" s="24"/>
      <c r="M117" s="24"/>
    </row>
    <row r="118" spans="2:13">
      <c r="B118" s="25"/>
      <c r="C118" s="25"/>
      <c r="D118" s="25"/>
      <c r="E118" s="24"/>
      <c r="F118" s="24"/>
      <c r="G118" s="24"/>
      <c r="H118" s="24"/>
      <c r="I118" s="24"/>
      <c r="J118" s="24"/>
      <c r="K118" s="24"/>
      <c r="L118" s="24"/>
      <c r="M118" s="24"/>
    </row>
    <row r="119" spans="2:13">
      <c r="B119" s="24"/>
      <c r="C119" s="24"/>
      <c r="D119" s="24"/>
      <c r="E119" s="24"/>
      <c r="F119" s="24"/>
      <c r="G119" s="24"/>
      <c r="H119" s="24"/>
      <c r="I119" s="24"/>
      <c r="J119" s="24"/>
      <c r="K119" s="24"/>
      <c r="L119" s="24"/>
      <c r="M119" s="24"/>
    </row>
    <row r="120" spans="2:13" ht="20.25">
      <c r="B120" s="1762"/>
      <c r="C120" s="1762"/>
      <c r="D120" s="1762"/>
      <c r="E120" s="24"/>
      <c r="F120" s="24"/>
      <c r="G120" s="24"/>
      <c r="H120" s="24"/>
      <c r="I120" s="24"/>
      <c r="J120" s="24"/>
      <c r="K120" s="24"/>
      <c r="L120" s="24"/>
      <c r="M120" s="24"/>
    </row>
    <row r="121" spans="2:13">
      <c r="B121" s="1763"/>
      <c r="C121" s="1763"/>
      <c r="D121" s="1763"/>
      <c r="E121" s="24"/>
      <c r="F121" s="24"/>
      <c r="G121" s="24"/>
      <c r="H121" s="24"/>
      <c r="I121" s="24"/>
      <c r="J121" s="24"/>
      <c r="K121" s="24"/>
      <c r="L121" s="24"/>
      <c r="M121" s="24"/>
    </row>
    <row r="122" spans="2:13">
      <c r="B122" s="1760"/>
      <c r="C122" s="1760"/>
      <c r="D122" s="1760"/>
      <c r="E122" s="24"/>
      <c r="F122" s="24"/>
      <c r="G122" s="24"/>
      <c r="H122" s="24"/>
      <c r="I122" s="24"/>
      <c r="J122" s="24"/>
      <c r="K122" s="24"/>
      <c r="L122" s="24"/>
      <c r="M122" s="24"/>
    </row>
    <row r="123" spans="2:13">
      <c r="B123" s="1760"/>
      <c r="C123" s="1760"/>
      <c r="D123" s="1760"/>
      <c r="E123" s="24"/>
      <c r="F123" s="24"/>
      <c r="G123" s="24"/>
      <c r="H123" s="24"/>
      <c r="I123" s="24"/>
      <c r="J123" s="24"/>
      <c r="K123" s="24"/>
      <c r="L123" s="24"/>
      <c r="M123" s="24"/>
    </row>
    <row r="124" spans="2:13">
      <c r="B124" s="1760"/>
      <c r="C124" s="1760"/>
      <c r="D124" s="1760"/>
      <c r="E124" s="24"/>
      <c r="F124" s="24"/>
      <c r="G124" s="24"/>
      <c r="H124" s="24"/>
      <c r="I124" s="24"/>
      <c r="J124" s="24"/>
      <c r="K124" s="24"/>
      <c r="L124" s="24"/>
      <c r="M124" s="24"/>
    </row>
    <row r="125" spans="2:13">
      <c r="B125" s="1760"/>
      <c r="C125" s="1760"/>
      <c r="D125" s="1760"/>
      <c r="E125" s="24"/>
      <c r="F125" s="24"/>
      <c r="G125" s="24"/>
      <c r="H125" s="24"/>
      <c r="I125" s="24"/>
      <c r="J125" s="24"/>
      <c r="K125" s="24"/>
      <c r="L125" s="24"/>
      <c r="M125" s="24"/>
    </row>
    <row r="126" spans="2:13">
      <c r="B126" s="1760"/>
      <c r="C126" s="1760"/>
      <c r="D126" s="1760"/>
      <c r="E126" s="24"/>
      <c r="F126" s="24"/>
      <c r="G126" s="24"/>
      <c r="H126" s="24"/>
      <c r="I126" s="24"/>
      <c r="J126" s="24"/>
      <c r="K126" s="24"/>
      <c r="L126" s="24"/>
      <c r="M126" s="24"/>
    </row>
    <row r="127" spans="2:13">
      <c r="B127" s="1760"/>
      <c r="C127" s="1760"/>
      <c r="D127" s="1760"/>
      <c r="E127" s="24"/>
      <c r="F127" s="24"/>
      <c r="G127" s="24"/>
      <c r="H127" s="24"/>
      <c r="I127" s="24"/>
      <c r="J127" s="24"/>
      <c r="K127" s="24"/>
      <c r="L127" s="24"/>
      <c r="M127" s="24"/>
    </row>
    <row r="128" spans="2:13">
      <c r="B128" s="1760"/>
      <c r="C128" s="1760"/>
      <c r="D128" s="1760"/>
      <c r="E128" s="24"/>
      <c r="F128" s="24"/>
      <c r="G128" s="24"/>
      <c r="H128" s="24"/>
      <c r="I128" s="24"/>
      <c r="J128" s="24"/>
      <c r="K128" s="24"/>
      <c r="L128" s="24"/>
      <c r="M128" s="24"/>
    </row>
    <row r="129" spans="2:13">
      <c r="B129" s="1760"/>
      <c r="C129" s="1760"/>
      <c r="D129" s="1760"/>
      <c r="E129" s="24"/>
      <c r="F129" s="24"/>
      <c r="G129" s="24"/>
      <c r="H129" s="24"/>
      <c r="I129" s="24"/>
      <c r="J129" s="24"/>
      <c r="K129" s="24"/>
      <c r="L129" s="24"/>
      <c r="M129" s="24"/>
    </row>
    <row r="130" spans="2:13">
      <c r="B130" s="1760"/>
      <c r="C130" s="1760"/>
      <c r="D130" s="1760"/>
      <c r="E130" s="24"/>
      <c r="F130" s="24"/>
      <c r="G130" s="24"/>
      <c r="H130" s="24"/>
      <c r="I130" s="24"/>
      <c r="J130" s="24"/>
      <c r="K130" s="24"/>
      <c r="L130" s="24"/>
      <c r="M130" s="24"/>
    </row>
    <row r="131" spans="2:13">
      <c r="B131" s="1760"/>
      <c r="C131" s="1760"/>
      <c r="D131" s="1760"/>
      <c r="E131" s="24"/>
      <c r="F131" s="24"/>
      <c r="G131" s="24"/>
      <c r="H131" s="24"/>
      <c r="I131" s="24"/>
      <c r="J131" s="24"/>
      <c r="K131" s="24"/>
      <c r="L131" s="24"/>
      <c r="M131" s="24"/>
    </row>
    <row r="132" spans="2:13">
      <c r="B132" s="1760"/>
      <c r="C132" s="1760"/>
      <c r="D132" s="1760"/>
      <c r="E132" s="24"/>
      <c r="F132" s="24"/>
      <c r="G132" s="24"/>
      <c r="H132" s="24"/>
      <c r="I132" s="24"/>
      <c r="J132" s="24"/>
      <c r="K132" s="24"/>
      <c r="L132" s="24"/>
      <c r="M132" s="24"/>
    </row>
    <row r="133" spans="2:13">
      <c r="B133" s="1764"/>
      <c r="C133" s="1764"/>
      <c r="D133" s="1764"/>
      <c r="E133" s="24"/>
      <c r="F133" s="24"/>
      <c r="G133" s="24"/>
      <c r="H133" s="24"/>
      <c r="I133" s="24"/>
      <c r="J133" s="24"/>
      <c r="K133" s="24"/>
      <c r="L133" s="24"/>
      <c r="M133" s="24"/>
    </row>
    <row r="134" spans="2:13">
      <c r="B134" s="24"/>
      <c r="C134" s="24"/>
      <c r="D134" s="24"/>
      <c r="E134" s="24"/>
      <c r="F134" s="24"/>
      <c r="G134" s="24"/>
      <c r="H134" s="24"/>
      <c r="I134" s="24"/>
      <c r="J134" s="24"/>
      <c r="K134" s="24"/>
      <c r="L134" s="24"/>
      <c r="M134" s="24"/>
    </row>
    <row r="135" spans="2:13" ht="20.25">
      <c r="B135" s="1762"/>
      <c r="C135" s="1762"/>
      <c r="D135" s="1762"/>
      <c r="E135" s="24"/>
      <c r="F135" s="24"/>
      <c r="G135" s="24"/>
      <c r="H135" s="24"/>
      <c r="I135" s="24"/>
      <c r="J135" s="24"/>
      <c r="K135" s="24"/>
      <c r="L135" s="24"/>
      <c r="M135" s="24"/>
    </row>
    <row r="136" spans="2:13">
      <c r="B136" s="1763"/>
      <c r="C136" s="1763"/>
      <c r="D136" s="1763"/>
      <c r="E136" s="24"/>
      <c r="F136" s="24"/>
      <c r="G136" s="24"/>
      <c r="H136" s="24"/>
      <c r="I136" s="24"/>
      <c r="J136" s="24"/>
      <c r="K136" s="24"/>
      <c r="L136" s="24"/>
      <c r="M136" s="24"/>
    </row>
    <row r="137" spans="2:13">
      <c r="B137" s="60" t="s">
        <v>569</v>
      </c>
      <c r="C137" s="61"/>
      <c r="D137" s="61"/>
      <c r="E137" s="24"/>
      <c r="F137" s="24"/>
      <c r="G137" s="24"/>
      <c r="H137" s="24"/>
      <c r="I137" s="24"/>
      <c r="J137" s="24"/>
      <c r="K137" s="24"/>
      <c r="L137" s="24"/>
      <c r="M137" s="24"/>
    </row>
    <row r="138" spans="2:13">
      <c r="B138" s="62"/>
      <c r="C138" s="63"/>
      <c r="D138" s="63"/>
      <c r="E138" s="24"/>
      <c r="F138" s="24"/>
      <c r="G138" s="24"/>
      <c r="H138" s="24"/>
      <c r="I138" s="24"/>
      <c r="J138" s="24"/>
      <c r="K138" s="24"/>
      <c r="L138" s="24"/>
      <c r="M138" s="24"/>
    </row>
    <row r="139" spans="2:13">
      <c r="B139" s="62"/>
      <c r="C139" s="64"/>
      <c r="D139" s="64"/>
      <c r="E139" s="24"/>
      <c r="F139" s="24"/>
      <c r="G139" s="24"/>
      <c r="H139" s="24"/>
      <c r="I139" s="24"/>
      <c r="J139" s="24"/>
      <c r="K139" s="24"/>
      <c r="L139" s="24"/>
      <c r="M139" s="24"/>
    </row>
    <row r="140" spans="2:13">
      <c r="B140" s="62"/>
      <c r="C140" s="65"/>
      <c r="D140" s="64"/>
      <c r="E140" s="24"/>
      <c r="F140" s="24"/>
      <c r="G140" s="24"/>
      <c r="H140" s="24"/>
      <c r="I140" s="24"/>
      <c r="J140" s="24"/>
      <c r="K140" s="24"/>
      <c r="L140" s="24"/>
      <c r="M140" s="24"/>
    </row>
    <row r="141" spans="2:13">
      <c r="B141" s="62"/>
      <c r="C141" s="64"/>
      <c r="D141" s="64"/>
      <c r="E141" s="24"/>
      <c r="F141" s="24"/>
      <c r="G141" s="24"/>
      <c r="H141" s="24"/>
      <c r="I141" s="24"/>
      <c r="J141" s="24"/>
      <c r="K141" s="24"/>
      <c r="L141" s="24"/>
      <c r="M141" s="24"/>
    </row>
    <row r="142" spans="2:13">
      <c r="B142" s="62"/>
      <c r="C142" s="64"/>
      <c r="D142" s="64"/>
      <c r="E142" s="24"/>
      <c r="F142" s="24"/>
      <c r="G142" s="24"/>
      <c r="H142" s="24"/>
      <c r="I142" s="24"/>
      <c r="J142" s="24"/>
      <c r="K142" s="24"/>
      <c r="L142" s="24"/>
      <c r="M142" s="24"/>
    </row>
    <row r="143" spans="2:13">
      <c r="B143" s="62"/>
      <c r="C143" s="64"/>
      <c r="D143" s="64"/>
      <c r="E143" s="24"/>
      <c r="F143" s="24"/>
      <c r="G143" s="24"/>
      <c r="H143" s="24"/>
      <c r="I143" s="24"/>
      <c r="J143" s="24"/>
      <c r="K143" s="24"/>
      <c r="L143" s="24"/>
      <c r="M143" s="24"/>
    </row>
    <row r="144" spans="2:13">
      <c r="B144" s="62"/>
      <c r="C144" s="64"/>
      <c r="D144" s="64"/>
      <c r="E144" s="24"/>
      <c r="F144" s="24"/>
      <c r="G144" s="24"/>
      <c r="H144" s="24"/>
      <c r="I144" s="24"/>
      <c r="J144" s="24"/>
      <c r="K144" s="24"/>
      <c r="L144" s="24"/>
      <c r="M144" s="24"/>
    </row>
    <row r="145" spans="2:13">
      <c r="B145" s="62"/>
      <c r="C145" s="64"/>
      <c r="D145" s="64"/>
      <c r="E145" s="24"/>
      <c r="F145" s="24"/>
      <c r="G145" s="24"/>
      <c r="H145" s="24"/>
      <c r="I145" s="24"/>
      <c r="J145" s="24"/>
      <c r="K145" s="24"/>
      <c r="L145" s="24"/>
      <c r="M145" s="24"/>
    </row>
    <row r="146" spans="2:13">
      <c r="B146" s="62"/>
      <c r="C146" s="64"/>
      <c r="D146" s="64"/>
      <c r="E146" s="24"/>
      <c r="F146" s="24"/>
      <c r="G146" s="24"/>
      <c r="H146" s="24"/>
      <c r="I146" s="24"/>
      <c r="J146" s="24"/>
      <c r="K146" s="24"/>
      <c r="L146" s="24"/>
      <c r="M146" s="24"/>
    </row>
    <row r="147" spans="2:13">
      <c r="B147" s="62"/>
      <c r="C147" s="64"/>
      <c r="D147" s="64"/>
      <c r="E147" s="24"/>
      <c r="F147" s="24"/>
      <c r="G147" s="24"/>
      <c r="H147" s="24"/>
      <c r="I147" s="24"/>
      <c r="J147" s="24"/>
      <c r="K147" s="24"/>
      <c r="L147" s="24"/>
      <c r="M147" s="24"/>
    </row>
    <row r="148" spans="2:13">
      <c r="B148" s="66"/>
      <c r="C148" s="67"/>
      <c r="D148" s="67"/>
      <c r="E148" s="24"/>
      <c r="F148" s="24"/>
      <c r="G148" s="24"/>
      <c r="H148" s="24"/>
      <c r="I148" s="24"/>
      <c r="J148" s="24"/>
      <c r="K148" s="24"/>
      <c r="L148" s="24"/>
      <c r="M148" s="24"/>
    </row>
    <row r="149" spans="2:13">
      <c r="B149" s="24"/>
      <c r="C149" s="24"/>
      <c r="D149" s="24"/>
      <c r="E149" s="24"/>
      <c r="F149" s="24"/>
      <c r="G149" s="24"/>
      <c r="H149" s="24"/>
      <c r="I149" s="24"/>
      <c r="J149" s="24"/>
      <c r="K149" s="24"/>
      <c r="L149" s="24"/>
      <c r="M149" s="24"/>
    </row>
    <row r="150" spans="2:13">
      <c r="B150" s="24"/>
      <c r="C150" s="24"/>
      <c r="D150" s="24"/>
      <c r="E150" s="24"/>
      <c r="F150" s="24"/>
      <c r="G150" s="24"/>
      <c r="H150" s="24"/>
      <c r="I150" s="24"/>
      <c r="J150" s="24"/>
      <c r="K150" s="24"/>
      <c r="L150" s="24"/>
      <c r="M150" s="24"/>
    </row>
    <row r="151" spans="2:13" ht="20.25">
      <c r="B151" s="1762"/>
      <c r="C151" s="1762"/>
      <c r="D151" s="1762"/>
      <c r="E151" s="24"/>
      <c r="F151" s="24"/>
      <c r="G151" s="24"/>
      <c r="H151" s="24"/>
      <c r="I151" s="24"/>
      <c r="J151" s="24"/>
      <c r="K151" s="24"/>
      <c r="L151" s="24"/>
      <c r="M151" s="24"/>
    </row>
    <row r="152" spans="2:13">
      <c r="B152" s="1763"/>
      <c r="C152" s="1763"/>
      <c r="D152" s="1763"/>
      <c r="E152" s="24"/>
      <c r="F152" s="24"/>
      <c r="G152" s="24"/>
      <c r="H152" s="24"/>
      <c r="I152" s="24"/>
      <c r="J152" s="24"/>
      <c r="K152" s="24"/>
      <c r="L152" s="24"/>
      <c r="M152" s="24"/>
    </row>
    <row r="153" spans="2:13">
      <c r="B153" s="68" t="s">
        <v>569</v>
      </c>
      <c r="C153" s="69">
        <v>0</v>
      </c>
      <c r="D153" s="70">
        <v>0</v>
      </c>
      <c r="E153" s="24"/>
      <c r="F153" s="24"/>
      <c r="G153" s="24"/>
      <c r="H153" s="24"/>
      <c r="I153" s="24"/>
      <c r="J153" s="24"/>
      <c r="K153" s="24"/>
      <c r="L153" s="24"/>
      <c r="M153" s="24"/>
    </row>
    <row r="154" spans="2:13">
      <c r="B154" s="71"/>
      <c r="C154" s="59">
        <v>0</v>
      </c>
      <c r="D154" s="59">
        <v>0</v>
      </c>
      <c r="E154" s="24"/>
      <c r="F154" s="24"/>
      <c r="G154" s="24"/>
      <c r="H154" s="24"/>
      <c r="I154" s="24"/>
      <c r="J154" s="24"/>
      <c r="K154" s="24"/>
      <c r="L154" s="24"/>
      <c r="M154" s="24"/>
    </row>
    <row r="155" spans="2:13">
      <c r="B155" s="71"/>
      <c r="C155" s="59">
        <v>0</v>
      </c>
      <c r="D155" s="59">
        <v>0</v>
      </c>
      <c r="E155" s="24"/>
      <c r="F155" s="24"/>
      <c r="G155" s="24"/>
      <c r="H155" s="24"/>
      <c r="I155" s="24"/>
      <c r="J155" s="24"/>
      <c r="K155" s="24"/>
      <c r="L155" s="24"/>
      <c r="M155" s="24"/>
    </row>
    <row r="156" spans="2:13">
      <c r="B156" s="71"/>
      <c r="C156" s="59">
        <v>0</v>
      </c>
      <c r="D156" s="59">
        <v>0</v>
      </c>
      <c r="E156" s="24"/>
      <c r="F156" s="24"/>
      <c r="G156" s="24"/>
      <c r="H156" s="24"/>
      <c r="I156" s="24"/>
      <c r="J156" s="24"/>
      <c r="K156" s="24"/>
      <c r="L156" s="24"/>
      <c r="M156" s="24"/>
    </row>
    <row r="157" spans="2:13">
      <c r="B157" s="71"/>
      <c r="C157" s="59">
        <v>0</v>
      </c>
      <c r="D157" s="59">
        <v>0</v>
      </c>
      <c r="E157" s="24"/>
      <c r="F157" s="24"/>
      <c r="G157" s="24"/>
      <c r="H157" s="24"/>
      <c r="I157" s="24"/>
      <c r="J157" s="24"/>
      <c r="K157" s="24"/>
      <c r="L157" s="24"/>
      <c r="M157" s="24"/>
    </row>
    <row r="158" spans="2:13">
      <c r="B158" s="71"/>
      <c r="C158" s="59">
        <v>0</v>
      </c>
      <c r="D158" s="59">
        <v>0</v>
      </c>
      <c r="E158" s="24"/>
      <c r="F158" s="24"/>
      <c r="G158" s="24"/>
      <c r="H158" s="24"/>
      <c r="I158" s="24"/>
      <c r="J158" s="24"/>
      <c r="K158" s="24"/>
      <c r="L158" s="24"/>
      <c r="M158" s="24"/>
    </row>
    <row r="159" spans="2:13">
      <c r="B159" s="71"/>
      <c r="C159" s="59">
        <v>0</v>
      </c>
      <c r="D159" s="59">
        <v>0</v>
      </c>
      <c r="E159" s="24"/>
      <c r="F159" s="24"/>
      <c r="G159" s="24"/>
      <c r="H159" s="24"/>
      <c r="I159" s="24"/>
      <c r="J159" s="24"/>
      <c r="K159" s="24"/>
      <c r="L159" s="24"/>
      <c r="M159" s="24"/>
    </row>
    <row r="160" spans="2:13">
      <c r="B160" s="71"/>
      <c r="C160" s="59">
        <v>0</v>
      </c>
      <c r="D160" s="59">
        <v>0</v>
      </c>
      <c r="E160" s="24"/>
      <c r="F160" s="24"/>
      <c r="G160" s="24"/>
      <c r="H160" s="24"/>
      <c r="I160" s="24"/>
      <c r="J160" s="24"/>
      <c r="K160" s="24"/>
      <c r="L160" s="24"/>
      <c r="M160" s="24"/>
    </row>
    <row r="161" spans="2:13">
      <c r="B161" s="71"/>
      <c r="C161" s="59">
        <v>0</v>
      </c>
      <c r="D161" s="59">
        <v>0</v>
      </c>
      <c r="E161" s="24"/>
      <c r="F161" s="24"/>
      <c r="G161" s="24"/>
      <c r="H161" s="24"/>
      <c r="I161" s="24"/>
      <c r="J161" s="24"/>
      <c r="K161" s="24"/>
      <c r="L161" s="24"/>
      <c r="M161" s="24"/>
    </row>
    <row r="162" spans="2:13">
      <c r="B162" s="71"/>
      <c r="C162" s="59">
        <v>0</v>
      </c>
      <c r="D162" s="59">
        <v>0</v>
      </c>
      <c r="E162" s="24"/>
      <c r="F162" s="24"/>
      <c r="G162" s="24"/>
      <c r="H162" s="24"/>
      <c r="I162" s="24"/>
      <c r="J162" s="24"/>
      <c r="K162" s="24"/>
      <c r="L162" s="24"/>
      <c r="M162" s="24"/>
    </row>
    <row r="163" spans="2:13">
      <c r="B163" s="71"/>
      <c r="C163" s="59">
        <v>0</v>
      </c>
      <c r="D163" s="59">
        <v>0</v>
      </c>
      <c r="E163" s="24"/>
      <c r="F163" s="24"/>
      <c r="G163" s="24"/>
      <c r="H163" s="24"/>
      <c r="I163" s="24"/>
      <c r="J163" s="24"/>
      <c r="K163" s="24"/>
      <c r="L163" s="24"/>
      <c r="M163" s="24"/>
    </row>
    <row r="164" spans="2:13">
      <c r="B164" s="72"/>
      <c r="C164" s="73">
        <v>0</v>
      </c>
      <c r="D164" s="73">
        <v>0</v>
      </c>
      <c r="E164" s="24"/>
      <c r="F164" s="24"/>
      <c r="G164" s="24"/>
      <c r="H164" s="24"/>
      <c r="I164" s="24"/>
      <c r="J164" s="24"/>
      <c r="K164" s="24"/>
      <c r="L164" s="24"/>
      <c r="M164" s="24"/>
    </row>
    <row r="165" spans="2:13">
      <c r="B165" s="24"/>
      <c r="C165" s="24"/>
      <c r="D165" s="24"/>
      <c r="E165" s="24"/>
      <c r="F165" s="24"/>
      <c r="G165" s="24"/>
      <c r="H165" s="24"/>
      <c r="I165" s="24"/>
      <c r="J165" s="24"/>
      <c r="K165" s="24"/>
      <c r="L165" s="24"/>
      <c r="M165" s="24"/>
    </row>
    <row r="166" spans="2:13">
      <c r="B166" s="25"/>
      <c r="C166" s="25"/>
      <c r="D166" s="25"/>
      <c r="E166" s="24"/>
      <c r="F166" s="24"/>
      <c r="G166" s="24"/>
      <c r="H166" s="24"/>
      <c r="I166" s="24"/>
      <c r="J166" s="24"/>
      <c r="K166" s="24"/>
      <c r="L166" s="24"/>
      <c r="M166" s="24"/>
    </row>
    <row r="167" spans="2:13">
      <c r="B167" s="25"/>
      <c r="C167" s="25"/>
      <c r="D167" s="25"/>
      <c r="E167" s="24"/>
      <c r="F167" s="24"/>
      <c r="G167" s="24"/>
      <c r="H167" s="24"/>
      <c r="I167" s="24"/>
      <c r="J167" s="24"/>
      <c r="K167" s="24"/>
      <c r="L167" s="24"/>
      <c r="M167" s="24"/>
    </row>
    <row r="168" spans="2:13">
      <c r="B168" s="25"/>
      <c r="C168" s="25"/>
      <c r="D168" s="25"/>
      <c r="E168" s="24"/>
      <c r="F168" s="24"/>
      <c r="G168" s="24"/>
      <c r="H168" s="24"/>
      <c r="I168" s="24"/>
      <c r="J168" s="24"/>
      <c r="K168" s="24"/>
      <c r="L168" s="24"/>
      <c r="M168" s="24"/>
    </row>
  </sheetData>
  <mergeCells count="35">
    <mergeCell ref="B2:M2"/>
    <mergeCell ref="B12:C12"/>
    <mergeCell ref="B7:C7"/>
    <mergeCell ref="B13:C13"/>
    <mergeCell ref="B14:C14"/>
    <mergeCell ref="B15:C15"/>
    <mergeCell ref="B8:C8"/>
    <mergeCell ref="B9:C9"/>
    <mergeCell ref="B10:C10"/>
    <mergeCell ref="B152:D152"/>
    <mergeCell ref="B132:D132"/>
    <mergeCell ref="B133:D133"/>
    <mergeCell ref="B135:D135"/>
    <mergeCell ref="B136:D136"/>
    <mergeCell ref="B16:C16"/>
    <mergeCell ref="B17:C17"/>
    <mergeCell ref="B18:C18"/>
    <mergeCell ref="B124:D124"/>
    <mergeCell ref="B125:D125"/>
    <mergeCell ref="B151:D151"/>
    <mergeCell ref="B120:D120"/>
    <mergeCell ref="B121:D121"/>
    <mergeCell ref="B122:D122"/>
    <mergeCell ref="B123:D123"/>
    <mergeCell ref="B21:C21"/>
    <mergeCell ref="B22:C22"/>
    <mergeCell ref="B131:D131"/>
    <mergeCell ref="B126:D126"/>
    <mergeCell ref="B127:D127"/>
    <mergeCell ref="B128:D128"/>
    <mergeCell ref="B129:D129"/>
    <mergeCell ref="B130:D130"/>
    <mergeCell ref="B11:C11"/>
    <mergeCell ref="B19:C19"/>
    <mergeCell ref="B20:C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showZeros="0" showWhiteSpace="0" zoomScale="61" zoomScaleNormal="61" zoomScalePageLayoutView="58" workbookViewId="0">
      <selection activeCell="R22" sqref="R22"/>
    </sheetView>
  </sheetViews>
  <sheetFormatPr baseColWidth="10" defaultRowHeight="15"/>
  <cols>
    <col min="1" max="1" width="14.5703125" style="108" customWidth="1"/>
    <col min="2" max="6" width="11.42578125" style="108"/>
    <col min="7" max="7" width="8" style="108" customWidth="1"/>
    <col min="8" max="11" width="11.42578125" style="108"/>
    <col min="12" max="16" width="11.42578125" style="109"/>
    <col min="17" max="16384" width="11.42578125" style="124"/>
  </cols>
  <sheetData>
    <row r="1" spans="1:31" ht="51.75" customHeight="1">
      <c r="A1" s="120"/>
      <c r="B1" s="120"/>
      <c r="C1" s="120"/>
      <c r="D1" s="120"/>
      <c r="E1" s="120"/>
      <c r="F1" s="120"/>
      <c r="G1" s="120"/>
      <c r="H1" s="120"/>
      <c r="I1" s="120"/>
      <c r="J1" s="120"/>
      <c r="K1" s="120"/>
      <c r="L1" s="121"/>
      <c r="M1" s="121"/>
      <c r="N1" s="121"/>
      <c r="O1" s="121"/>
      <c r="P1" s="121"/>
      <c r="Q1" s="122"/>
      <c r="R1" s="122"/>
      <c r="S1" s="122"/>
      <c r="T1" s="122"/>
      <c r="U1" s="122"/>
      <c r="V1" s="122"/>
      <c r="W1" s="122"/>
      <c r="X1" s="122"/>
      <c r="Y1" s="122"/>
      <c r="Z1" s="122"/>
      <c r="AA1" s="122"/>
      <c r="AB1" s="122"/>
      <c r="AC1" s="122"/>
      <c r="AD1" s="123"/>
      <c r="AE1" s="123"/>
    </row>
    <row r="2" spans="1:31" ht="40.5" customHeight="1">
      <c r="A2" s="120"/>
      <c r="B2" s="125" t="s">
        <v>1084</v>
      </c>
      <c r="C2" s="120"/>
      <c r="D2" s="120"/>
      <c r="E2" s="120"/>
      <c r="F2" s="120"/>
      <c r="G2" s="120"/>
      <c r="H2" s="120"/>
      <c r="I2" s="121"/>
      <c r="J2" s="120"/>
      <c r="K2" s="120"/>
      <c r="L2" s="121"/>
      <c r="M2" s="121"/>
      <c r="N2" s="121"/>
      <c r="O2" s="121"/>
      <c r="P2" s="121"/>
      <c r="Q2" s="122"/>
      <c r="R2" s="122"/>
      <c r="S2" s="122"/>
      <c r="T2" s="122"/>
      <c r="U2" s="122"/>
      <c r="V2" s="122"/>
      <c r="W2" s="122"/>
      <c r="X2" s="122"/>
      <c r="Y2" s="122"/>
      <c r="Z2" s="122"/>
      <c r="AA2" s="122"/>
      <c r="AB2" s="122"/>
      <c r="AC2" s="122"/>
      <c r="AD2" s="123"/>
      <c r="AE2" s="123"/>
    </row>
    <row r="3" spans="1:31" ht="40.5" customHeight="1">
      <c r="A3" s="120"/>
      <c r="B3" s="126" t="s">
        <v>1085</v>
      </c>
      <c r="C3" s="127"/>
      <c r="D3" s="120"/>
      <c r="E3" s="120"/>
      <c r="F3" s="120"/>
      <c r="G3" s="120"/>
      <c r="H3" s="120"/>
      <c r="I3" s="121"/>
      <c r="J3" s="120"/>
      <c r="K3" s="120"/>
      <c r="L3" s="121"/>
      <c r="M3" s="121"/>
      <c r="N3" s="121"/>
      <c r="O3" s="121"/>
      <c r="P3" s="121"/>
      <c r="Q3" s="122"/>
      <c r="R3" s="122"/>
      <c r="S3" s="122"/>
      <c r="T3" s="122"/>
      <c r="U3" s="122"/>
      <c r="V3" s="122"/>
      <c r="W3" s="122"/>
      <c r="X3" s="122"/>
      <c r="Y3" s="122"/>
      <c r="Z3" s="122"/>
      <c r="AA3" s="122"/>
      <c r="AB3" s="122"/>
      <c r="AC3" s="122"/>
      <c r="AD3" s="123"/>
      <c r="AE3" s="123"/>
    </row>
    <row r="4" spans="1:31" ht="40.5" customHeight="1">
      <c r="A4" s="120"/>
      <c r="B4" s="126" t="s">
        <v>1086</v>
      </c>
      <c r="C4" s="127"/>
      <c r="D4" s="120"/>
      <c r="E4" s="120"/>
      <c r="F4" s="120"/>
      <c r="G4" s="120"/>
      <c r="H4" s="120"/>
      <c r="I4" s="121"/>
      <c r="J4" s="120"/>
      <c r="K4" s="120"/>
      <c r="L4" s="121"/>
      <c r="M4" s="121"/>
      <c r="N4" s="121"/>
      <c r="O4" s="121"/>
      <c r="P4" s="121"/>
      <c r="Q4" s="122"/>
      <c r="R4" s="122"/>
      <c r="S4" s="122"/>
      <c r="T4" s="122"/>
      <c r="U4" s="122"/>
      <c r="V4" s="122"/>
      <c r="W4" s="122"/>
      <c r="X4" s="122"/>
      <c r="Y4" s="122"/>
      <c r="Z4" s="122"/>
      <c r="AA4" s="122"/>
      <c r="AB4" s="122"/>
      <c r="AC4" s="122"/>
      <c r="AD4" s="123"/>
      <c r="AE4" s="123"/>
    </row>
    <row r="5" spans="1:31" ht="40.5" customHeight="1">
      <c r="A5" s="120"/>
      <c r="B5" s="126" t="s">
        <v>1087</v>
      </c>
      <c r="C5" s="127"/>
      <c r="D5" s="120"/>
      <c r="E5" s="120"/>
      <c r="F5" s="120"/>
      <c r="G5" s="120"/>
      <c r="H5" s="120"/>
      <c r="I5" s="121"/>
      <c r="J5" s="120"/>
      <c r="K5" s="120"/>
      <c r="L5" s="121"/>
      <c r="M5" s="121"/>
      <c r="N5" s="121"/>
      <c r="O5" s="121"/>
      <c r="P5" s="121"/>
      <c r="Q5" s="122"/>
      <c r="R5" s="122"/>
      <c r="S5" s="122"/>
      <c r="T5" s="122"/>
      <c r="U5" s="122"/>
      <c r="V5" s="122"/>
      <c r="W5" s="122"/>
      <c r="X5" s="122"/>
      <c r="Y5" s="122"/>
      <c r="Z5" s="122"/>
      <c r="AA5" s="122"/>
      <c r="AB5" s="122"/>
      <c r="AC5" s="122"/>
      <c r="AD5" s="123"/>
      <c r="AE5" s="123"/>
    </row>
    <row r="6" spans="1:31" ht="40.5" customHeight="1">
      <c r="A6" s="120"/>
      <c r="B6" s="126" t="s">
        <v>1088</v>
      </c>
      <c r="C6" s="120"/>
      <c r="D6" s="120"/>
      <c r="E6" s="120"/>
      <c r="F6" s="120"/>
      <c r="G6" s="120"/>
      <c r="H6" s="120"/>
      <c r="I6" s="121"/>
      <c r="J6" s="120"/>
      <c r="K6" s="120"/>
      <c r="L6" s="121"/>
      <c r="M6" s="121"/>
      <c r="N6" s="121"/>
      <c r="O6" s="121"/>
      <c r="P6" s="121"/>
      <c r="Q6" s="122"/>
      <c r="R6" s="122"/>
      <c r="S6" s="122"/>
      <c r="T6" s="122"/>
      <c r="U6" s="122"/>
      <c r="V6" s="122"/>
      <c r="W6" s="122"/>
      <c r="X6" s="122"/>
      <c r="Y6" s="122"/>
      <c r="Z6" s="122"/>
      <c r="AA6" s="122"/>
      <c r="AB6" s="122"/>
      <c r="AC6" s="122"/>
      <c r="AD6" s="123"/>
      <c r="AE6" s="123"/>
    </row>
    <row r="7" spans="1:31" ht="40.5" customHeight="1">
      <c r="A7" s="120"/>
      <c r="B7" s="1766" t="s">
        <v>1099</v>
      </c>
      <c r="C7" s="1766"/>
      <c r="D7" s="1766"/>
      <c r="E7" s="1766"/>
      <c r="F7" s="1766"/>
      <c r="G7" s="1766"/>
      <c r="H7" s="1766"/>
      <c r="I7" s="1766"/>
      <c r="J7" s="1766"/>
      <c r="K7" s="1766"/>
      <c r="L7" s="1766"/>
      <c r="M7" s="1766"/>
      <c r="N7" s="121"/>
      <c r="O7" s="121"/>
      <c r="P7" s="121"/>
      <c r="Q7" s="122"/>
      <c r="R7" s="122"/>
      <c r="S7" s="122"/>
      <c r="T7" s="122"/>
      <c r="U7" s="122"/>
      <c r="V7" s="122"/>
      <c r="W7" s="122"/>
      <c r="X7" s="122"/>
      <c r="Y7" s="122"/>
      <c r="Z7" s="122"/>
      <c r="AA7" s="122"/>
      <c r="AB7" s="122"/>
      <c r="AC7" s="122"/>
      <c r="AD7" s="123"/>
      <c r="AE7" s="123"/>
    </row>
    <row r="8" spans="1:31" ht="40.5" customHeight="1">
      <c r="A8" s="120"/>
      <c r="B8" s="128"/>
      <c r="C8" s="120"/>
      <c r="D8" s="120"/>
      <c r="E8" s="120"/>
      <c r="F8" s="120"/>
      <c r="G8" s="120"/>
      <c r="H8" s="120"/>
      <c r="I8" s="121"/>
      <c r="J8" s="120"/>
      <c r="K8" s="120"/>
      <c r="L8" s="121"/>
      <c r="M8" s="121"/>
      <c r="N8" s="121"/>
      <c r="O8" s="121"/>
      <c r="P8" s="121"/>
      <c r="Q8" s="122"/>
      <c r="R8" s="122"/>
      <c r="S8" s="122"/>
      <c r="T8" s="122"/>
      <c r="U8" s="122"/>
      <c r="V8" s="122"/>
      <c r="W8" s="122"/>
      <c r="X8" s="122"/>
      <c r="Y8" s="122"/>
      <c r="Z8" s="122"/>
      <c r="AA8" s="122"/>
      <c r="AB8" s="122"/>
      <c r="AC8" s="122"/>
      <c r="AD8" s="123"/>
      <c r="AE8" s="123"/>
    </row>
    <row r="9" spans="1:31" ht="35.25" customHeight="1">
      <c r="A9" s="120"/>
      <c r="B9" s="129" t="s">
        <v>1089</v>
      </c>
      <c r="C9" s="120"/>
      <c r="D9" s="120"/>
      <c r="E9" s="120"/>
      <c r="F9" s="120"/>
      <c r="G9" s="120"/>
      <c r="H9" s="120"/>
      <c r="I9" s="120"/>
      <c r="J9" s="120"/>
      <c r="K9" s="120"/>
      <c r="L9" s="120"/>
      <c r="M9" s="120"/>
      <c r="N9" s="120"/>
      <c r="O9" s="120"/>
      <c r="P9" s="120"/>
      <c r="Q9" s="120"/>
      <c r="R9" s="120"/>
      <c r="S9" s="122"/>
      <c r="T9" s="122"/>
      <c r="U9" s="122"/>
      <c r="V9" s="122"/>
      <c r="W9" s="122"/>
      <c r="X9" s="122"/>
      <c r="Y9" s="122"/>
      <c r="Z9" s="122"/>
      <c r="AA9" s="122"/>
      <c r="AB9" s="122"/>
      <c r="AC9" s="122"/>
      <c r="AD9" s="123"/>
      <c r="AE9" s="123"/>
    </row>
    <row r="10" spans="1:31" ht="35.25" customHeight="1">
      <c r="A10" s="120"/>
      <c r="B10" s="130" t="s">
        <v>1090</v>
      </c>
      <c r="C10" s="120"/>
      <c r="D10" s="120"/>
      <c r="E10" s="120"/>
      <c r="F10" s="120"/>
      <c r="G10" s="120"/>
      <c r="H10" s="120"/>
      <c r="I10" s="120"/>
      <c r="J10" s="120"/>
      <c r="K10" s="120"/>
      <c r="L10" s="120"/>
      <c r="M10" s="120"/>
      <c r="N10" s="120"/>
      <c r="O10" s="120"/>
      <c r="P10" s="120"/>
      <c r="Q10" s="120"/>
      <c r="R10" s="120"/>
      <c r="S10" s="122"/>
      <c r="T10" s="122"/>
      <c r="U10" s="122"/>
      <c r="V10" s="122"/>
      <c r="W10" s="122"/>
      <c r="X10" s="122"/>
      <c r="Y10" s="122"/>
      <c r="Z10" s="122"/>
      <c r="AA10" s="122"/>
      <c r="AB10" s="122"/>
      <c r="AC10" s="122"/>
      <c r="AD10" s="123"/>
      <c r="AE10" s="123"/>
    </row>
    <row r="11" spans="1:31" ht="35.25" customHeight="1">
      <c r="A11" s="120"/>
      <c r="B11" s="130"/>
      <c r="C11" s="120"/>
      <c r="D11" s="120"/>
      <c r="E11" s="120"/>
      <c r="F11" s="120"/>
      <c r="G11" s="120"/>
      <c r="H11" s="120"/>
      <c r="I11" s="120"/>
      <c r="J11" s="120"/>
      <c r="K11" s="120"/>
      <c r="L11" s="120"/>
      <c r="M11" s="120"/>
      <c r="N11" s="120"/>
      <c r="O11" s="120"/>
      <c r="P11" s="120"/>
      <c r="Q11" s="120"/>
      <c r="R11" s="120"/>
      <c r="S11" s="122"/>
      <c r="T11" s="122"/>
      <c r="U11" s="122"/>
      <c r="V11" s="122"/>
      <c r="W11" s="122"/>
      <c r="X11" s="122"/>
      <c r="Y11" s="122"/>
      <c r="Z11" s="122"/>
      <c r="AA11" s="122"/>
      <c r="AB11" s="122"/>
      <c r="AC11" s="122"/>
      <c r="AD11" s="123"/>
      <c r="AE11" s="123"/>
    </row>
    <row r="12" spans="1:31" ht="35.25" customHeight="1">
      <c r="A12" s="120"/>
      <c r="B12" s="130" t="s">
        <v>1091</v>
      </c>
      <c r="C12" s="120"/>
      <c r="D12" s="120"/>
      <c r="E12" s="120"/>
      <c r="F12" s="120"/>
      <c r="G12" s="120"/>
      <c r="H12" s="120"/>
      <c r="I12" s="120"/>
      <c r="J12" s="120"/>
      <c r="K12" s="120"/>
      <c r="L12" s="120"/>
      <c r="M12" s="120"/>
      <c r="N12" s="120"/>
      <c r="O12" s="120"/>
      <c r="P12" s="120"/>
      <c r="Q12" s="120"/>
      <c r="R12" s="120"/>
      <c r="S12" s="122"/>
      <c r="T12" s="122"/>
      <c r="U12" s="122"/>
      <c r="V12" s="122"/>
      <c r="W12" s="122"/>
      <c r="X12" s="122"/>
      <c r="Y12" s="122"/>
      <c r="Z12" s="122"/>
      <c r="AA12" s="122"/>
      <c r="AB12" s="122"/>
      <c r="AC12" s="122"/>
      <c r="AD12" s="123"/>
      <c r="AE12" s="123"/>
    </row>
    <row r="13" spans="1:31" ht="30" customHeight="1">
      <c r="A13" s="131"/>
      <c r="B13" s="132" t="s">
        <v>1092</v>
      </c>
      <c r="C13" s="131"/>
      <c r="D13" s="131"/>
      <c r="E13" s="131"/>
      <c r="F13" s="131"/>
      <c r="G13" s="131"/>
      <c r="H13" s="131"/>
      <c r="I13" s="131"/>
      <c r="J13" s="131"/>
      <c r="K13" s="131"/>
      <c r="L13" s="131"/>
      <c r="M13" s="131"/>
      <c r="N13" s="131"/>
      <c r="O13" s="131"/>
      <c r="P13" s="131"/>
      <c r="Q13" s="131"/>
      <c r="R13" s="131"/>
      <c r="S13" s="122"/>
      <c r="T13" s="122"/>
      <c r="U13" s="122"/>
      <c r="V13" s="122"/>
      <c r="W13" s="122"/>
      <c r="X13" s="122"/>
      <c r="Y13" s="122"/>
      <c r="Z13" s="122"/>
      <c r="AA13" s="122"/>
      <c r="AB13" s="122"/>
      <c r="AC13" s="122"/>
      <c r="AD13" s="123"/>
      <c r="AE13" s="123"/>
    </row>
    <row r="14" spans="1:31" ht="30" customHeight="1">
      <c r="A14" s="131"/>
      <c r="B14" s="133" t="s">
        <v>1093</v>
      </c>
      <c r="C14" s="131"/>
      <c r="D14" s="131"/>
      <c r="E14" s="131"/>
      <c r="F14" s="131"/>
      <c r="G14" s="131"/>
      <c r="H14" s="131"/>
      <c r="I14" s="131"/>
      <c r="J14" s="131"/>
      <c r="K14" s="131"/>
      <c r="L14" s="131"/>
      <c r="M14" s="131"/>
      <c r="N14" s="131"/>
      <c r="O14" s="131"/>
      <c r="P14" s="131"/>
      <c r="Q14" s="131"/>
      <c r="R14" s="131"/>
      <c r="S14" s="122"/>
      <c r="T14" s="122"/>
      <c r="U14" s="122"/>
      <c r="V14" s="122"/>
      <c r="W14" s="122"/>
      <c r="X14" s="122"/>
      <c r="Y14" s="122"/>
      <c r="Z14" s="122"/>
      <c r="AA14" s="122"/>
      <c r="AB14" s="122"/>
      <c r="AC14" s="122"/>
      <c r="AD14" s="123"/>
      <c r="AE14" s="123"/>
    </row>
    <row r="15" spans="1:31" s="19" customFormat="1" ht="30" customHeight="1">
      <c r="A15" s="131"/>
      <c r="B15" s="133" t="s">
        <v>1094</v>
      </c>
      <c r="C15" s="131"/>
      <c r="D15" s="131"/>
      <c r="E15" s="131"/>
      <c r="F15" s="131"/>
      <c r="G15" s="131"/>
      <c r="H15" s="131"/>
      <c r="I15" s="131"/>
      <c r="J15" s="131"/>
      <c r="K15" s="131"/>
      <c r="L15" s="131"/>
      <c r="M15" s="131"/>
      <c r="N15" s="131"/>
      <c r="O15" s="131"/>
      <c r="P15" s="131"/>
      <c r="Q15" s="131"/>
      <c r="R15" s="131"/>
      <c r="S15" s="122"/>
      <c r="T15" s="122"/>
      <c r="U15" s="122"/>
      <c r="V15" s="122"/>
      <c r="W15" s="122"/>
      <c r="X15" s="122"/>
      <c r="Y15" s="122"/>
      <c r="Z15" s="122"/>
      <c r="AA15" s="122"/>
      <c r="AB15" s="122"/>
      <c r="AC15" s="122"/>
      <c r="AD15" s="123"/>
      <c r="AE15" s="123"/>
    </row>
    <row r="16" spans="1:31" s="19" customFormat="1" ht="30" customHeight="1">
      <c r="A16" s="131"/>
      <c r="B16" s="133" t="s">
        <v>1095</v>
      </c>
      <c r="C16" s="131"/>
      <c r="D16" s="131"/>
      <c r="E16" s="131"/>
      <c r="F16" s="131"/>
      <c r="G16" s="131"/>
      <c r="H16" s="131"/>
      <c r="I16" s="131"/>
      <c r="J16" s="131"/>
      <c r="K16" s="131"/>
      <c r="L16" s="131"/>
      <c r="M16" s="131"/>
      <c r="N16" s="131"/>
      <c r="O16" s="131"/>
      <c r="P16" s="131"/>
      <c r="Q16" s="131"/>
      <c r="R16" s="131"/>
      <c r="S16" s="122"/>
      <c r="T16" s="122"/>
      <c r="U16" s="122"/>
      <c r="V16" s="122"/>
      <c r="W16" s="122"/>
      <c r="X16" s="122"/>
      <c r="Y16" s="122"/>
      <c r="Z16" s="122"/>
      <c r="AA16" s="122"/>
      <c r="AB16" s="122"/>
      <c r="AC16" s="122"/>
      <c r="AD16" s="123"/>
      <c r="AE16" s="123"/>
    </row>
    <row r="17" spans="1:31" s="19" customFormat="1" ht="30" customHeight="1">
      <c r="A17" s="131"/>
      <c r="B17" s="133" t="s">
        <v>1096</v>
      </c>
      <c r="C17" s="131"/>
      <c r="D17" s="131"/>
      <c r="E17" s="131"/>
      <c r="F17" s="131"/>
      <c r="G17" s="131"/>
      <c r="H17" s="131"/>
      <c r="I17" s="131"/>
      <c r="J17" s="131"/>
      <c r="K17" s="131"/>
      <c r="L17" s="131"/>
      <c r="M17" s="131"/>
      <c r="N17" s="131"/>
      <c r="O17" s="131"/>
      <c r="P17" s="131"/>
      <c r="Q17" s="131"/>
      <c r="R17" s="131"/>
      <c r="S17" s="122"/>
      <c r="T17" s="122"/>
      <c r="U17" s="122"/>
      <c r="V17" s="122"/>
      <c r="W17" s="122"/>
      <c r="X17" s="122"/>
      <c r="Y17" s="122"/>
      <c r="Z17" s="122"/>
      <c r="AA17" s="122"/>
      <c r="AB17" s="122"/>
      <c r="AC17" s="122"/>
      <c r="AD17" s="123"/>
      <c r="AE17" s="123"/>
    </row>
    <row r="18" spans="1:31" s="19" customFormat="1" ht="30" customHeight="1">
      <c r="A18" s="131"/>
      <c r="B18" s="133" t="s">
        <v>1097</v>
      </c>
      <c r="C18" s="131"/>
      <c r="D18" s="131"/>
      <c r="E18" s="131"/>
      <c r="F18" s="131"/>
      <c r="G18" s="131"/>
      <c r="H18" s="131"/>
      <c r="I18" s="131"/>
      <c r="J18" s="131"/>
      <c r="K18" s="131"/>
      <c r="L18" s="131"/>
      <c r="M18" s="131"/>
      <c r="N18" s="131"/>
      <c r="O18" s="131"/>
      <c r="P18" s="131"/>
      <c r="Q18" s="131"/>
      <c r="R18" s="131"/>
      <c r="S18" s="122"/>
      <c r="T18" s="122"/>
      <c r="U18" s="122"/>
      <c r="V18" s="122"/>
      <c r="W18" s="122"/>
      <c r="X18" s="122"/>
      <c r="Y18" s="122"/>
      <c r="Z18" s="122"/>
      <c r="AA18" s="122"/>
      <c r="AB18" s="122"/>
      <c r="AC18" s="122"/>
      <c r="AD18" s="123"/>
      <c r="AE18" s="123"/>
    </row>
    <row r="19" spans="1:31" s="107" customFormat="1" ht="39" customHeight="1">
      <c r="A19" s="120"/>
      <c r="B19" s="134" t="s">
        <v>1098</v>
      </c>
      <c r="C19" s="120"/>
      <c r="D19" s="120"/>
      <c r="E19" s="120"/>
      <c r="F19" s="120"/>
      <c r="G19" s="120"/>
      <c r="H19" s="120"/>
      <c r="I19" s="120"/>
      <c r="J19" s="120"/>
      <c r="K19" s="120"/>
      <c r="L19" s="120"/>
      <c r="M19" s="120"/>
      <c r="N19" s="120"/>
      <c r="O19" s="131"/>
      <c r="P19" s="131"/>
      <c r="Q19" s="131"/>
      <c r="R19" s="120"/>
      <c r="S19" s="135"/>
      <c r="T19" s="135"/>
      <c r="U19" s="135"/>
      <c r="V19" s="135"/>
      <c r="W19" s="135"/>
      <c r="X19" s="135"/>
      <c r="Y19" s="135"/>
      <c r="Z19" s="135"/>
      <c r="AA19" s="135"/>
      <c r="AB19" s="135"/>
      <c r="AC19" s="135"/>
      <c r="AD19" s="136"/>
      <c r="AE19" s="136"/>
    </row>
    <row r="20" spans="1:31" s="107" customFormat="1" ht="39" customHeight="1">
      <c r="A20" s="120"/>
      <c r="B20" s="120"/>
      <c r="C20" s="120"/>
      <c r="D20" s="120"/>
      <c r="E20" s="120"/>
      <c r="F20" s="120"/>
      <c r="G20" s="120"/>
      <c r="H20" s="120"/>
      <c r="I20" s="120"/>
      <c r="J20" s="120"/>
      <c r="K20" s="120"/>
      <c r="L20" s="120"/>
      <c r="M20" s="120"/>
      <c r="N20" s="120"/>
      <c r="O20" s="131"/>
      <c r="P20" s="131"/>
      <c r="Q20" s="131"/>
      <c r="R20" s="120"/>
      <c r="S20" s="135"/>
      <c r="T20" s="135"/>
      <c r="U20" s="135"/>
      <c r="V20" s="135"/>
      <c r="W20" s="135"/>
      <c r="X20" s="135"/>
      <c r="Y20" s="135"/>
      <c r="Z20" s="135"/>
      <c r="AA20" s="135"/>
      <c r="AB20" s="135"/>
      <c r="AC20" s="135"/>
      <c r="AD20" s="136"/>
      <c r="AE20" s="136"/>
    </row>
    <row r="21" spans="1:31" s="107" customFormat="1" ht="39" customHeight="1">
      <c r="A21" s="120"/>
      <c r="B21" s="120"/>
      <c r="C21" s="120"/>
      <c r="D21" s="120"/>
      <c r="E21" s="120"/>
      <c r="F21" s="120"/>
      <c r="G21" s="120"/>
      <c r="H21" s="120"/>
      <c r="I21" s="120"/>
      <c r="J21" s="120"/>
      <c r="K21" s="120"/>
      <c r="L21" s="120"/>
      <c r="M21" s="120"/>
      <c r="N21" s="120"/>
      <c r="O21" s="131"/>
      <c r="P21" s="131"/>
      <c r="Q21" s="131"/>
      <c r="R21" s="120"/>
      <c r="S21" s="135"/>
      <c r="T21" s="135"/>
      <c r="U21" s="135"/>
      <c r="V21" s="135"/>
      <c r="W21" s="135"/>
      <c r="X21" s="135"/>
      <c r="Y21" s="135"/>
      <c r="Z21" s="135"/>
      <c r="AA21" s="135"/>
      <c r="AB21" s="135"/>
      <c r="AC21" s="135"/>
      <c r="AD21" s="136"/>
      <c r="AE21" s="136"/>
    </row>
    <row r="22" spans="1:31" s="107" customFormat="1" ht="39" customHeight="1">
      <c r="A22" s="120"/>
      <c r="B22" s="120"/>
      <c r="C22" s="120"/>
      <c r="D22" s="120"/>
      <c r="E22" s="120"/>
      <c r="F22" s="120"/>
      <c r="G22" s="120"/>
      <c r="H22" s="120"/>
      <c r="I22" s="120"/>
      <c r="J22" s="120"/>
      <c r="K22" s="120"/>
      <c r="L22" s="120"/>
      <c r="M22" s="120"/>
      <c r="N22" s="120"/>
      <c r="O22" s="120"/>
      <c r="P22" s="120"/>
      <c r="Q22" s="120"/>
      <c r="R22" s="120"/>
      <c r="S22" s="135"/>
      <c r="T22" s="135"/>
      <c r="U22" s="135"/>
      <c r="V22" s="135"/>
      <c r="W22" s="135"/>
      <c r="X22" s="135"/>
      <c r="Y22" s="135"/>
      <c r="Z22" s="135"/>
      <c r="AA22" s="135"/>
      <c r="AB22" s="135"/>
      <c r="AC22" s="135"/>
      <c r="AD22" s="136"/>
      <c r="AE22" s="136"/>
    </row>
    <row r="23" spans="1:31" s="107" customFormat="1" ht="39" customHeight="1">
      <c r="A23" s="137"/>
      <c r="B23" s="137"/>
      <c r="C23" s="137"/>
      <c r="D23" s="137"/>
      <c r="E23" s="137"/>
      <c r="F23" s="137"/>
      <c r="G23" s="137"/>
      <c r="H23" s="137"/>
      <c r="I23" s="137"/>
      <c r="J23" s="137"/>
      <c r="K23" s="137"/>
      <c r="L23" s="137"/>
      <c r="M23" s="137"/>
      <c r="N23" s="137"/>
      <c r="O23" s="137"/>
      <c r="P23" s="137"/>
      <c r="Q23" s="137"/>
      <c r="R23" s="137"/>
      <c r="S23" s="136"/>
      <c r="T23" s="136"/>
      <c r="U23" s="136"/>
      <c r="V23" s="136"/>
      <c r="W23" s="136"/>
      <c r="X23" s="136"/>
      <c r="Y23" s="136"/>
      <c r="Z23" s="136"/>
      <c r="AA23" s="136"/>
      <c r="AB23" s="136"/>
      <c r="AC23" s="136"/>
      <c r="AD23" s="136"/>
      <c r="AE23" s="136"/>
    </row>
    <row r="24" spans="1:31" s="107" customFormat="1" ht="24.75" customHeight="1">
      <c r="A24" s="137"/>
      <c r="B24" s="137"/>
      <c r="C24" s="137"/>
      <c r="D24" s="137"/>
      <c r="E24" s="137"/>
      <c r="F24" s="137"/>
      <c r="G24" s="137"/>
      <c r="H24" s="137"/>
      <c r="I24" s="137"/>
      <c r="J24" s="137"/>
      <c r="K24" s="137"/>
      <c r="L24" s="137"/>
      <c r="M24" s="137"/>
      <c r="N24" s="137"/>
      <c r="O24" s="137"/>
      <c r="P24" s="137"/>
      <c r="Q24" s="137"/>
      <c r="R24" s="137"/>
      <c r="S24" s="136"/>
      <c r="T24" s="136"/>
      <c r="U24" s="136"/>
      <c r="V24" s="136"/>
      <c r="W24" s="136"/>
      <c r="X24" s="136"/>
      <c r="Y24" s="136"/>
      <c r="Z24" s="136"/>
      <c r="AA24" s="136"/>
      <c r="AB24" s="136"/>
      <c r="AC24" s="136"/>
      <c r="AD24" s="136"/>
      <c r="AE24" s="136"/>
    </row>
    <row r="25" spans="1:31" s="107" customFormat="1" ht="20.100000000000001" customHeight="1">
      <c r="A25" s="108"/>
      <c r="B25" s="108"/>
      <c r="C25" s="108"/>
      <c r="D25" s="108"/>
      <c r="E25" s="108"/>
      <c r="F25" s="108"/>
      <c r="G25" s="108"/>
      <c r="H25" s="108"/>
      <c r="I25" s="108"/>
      <c r="J25" s="108"/>
      <c r="K25" s="108"/>
      <c r="L25" s="108"/>
      <c r="M25" s="108"/>
      <c r="N25" s="108"/>
      <c r="O25" s="108"/>
      <c r="P25" s="108"/>
      <c r="Q25" s="108"/>
      <c r="R25" s="108"/>
    </row>
    <row r="26" spans="1:31" s="107" customFormat="1" ht="20.100000000000001" customHeight="1">
      <c r="A26" s="108"/>
      <c r="B26" s="108"/>
      <c r="C26" s="108"/>
      <c r="D26" s="108"/>
      <c r="E26" s="108"/>
      <c r="F26" s="108"/>
      <c r="G26" s="108"/>
      <c r="H26" s="108"/>
      <c r="I26" s="108"/>
      <c r="J26" s="108"/>
      <c r="K26" s="108"/>
      <c r="L26" s="108"/>
      <c r="M26" s="108"/>
      <c r="N26" s="108"/>
      <c r="O26" s="108"/>
      <c r="P26" s="108"/>
      <c r="Q26" s="108"/>
      <c r="R26" s="108"/>
    </row>
    <row r="27" spans="1:31" s="107" customFormat="1" ht="20.100000000000001" customHeight="1">
      <c r="A27" s="108"/>
      <c r="B27" s="108"/>
      <c r="C27" s="108"/>
      <c r="D27" s="108"/>
      <c r="E27" s="108"/>
      <c r="F27" s="108"/>
      <c r="G27" s="108"/>
      <c r="H27" s="108"/>
      <c r="I27" s="108"/>
      <c r="J27" s="108"/>
      <c r="K27" s="108"/>
      <c r="L27" s="109"/>
      <c r="M27" s="109"/>
      <c r="N27" s="109"/>
      <c r="O27" s="109"/>
      <c r="P27" s="109"/>
    </row>
    <row r="28" spans="1:31" s="107" customFormat="1" ht="20.100000000000001" customHeight="1">
      <c r="A28" s="108"/>
      <c r="D28" s="108"/>
      <c r="E28" s="108"/>
      <c r="F28" s="108"/>
      <c r="G28" s="108"/>
      <c r="H28" s="108"/>
      <c r="I28" s="108"/>
      <c r="J28" s="108"/>
      <c r="K28" s="108"/>
      <c r="L28" s="109"/>
      <c r="M28" s="109"/>
      <c r="N28" s="109"/>
      <c r="O28" s="109"/>
      <c r="P28" s="109"/>
    </row>
    <row r="29" spans="1:31" s="107" customFormat="1" ht="20.100000000000001" customHeight="1">
      <c r="A29" s="108"/>
      <c r="D29" s="108"/>
      <c r="E29" s="108"/>
      <c r="F29" s="108"/>
      <c r="G29" s="108"/>
      <c r="H29" s="108"/>
      <c r="I29" s="108"/>
      <c r="J29" s="108"/>
      <c r="K29" s="108"/>
      <c r="L29" s="109"/>
      <c r="M29" s="109"/>
      <c r="N29" s="109"/>
      <c r="O29" s="109"/>
      <c r="P29" s="109"/>
    </row>
    <row r="30" spans="1:31" s="107" customFormat="1" ht="20.100000000000001" customHeight="1">
      <c r="A30" s="108"/>
      <c r="D30" s="108"/>
      <c r="E30" s="108"/>
      <c r="F30" s="108"/>
      <c r="G30" s="108"/>
      <c r="H30" s="108"/>
      <c r="I30" s="108"/>
      <c r="J30" s="108"/>
      <c r="K30" s="108"/>
      <c r="L30" s="109"/>
      <c r="M30" s="109"/>
      <c r="N30" s="109"/>
      <c r="O30" s="109"/>
      <c r="P30" s="109"/>
    </row>
    <row r="31" spans="1:31" s="107" customFormat="1" ht="20.25">
      <c r="A31" s="108"/>
      <c r="D31" s="138"/>
      <c r="E31" s="138"/>
      <c r="F31" s="138"/>
      <c r="G31" s="108"/>
      <c r="H31" s="108"/>
      <c r="I31" s="108"/>
      <c r="J31" s="108"/>
      <c r="K31" s="108"/>
      <c r="L31" s="109"/>
      <c r="M31" s="109"/>
      <c r="N31" s="109"/>
      <c r="O31" s="109"/>
      <c r="P31" s="109"/>
    </row>
    <row r="32" spans="1:31" s="107" customFormat="1" ht="20.25">
      <c r="A32" s="108"/>
      <c r="D32" s="139"/>
      <c r="E32" s="139"/>
      <c r="F32" s="139"/>
      <c r="G32" s="139"/>
      <c r="H32" s="139"/>
      <c r="I32" s="108"/>
      <c r="J32" s="108"/>
      <c r="K32" s="108"/>
      <c r="L32" s="109"/>
      <c r="M32" s="109"/>
      <c r="N32" s="109"/>
      <c r="O32" s="109"/>
      <c r="P32" s="109"/>
    </row>
    <row r="33" spans="1:16" s="107" customFormat="1" ht="20.25">
      <c r="A33" s="108"/>
      <c r="D33" s="139"/>
      <c r="E33" s="139"/>
      <c r="F33" s="139"/>
      <c r="G33" s="139"/>
      <c r="H33" s="139"/>
      <c r="I33" s="108"/>
      <c r="J33" s="108"/>
      <c r="K33" s="108"/>
      <c r="L33" s="109"/>
      <c r="M33" s="109"/>
      <c r="N33" s="109"/>
      <c r="O33" s="109"/>
      <c r="P33" s="109"/>
    </row>
    <row r="34" spans="1:16" s="107" customFormat="1" ht="20.25">
      <c r="A34" s="108"/>
      <c r="D34" s="139"/>
      <c r="E34" s="139"/>
      <c r="F34" s="139"/>
      <c r="G34" s="139"/>
      <c r="H34" s="139"/>
      <c r="I34" s="108"/>
      <c r="J34" s="108"/>
      <c r="K34" s="108"/>
      <c r="L34" s="109"/>
      <c r="M34" s="109"/>
      <c r="N34" s="109"/>
      <c r="O34" s="109"/>
      <c r="P34" s="109"/>
    </row>
    <row r="35" spans="1:16" s="107" customFormat="1" ht="20.25">
      <c r="A35" s="108"/>
      <c r="D35" s="139"/>
      <c r="E35" s="139"/>
      <c r="F35" s="139"/>
      <c r="G35" s="139"/>
      <c r="H35" s="139"/>
      <c r="I35" s="108"/>
      <c r="J35" s="108"/>
      <c r="K35" s="108"/>
      <c r="L35" s="109"/>
      <c r="M35" s="109"/>
      <c r="N35" s="109"/>
      <c r="O35" s="109"/>
      <c r="P35" s="109"/>
    </row>
    <row r="36" spans="1:16" s="107" customFormat="1" ht="20.25">
      <c r="A36" s="108"/>
      <c r="D36" s="139"/>
      <c r="E36" s="139"/>
      <c r="F36" s="139"/>
      <c r="G36" s="139"/>
      <c r="H36" s="139"/>
      <c r="I36" s="108"/>
      <c r="J36" s="108"/>
      <c r="K36" s="108"/>
      <c r="L36" s="109"/>
      <c r="M36" s="109"/>
      <c r="N36" s="109"/>
      <c r="O36" s="109"/>
      <c r="P36" s="109"/>
    </row>
    <row r="37" spans="1:16" s="107" customFormat="1" ht="20.25">
      <c r="A37" s="108"/>
      <c r="D37" s="139"/>
      <c r="E37" s="139"/>
      <c r="F37" s="139"/>
      <c r="G37" s="139"/>
      <c r="H37" s="139"/>
      <c r="I37" s="108"/>
      <c r="J37" s="108"/>
      <c r="K37" s="108"/>
      <c r="L37" s="109"/>
      <c r="M37" s="109"/>
      <c r="N37" s="109"/>
      <c r="O37" s="109"/>
      <c r="P37" s="109"/>
    </row>
    <row r="38" spans="1:16" s="107" customFormat="1" ht="20.25">
      <c r="A38" s="108"/>
      <c r="D38" s="139"/>
      <c r="E38" s="139"/>
      <c r="F38" s="139"/>
      <c r="G38" s="139"/>
      <c r="H38" s="139"/>
      <c r="I38" s="108"/>
      <c r="J38" s="108"/>
      <c r="K38" s="108"/>
      <c r="L38" s="109"/>
      <c r="M38" s="109"/>
      <c r="N38" s="109"/>
      <c r="O38" s="109"/>
      <c r="P38" s="109"/>
    </row>
    <row r="39" spans="1:16" s="107" customFormat="1" ht="20.25">
      <c r="A39" s="108"/>
      <c r="D39" s="139"/>
      <c r="E39" s="139"/>
      <c r="F39" s="139"/>
      <c r="G39" s="139"/>
      <c r="H39" s="139"/>
      <c r="I39" s="108"/>
      <c r="J39" s="108"/>
      <c r="K39" s="108"/>
      <c r="L39" s="109"/>
      <c r="M39" s="109"/>
      <c r="N39" s="109"/>
      <c r="O39" s="109"/>
      <c r="P39" s="109"/>
    </row>
    <row r="40" spans="1:16" s="107" customFormat="1">
      <c r="A40" s="108"/>
      <c r="B40" s="108"/>
      <c r="C40" s="108"/>
      <c r="D40" s="108"/>
      <c r="E40" s="108"/>
      <c r="F40" s="108"/>
      <c r="G40" s="108"/>
      <c r="H40" s="108"/>
      <c r="I40" s="108"/>
      <c r="J40" s="108"/>
      <c r="K40" s="108"/>
      <c r="L40" s="109"/>
      <c r="M40" s="109"/>
      <c r="N40" s="109"/>
      <c r="O40" s="109"/>
      <c r="P40" s="109"/>
    </row>
    <row r="41" spans="1:16" s="107" customFormat="1">
      <c r="A41" s="108"/>
      <c r="B41" s="108"/>
      <c r="C41" s="108"/>
      <c r="D41" s="108"/>
      <c r="E41" s="108"/>
      <c r="F41" s="108"/>
      <c r="G41" s="108"/>
      <c r="H41" s="108"/>
      <c r="I41" s="108"/>
      <c r="J41" s="108"/>
      <c r="K41" s="108"/>
      <c r="L41" s="109"/>
      <c r="M41" s="109"/>
      <c r="N41" s="109"/>
      <c r="O41" s="109"/>
      <c r="P41" s="109"/>
    </row>
    <row r="42" spans="1:16" s="107" customFormat="1">
      <c r="A42" s="108"/>
      <c r="B42" s="108"/>
      <c r="C42" s="108"/>
      <c r="D42" s="108"/>
      <c r="E42" s="108"/>
      <c r="F42" s="108"/>
      <c r="G42" s="108"/>
      <c r="H42" s="108"/>
      <c r="I42" s="108"/>
      <c r="J42" s="108"/>
      <c r="K42" s="108"/>
      <c r="L42" s="109"/>
      <c r="M42" s="109"/>
      <c r="N42" s="109"/>
      <c r="O42" s="109"/>
      <c r="P42" s="109"/>
    </row>
    <row r="43" spans="1:16" s="107" customFormat="1" ht="20.25" customHeight="1">
      <c r="A43" s="108"/>
      <c r="B43" s="108"/>
      <c r="C43" s="108"/>
      <c r="D43" s="108"/>
      <c r="E43" s="108"/>
      <c r="F43" s="108"/>
      <c r="G43" s="108"/>
      <c r="H43" s="108"/>
      <c r="I43" s="108"/>
      <c r="J43" s="108"/>
      <c r="K43" s="108"/>
      <c r="L43" s="109"/>
      <c r="M43" s="109"/>
      <c r="N43" s="109"/>
      <c r="O43" s="109"/>
      <c r="P43" s="109"/>
    </row>
    <row r="44" spans="1:16" s="107" customFormat="1">
      <c r="A44" s="108"/>
      <c r="B44" s="108"/>
      <c r="C44" s="108"/>
      <c r="D44" s="108"/>
      <c r="E44" s="108"/>
      <c r="F44" s="108"/>
      <c r="G44" s="108"/>
      <c r="H44" s="108"/>
      <c r="I44" s="108"/>
      <c r="J44" s="108"/>
      <c r="K44" s="108"/>
      <c r="L44" s="109"/>
      <c r="M44" s="109"/>
      <c r="N44" s="109"/>
      <c r="O44" s="109"/>
      <c r="P44" s="109"/>
    </row>
    <row r="45" spans="1:16" s="107" customFormat="1" ht="28.5" customHeight="1">
      <c r="A45" s="108"/>
      <c r="B45" s="108"/>
      <c r="C45" s="108"/>
      <c r="D45" s="108"/>
      <c r="E45" s="108"/>
      <c r="F45" s="108"/>
      <c r="G45" s="108"/>
      <c r="H45" s="108"/>
      <c r="I45" s="108"/>
      <c r="J45" s="108"/>
      <c r="K45" s="108"/>
      <c r="L45" s="109"/>
      <c r="M45" s="109"/>
      <c r="N45" s="109"/>
      <c r="O45" s="109"/>
      <c r="P45" s="109"/>
    </row>
    <row r="46" spans="1:16" s="107" customFormat="1">
      <c r="A46" s="108"/>
      <c r="B46" s="108"/>
      <c r="C46" s="108"/>
      <c r="D46" s="108"/>
      <c r="E46" s="108"/>
      <c r="F46" s="108"/>
      <c r="G46" s="108"/>
      <c r="H46" s="108"/>
      <c r="I46" s="108"/>
      <c r="J46" s="108"/>
      <c r="K46" s="108"/>
      <c r="L46" s="109"/>
      <c r="M46" s="109"/>
      <c r="N46" s="109"/>
      <c r="O46" s="109"/>
      <c r="P46" s="109"/>
    </row>
  </sheetData>
  <mergeCells count="1">
    <mergeCell ref="B7:M7"/>
  </mergeCells>
  <hyperlinks>
    <hyperlink ref="B7:M7" r:id="rId1" location="q=xlsm" display="Différence entre un fichier XLS et XLSX (ou XLSM)"/>
  </hyperlinks>
  <printOptions horizontalCentered="1"/>
  <pageMargins left="0.23622047244094491" right="0.23622047244094491" top="0.74803149606299213" bottom="0.74803149606299213" header="0.31496062992125984" footer="0.31496062992125984"/>
  <pageSetup paperSize="9" scale="41"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Poids fruits et légumes</vt:lpstr>
      <vt:lpstr>utilitaires Excel</vt:lpstr>
      <vt:lpstr>A Savoir</vt:lpstr>
      <vt:lpstr>Grammages GEMRCN</vt:lpstr>
      <vt:lpstr>Vocabulaire</vt:lpstr>
      <vt:lpstr>Classement</vt:lpstr>
      <vt:lpstr>Nota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Joel Leboucher</dc:creator>
  <cp:lastModifiedBy>Joël Leboucher</cp:lastModifiedBy>
  <dcterms:created xsi:type="dcterms:W3CDTF">2014-02-27T10:47:46Z</dcterms:created>
  <dcterms:modified xsi:type="dcterms:W3CDTF">2020-08-12T13:28:39Z</dcterms:modified>
</cp:coreProperties>
</file>