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ël Leboucher\Desktop\UPRT a faire\EN CHANTIER\fait\AU POIDS\"/>
    </mc:Choice>
  </mc:AlternateContent>
  <xr:revisionPtr revIDLastSave="0" documentId="13_ncr:1_{85647FDD-8C34-4D3D-9CD2-CBE97D28A816}" xr6:coauthVersionLast="45" xr6:coauthVersionMax="45" xr10:uidLastSave="{00000000-0000-0000-0000-000000000000}"/>
  <bookViews>
    <workbookView xWindow="-120" yWindow="-120" windowWidth="29040" windowHeight="15840" xr2:uid="{BD4D1AC9-8AF0-4A1F-8C4F-828811621F8C}"/>
  </bookViews>
  <sheets>
    <sheet name="Nota" sheetId="5" r:id="rId1"/>
    <sheet name="ff.N.2020.Modèle de base" sheetId="2" r:id="rId2"/>
    <sheet name="Aides à la décision" sheetId="13" r:id="rId3"/>
    <sheet name="Mode d'empoi.ff.N.2020" sheetId="3" r:id="rId4"/>
    <sheet name="Classement simplifié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12" i="2" l="1"/>
  <c r="BL112" i="2"/>
  <c r="BM112" i="2"/>
  <c r="BN112" i="2"/>
  <c r="BO112" i="2"/>
  <c r="BP112" i="2"/>
  <c r="BQ112" i="2"/>
  <c r="BJ112" i="2"/>
  <c r="BI112" i="2"/>
  <c r="BH112" i="2"/>
  <c r="BG112" i="2"/>
  <c r="BF112" i="2"/>
  <c r="BE112" i="2"/>
  <c r="BD112" i="2"/>
  <c r="BC112" i="2"/>
  <c r="BB112" i="2"/>
  <c r="BA112" i="2"/>
  <c r="AZ112" i="2"/>
  <c r="AY112" i="2"/>
  <c r="AX112" i="2"/>
  <c r="AW112" i="2"/>
  <c r="AV112" i="2"/>
  <c r="AU112" i="2"/>
  <c r="AT112" i="2"/>
  <c r="AS112" i="2"/>
  <c r="AR112" i="2"/>
  <c r="AQ112" i="2"/>
  <c r="AP112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A112" i="2"/>
  <c r="BN56" i="2"/>
  <c r="BO56" i="2" s="1"/>
  <c r="BP56" i="2"/>
  <c r="BQ60" i="2"/>
  <c r="BP60" i="2"/>
  <c r="BO60" i="2"/>
  <c r="BN60" i="2"/>
  <c r="BM60" i="2"/>
  <c r="BL60" i="2"/>
  <c r="BK60" i="2"/>
  <c r="BQ16" i="2"/>
  <c r="BP47" i="2"/>
  <c r="BP48" i="2"/>
  <c r="BP49" i="2"/>
  <c r="BP50" i="2"/>
  <c r="BP51" i="2"/>
  <c r="BP52" i="2"/>
  <c r="BP53" i="2"/>
  <c r="BP54" i="2"/>
  <c r="BP55" i="2"/>
  <c r="BN19" i="2"/>
  <c r="BO19" i="2" s="1"/>
  <c r="BP19" i="2" s="1"/>
  <c r="BN20" i="2"/>
  <c r="BO20" i="2" s="1"/>
  <c r="BP20" i="2" s="1"/>
  <c r="BN21" i="2"/>
  <c r="BO21" i="2" s="1"/>
  <c r="BP21" i="2" s="1"/>
  <c r="BN22" i="2"/>
  <c r="BO22" i="2" s="1"/>
  <c r="BP22" i="2" s="1"/>
  <c r="BN23" i="2"/>
  <c r="BO23" i="2" s="1"/>
  <c r="BP23" i="2" s="1"/>
  <c r="BN24" i="2"/>
  <c r="BO24" i="2" s="1"/>
  <c r="BP24" i="2" s="1"/>
  <c r="BN25" i="2"/>
  <c r="BO25" i="2" s="1"/>
  <c r="BP25" i="2" s="1"/>
  <c r="BN26" i="2"/>
  <c r="BO26" i="2" s="1"/>
  <c r="BP26" i="2" s="1"/>
  <c r="BN27" i="2"/>
  <c r="BO27" i="2" s="1"/>
  <c r="BP27" i="2" s="1"/>
  <c r="BN28" i="2"/>
  <c r="BO28" i="2" s="1"/>
  <c r="BP28" i="2" s="1"/>
  <c r="BN29" i="2"/>
  <c r="BO29" i="2" s="1"/>
  <c r="BP29" i="2" s="1"/>
  <c r="BN30" i="2"/>
  <c r="BO30" i="2" s="1"/>
  <c r="BP30" i="2" s="1"/>
  <c r="BN31" i="2"/>
  <c r="BO31" i="2" s="1"/>
  <c r="BP31" i="2" s="1"/>
  <c r="BN32" i="2"/>
  <c r="BO32" i="2" s="1"/>
  <c r="BP32" i="2" s="1"/>
  <c r="BN33" i="2"/>
  <c r="BO33" i="2" s="1"/>
  <c r="BP33" i="2" s="1"/>
  <c r="BN34" i="2"/>
  <c r="BO34" i="2" s="1"/>
  <c r="BP34" i="2" s="1"/>
  <c r="BN35" i="2"/>
  <c r="BO35" i="2" s="1"/>
  <c r="BP35" i="2" s="1"/>
  <c r="BN36" i="2"/>
  <c r="BO36" i="2" s="1"/>
  <c r="BP36" i="2" s="1"/>
  <c r="BN37" i="2"/>
  <c r="BO37" i="2" s="1"/>
  <c r="BP37" i="2" s="1"/>
  <c r="BN38" i="2"/>
  <c r="BO38" i="2" s="1"/>
  <c r="BP38" i="2" s="1"/>
  <c r="BN39" i="2"/>
  <c r="BO39" i="2" s="1"/>
  <c r="BP39" i="2" s="1"/>
  <c r="BN40" i="2"/>
  <c r="BO40" i="2" s="1"/>
  <c r="BP40" i="2" s="1"/>
  <c r="BN41" i="2"/>
  <c r="BO41" i="2" s="1"/>
  <c r="BP41" i="2" s="1"/>
  <c r="BN42" i="2"/>
  <c r="BO42" i="2" s="1"/>
  <c r="BP42" i="2" s="1"/>
  <c r="BN43" i="2"/>
  <c r="BO43" i="2" s="1"/>
  <c r="BP43" i="2" s="1"/>
  <c r="BN44" i="2"/>
  <c r="BO44" i="2" s="1"/>
  <c r="BP44" i="2" s="1"/>
  <c r="BN45" i="2"/>
  <c r="BO45" i="2" s="1"/>
  <c r="BP45" i="2" s="1"/>
  <c r="BN46" i="2"/>
  <c r="BO46" i="2" s="1"/>
  <c r="BP46" i="2" s="1"/>
  <c r="BN47" i="2"/>
  <c r="BO47" i="2" s="1"/>
  <c r="BN48" i="2"/>
  <c r="BO48" i="2" s="1"/>
  <c r="BN49" i="2"/>
  <c r="BO49" i="2" s="1"/>
  <c r="BN50" i="2"/>
  <c r="BO50" i="2" s="1"/>
  <c r="BN51" i="2"/>
  <c r="BO51" i="2" s="1"/>
  <c r="BN52" i="2"/>
  <c r="BO52" i="2" s="1"/>
  <c r="BN53" i="2"/>
  <c r="BO53" i="2" s="1"/>
  <c r="BN54" i="2"/>
  <c r="BO54" i="2" s="1"/>
  <c r="BN55" i="2"/>
  <c r="BO55" i="2" s="1"/>
  <c r="BN18" i="2"/>
  <c r="BO18" i="2" s="1"/>
  <c r="BP18" i="2" s="1"/>
  <c r="BN17" i="2"/>
  <c r="BO17" i="2" s="1"/>
  <c r="BP17" i="2" s="1"/>
  <c r="BQ14" i="2"/>
  <c r="BK13" i="2"/>
  <c r="BF47" i="2"/>
  <c r="BF48" i="2"/>
  <c r="BF49" i="2"/>
  <c r="BF50" i="2"/>
  <c r="BF51" i="2"/>
  <c r="BF52" i="2"/>
  <c r="BF53" i="2"/>
  <c r="BF54" i="2"/>
  <c r="BF55" i="2"/>
  <c r="BF5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30" i="2"/>
  <c r="BF31" i="2"/>
  <c r="BF32" i="2"/>
  <c r="BF33" i="2"/>
  <c r="BF34" i="2"/>
  <c r="BF35" i="2"/>
  <c r="BF36" i="2"/>
  <c r="BF37" i="2"/>
  <c r="BF38" i="2"/>
  <c r="BF39" i="2"/>
  <c r="BF40" i="2"/>
  <c r="BF41" i="2"/>
  <c r="BF42" i="2"/>
  <c r="BF43" i="2"/>
  <c r="BF44" i="2"/>
  <c r="BF45" i="2"/>
  <c r="BF46" i="2"/>
  <c r="M45" i="13" l="1"/>
  <c r="F7" i="2"/>
  <c r="H10" i="2"/>
  <c r="H37" i="13"/>
  <c r="H34" i="13"/>
  <c r="F34" i="13"/>
  <c r="E34" i="13"/>
  <c r="H14" i="13"/>
  <c r="F14" i="13"/>
  <c r="E14" i="13"/>
  <c r="H20" i="13"/>
  <c r="F20" i="13"/>
  <c r="E20" i="13"/>
  <c r="E28" i="13" l="1"/>
  <c r="U28" i="13"/>
  <c r="F42" i="13"/>
  <c r="T60" i="13"/>
  <c r="H67" i="13" l="1"/>
  <c r="U64" i="13"/>
  <c r="H63" i="13"/>
  <c r="S62" i="13"/>
  <c r="F61" i="13"/>
  <c r="E59" i="13"/>
  <c r="T58" i="13"/>
  <c r="U58" i="13"/>
  <c r="S58" i="13"/>
  <c r="H58" i="13"/>
  <c r="F58" i="13"/>
  <c r="E58" i="13"/>
  <c r="U57" i="13"/>
  <c r="H57" i="13" s="1"/>
  <c r="F57" i="13"/>
  <c r="E57" i="13"/>
  <c r="E42" i="13" l="1"/>
  <c r="H25" i="13"/>
  <c r="F25" i="13"/>
  <c r="H31" i="13"/>
  <c r="H28" i="13"/>
  <c r="F28" i="13"/>
  <c r="H23" i="13"/>
  <c r="H17" i="13"/>
  <c r="H11" i="13"/>
  <c r="B6" i="13"/>
  <c r="U42" i="13" l="1"/>
  <c r="H42" i="13" s="1"/>
  <c r="H45" i="13"/>
  <c r="H43" i="13"/>
  <c r="AS4" i="2"/>
  <c r="X5" i="2"/>
  <c r="AF5" i="2"/>
  <c r="AG6" i="2"/>
  <c r="AG11" i="2"/>
  <c r="AG12" i="2"/>
  <c r="AG13" i="2"/>
  <c r="AG15" i="2"/>
  <c r="T16" i="2"/>
  <c r="U16" i="2" s="1"/>
  <c r="Y16" i="2"/>
  <c r="AG16" i="2"/>
  <c r="T17" i="2"/>
  <c r="U17" i="2" s="1"/>
  <c r="Y17" i="2"/>
  <c r="AG17" i="2"/>
  <c r="T18" i="2"/>
  <c r="U18" i="2" s="1"/>
  <c r="Y18" i="2"/>
  <c r="AG18" i="2"/>
  <c r="T19" i="2"/>
  <c r="U19" i="2" s="1"/>
  <c r="Y19" i="2"/>
  <c r="AG19" i="2"/>
  <c r="T20" i="2"/>
  <c r="U20" i="2" s="1"/>
  <c r="Y20" i="2"/>
  <c r="AG20" i="2"/>
  <c r="T21" i="2"/>
  <c r="U21" i="2" s="1"/>
  <c r="Y21" i="2"/>
  <c r="T22" i="2"/>
  <c r="U22" i="2" s="1"/>
  <c r="AA22" i="2" s="1"/>
  <c r="Y22" i="2"/>
  <c r="AG22" i="2"/>
  <c r="T23" i="2"/>
  <c r="U23" i="2" s="1"/>
  <c r="Y23" i="2"/>
  <c r="T24" i="2"/>
  <c r="U24" i="2" s="1"/>
  <c r="Y24" i="2"/>
  <c r="T25" i="2"/>
  <c r="U25" i="2" s="1"/>
  <c r="AA25" i="2" s="1"/>
  <c r="Y25" i="2"/>
  <c r="T26" i="2"/>
  <c r="U26" i="2" s="1"/>
  <c r="Y26" i="2"/>
  <c r="T27" i="2"/>
  <c r="U27" i="2" s="1"/>
  <c r="Y27" i="2"/>
  <c r="T28" i="2"/>
  <c r="U28" i="2" s="1"/>
  <c r="Y28" i="2"/>
  <c r="T29" i="2"/>
  <c r="U29" i="2" s="1"/>
  <c r="AA29" i="2" s="1"/>
  <c r="Y29" i="2"/>
  <c r="T30" i="2"/>
  <c r="U30" i="2" s="1"/>
  <c r="Y30" i="2"/>
  <c r="AG30" i="2"/>
  <c r="T31" i="2"/>
  <c r="U31" i="2" s="1"/>
  <c r="Y31" i="2"/>
  <c r="AG31" i="2"/>
  <c r="T32" i="2"/>
  <c r="U32" i="2" s="1"/>
  <c r="Y32" i="2"/>
  <c r="AG32" i="2"/>
  <c r="T33" i="2"/>
  <c r="U33" i="2" s="1"/>
  <c r="Y33" i="2"/>
  <c r="T34" i="2"/>
  <c r="U34" i="2" s="1"/>
  <c r="AA34" i="2" s="1"/>
  <c r="Y34" i="2"/>
  <c r="T35" i="2"/>
  <c r="U35" i="2" s="1"/>
  <c r="Y35" i="2"/>
  <c r="T36" i="2"/>
  <c r="U36" i="2" s="1"/>
  <c r="Y36" i="2"/>
  <c r="T37" i="2"/>
  <c r="U37" i="2" s="1"/>
  <c r="Y37" i="2"/>
  <c r="T38" i="2"/>
  <c r="U38" i="2" s="1"/>
  <c r="AA38" i="2" s="1"/>
  <c r="Y38" i="2"/>
  <c r="T39" i="2"/>
  <c r="U39" i="2" s="1"/>
  <c r="Y39" i="2"/>
  <c r="T40" i="2"/>
  <c r="U40" i="2" s="1"/>
  <c r="Y40" i="2"/>
  <c r="T41" i="2"/>
  <c r="U41" i="2" s="1"/>
  <c r="Y41" i="2"/>
  <c r="T42" i="2"/>
  <c r="U42" i="2"/>
  <c r="AA42" i="2" s="1"/>
  <c r="Y42" i="2"/>
  <c r="T43" i="2"/>
  <c r="U43" i="2" s="1"/>
  <c r="Y43" i="2"/>
  <c r="T44" i="2"/>
  <c r="U44" i="2" s="1"/>
  <c r="Y44" i="2"/>
  <c r="AF44" i="2"/>
  <c r="V5" i="2" s="1"/>
  <c r="T45" i="2"/>
  <c r="U45" i="2"/>
  <c r="AA45" i="2" s="1"/>
  <c r="Y45" i="2"/>
  <c r="T46" i="2"/>
  <c r="U46" i="2" s="1"/>
  <c r="Y46" i="2"/>
  <c r="T47" i="2"/>
  <c r="U47" i="2" s="1"/>
  <c r="Y47" i="2"/>
  <c r="T48" i="2"/>
  <c r="U48" i="2" s="1"/>
  <c r="Y48" i="2"/>
  <c r="T49" i="2"/>
  <c r="U49" i="2" s="1"/>
  <c r="AA49" i="2" s="1"/>
  <c r="Y49" i="2"/>
  <c r="AL49" i="2"/>
  <c r="T50" i="2"/>
  <c r="U50" i="2" s="1"/>
  <c r="Y50" i="2"/>
  <c r="T51" i="2"/>
  <c r="U51" i="2" s="1"/>
  <c r="Y51" i="2"/>
  <c r="T52" i="2"/>
  <c r="U52" i="2" s="1"/>
  <c r="AA52" i="2" s="1"/>
  <c r="Y52" i="2"/>
  <c r="T53" i="2"/>
  <c r="U53" i="2" s="1"/>
  <c r="Y53" i="2"/>
  <c r="T54" i="2"/>
  <c r="U54" i="2" s="1"/>
  <c r="Y54" i="2"/>
  <c r="T55" i="2"/>
  <c r="U55" i="2" s="1"/>
  <c r="Y55" i="2"/>
  <c r="AL55" i="2"/>
  <c r="R56" i="2"/>
  <c r="AL61" i="2"/>
  <c r="AI64" i="2"/>
  <c r="AJ64" i="2"/>
  <c r="AL64" i="2"/>
  <c r="AL67" i="2"/>
  <c r="AL73" i="2"/>
  <c r="AL72" i="2" s="1"/>
  <c r="AI76" i="2"/>
  <c r="AL77" i="2" s="1"/>
  <c r="AJ76" i="2"/>
  <c r="AL76" i="2"/>
  <c r="AL79" i="2" l="1"/>
  <c r="T56" i="2"/>
  <c r="AA54" i="2"/>
  <c r="AA51" i="2"/>
  <c r="AA19" i="2"/>
  <c r="AA37" i="2"/>
  <c r="AA47" i="2"/>
  <c r="AA31" i="2"/>
  <c r="U14" i="2"/>
  <c r="AA48" i="2"/>
  <c r="AA40" i="2"/>
  <c r="AA27" i="2"/>
  <c r="AA24" i="2"/>
  <c r="AA21" i="2"/>
  <c r="AA55" i="2"/>
  <c r="AA50" i="2"/>
  <c r="AA44" i="2"/>
  <c r="AA41" i="2"/>
  <c r="AA36" i="2"/>
  <c r="AA33" i="2"/>
  <c r="AA28" i="2"/>
  <c r="AA23" i="2"/>
  <c r="AA17" i="2"/>
  <c r="T14" i="2"/>
  <c r="AA53" i="2"/>
  <c r="AA46" i="2"/>
  <c r="AA43" i="2"/>
  <c r="AA39" i="2"/>
  <c r="AA35" i="2"/>
  <c r="AA32" i="2"/>
  <c r="AA30" i="2"/>
  <c r="AA26" i="2"/>
  <c r="AA20" i="2"/>
  <c r="AA18" i="2"/>
  <c r="AA16" i="2"/>
  <c r="T7" i="2"/>
  <c r="U56" i="2"/>
  <c r="Z30" i="2" s="1"/>
  <c r="C105" i="2"/>
  <c r="N105" i="2"/>
  <c r="N14" i="2"/>
  <c r="K16" i="2"/>
  <c r="J16" i="2"/>
  <c r="I16" i="2"/>
  <c r="H88" i="3"/>
  <c r="F88" i="3"/>
  <c r="E88" i="3"/>
  <c r="H91" i="3" s="1"/>
  <c r="H85" i="3"/>
  <c r="H84" i="3" s="1"/>
  <c r="H79" i="3"/>
  <c r="H76" i="3"/>
  <c r="E76" i="3"/>
  <c r="H73" i="3"/>
  <c r="H67" i="3"/>
  <c r="H61" i="3"/>
  <c r="B56" i="3"/>
  <c r="B5" i="3"/>
  <c r="C106" i="2"/>
  <c r="M105" i="2"/>
  <c r="L105" i="2"/>
  <c r="K105" i="2"/>
  <c r="J105" i="2"/>
  <c r="I105" i="2"/>
  <c r="H105" i="2"/>
  <c r="G105" i="2"/>
  <c r="F105" i="2"/>
  <c r="E105" i="2"/>
  <c r="D105" i="2"/>
  <c r="B105" i="2"/>
  <c r="AX104" i="2"/>
  <c r="BH56" i="2"/>
  <c r="BG56" i="2"/>
  <c r="BB56" i="2"/>
  <c r="D56" i="2"/>
  <c r="C56" i="2"/>
  <c r="BH55" i="2"/>
  <c r="BG55" i="2"/>
  <c r="BB55" i="2"/>
  <c r="K55" i="2"/>
  <c r="J55" i="2"/>
  <c r="I55" i="2"/>
  <c r="BH54" i="2"/>
  <c r="BG54" i="2"/>
  <c r="BB54" i="2"/>
  <c r="K54" i="2"/>
  <c r="J54" i="2"/>
  <c r="I54" i="2"/>
  <c r="BH53" i="2"/>
  <c r="BG53" i="2"/>
  <c r="BB53" i="2"/>
  <c r="K53" i="2"/>
  <c r="J53" i="2"/>
  <c r="I53" i="2"/>
  <c r="BH52" i="2"/>
  <c r="BG52" i="2"/>
  <c r="BB52" i="2"/>
  <c r="K52" i="2"/>
  <c r="J52" i="2"/>
  <c r="I52" i="2"/>
  <c r="BH51" i="2"/>
  <c r="BG51" i="2"/>
  <c r="BB51" i="2"/>
  <c r="K51" i="2"/>
  <c r="J51" i="2"/>
  <c r="I51" i="2"/>
  <c r="BH50" i="2"/>
  <c r="BG50" i="2"/>
  <c r="BB50" i="2"/>
  <c r="K50" i="2"/>
  <c r="J50" i="2"/>
  <c r="I50" i="2"/>
  <c r="BH49" i="2"/>
  <c r="BG49" i="2"/>
  <c r="BB49" i="2"/>
  <c r="K49" i="2"/>
  <c r="J49" i="2"/>
  <c r="I49" i="2"/>
  <c r="BH48" i="2"/>
  <c r="BG48" i="2"/>
  <c r="BB48" i="2"/>
  <c r="K48" i="2"/>
  <c r="J48" i="2"/>
  <c r="I48" i="2"/>
  <c r="BH47" i="2"/>
  <c r="BG47" i="2"/>
  <c r="BB47" i="2"/>
  <c r="K47" i="2"/>
  <c r="J47" i="2"/>
  <c r="I47" i="2"/>
  <c r="BH46" i="2"/>
  <c r="BG46" i="2"/>
  <c r="BB46" i="2"/>
  <c r="K46" i="2"/>
  <c r="J46" i="2"/>
  <c r="I46" i="2"/>
  <c r="BH45" i="2"/>
  <c r="BG45" i="2"/>
  <c r="BB45" i="2"/>
  <c r="K45" i="2"/>
  <c r="J45" i="2"/>
  <c r="I45" i="2"/>
  <c r="BH44" i="2"/>
  <c r="BG44" i="2"/>
  <c r="BB44" i="2"/>
  <c r="K44" i="2"/>
  <c r="J44" i="2"/>
  <c r="I44" i="2"/>
  <c r="BH43" i="2"/>
  <c r="BG43" i="2"/>
  <c r="BB43" i="2"/>
  <c r="K43" i="2"/>
  <c r="J43" i="2"/>
  <c r="I43" i="2"/>
  <c r="BH42" i="2"/>
  <c r="BG42" i="2"/>
  <c r="BB42" i="2"/>
  <c r="K42" i="2"/>
  <c r="J42" i="2"/>
  <c r="I42" i="2"/>
  <c r="BH41" i="2"/>
  <c r="BG41" i="2"/>
  <c r="BB41" i="2"/>
  <c r="K41" i="2"/>
  <c r="J41" i="2"/>
  <c r="I41" i="2"/>
  <c r="BH40" i="2"/>
  <c r="BG40" i="2"/>
  <c r="BB40" i="2"/>
  <c r="K40" i="2"/>
  <c r="J40" i="2"/>
  <c r="I40" i="2"/>
  <c r="BH39" i="2"/>
  <c r="BG39" i="2"/>
  <c r="BB39" i="2"/>
  <c r="K39" i="2"/>
  <c r="J39" i="2"/>
  <c r="I39" i="2"/>
  <c r="BH38" i="2"/>
  <c r="BG38" i="2"/>
  <c r="BB38" i="2"/>
  <c r="K38" i="2"/>
  <c r="J38" i="2"/>
  <c r="I38" i="2"/>
  <c r="BH37" i="2"/>
  <c r="BG37" i="2"/>
  <c r="BB37" i="2"/>
  <c r="K37" i="2"/>
  <c r="J37" i="2"/>
  <c r="I37" i="2"/>
  <c r="BH36" i="2"/>
  <c r="BG36" i="2"/>
  <c r="BB36" i="2"/>
  <c r="K36" i="2"/>
  <c r="J36" i="2"/>
  <c r="I36" i="2"/>
  <c r="BH35" i="2"/>
  <c r="BB35" i="2"/>
  <c r="K35" i="2"/>
  <c r="J35" i="2"/>
  <c r="I35" i="2"/>
  <c r="BH34" i="2"/>
  <c r="BG34" i="2"/>
  <c r="BB34" i="2"/>
  <c r="K34" i="2"/>
  <c r="J34" i="2"/>
  <c r="I34" i="2"/>
  <c r="BH33" i="2"/>
  <c r="BB33" i="2"/>
  <c r="K33" i="2"/>
  <c r="J33" i="2"/>
  <c r="I33" i="2"/>
  <c r="BH32" i="2"/>
  <c r="BB32" i="2"/>
  <c r="K32" i="2"/>
  <c r="J32" i="2"/>
  <c r="I32" i="2"/>
  <c r="BH31" i="2"/>
  <c r="BB31" i="2"/>
  <c r="K31" i="2"/>
  <c r="J31" i="2"/>
  <c r="I31" i="2"/>
  <c r="BH30" i="2"/>
  <c r="BG30" i="2"/>
  <c r="BB30" i="2"/>
  <c r="K30" i="2"/>
  <c r="J30" i="2"/>
  <c r="I30" i="2"/>
  <c r="BH29" i="2"/>
  <c r="BG29" i="2"/>
  <c r="BB29" i="2"/>
  <c r="K29" i="2"/>
  <c r="J29" i="2"/>
  <c r="I29" i="2"/>
  <c r="BH28" i="2"/>
  <c r="BG28" i="2"/>
  <c r="BB28" i="2"/>
  <c r="K28" i="2"/>
  <c r="J28" i="2"/>
  <c r="I28" i="2"/>
  <c r="BH27" i="2"/>
  <c r="BG27" i="2"/>
  <c r="BB27" i="2"/>
  <c r="K27" i="2"/>
  <c r="J27" i="2"/>
  <c r="I27" i="2"/>
  <c r="BH26" i="2"/>
  <c r="BG26" i="2"/>
  <c r="BB26" i="2"/>
  <c r="K26" i="2"/>
  <c r="J26" i="2"/>
  <c r="I26" i="2"/>
  <c r="BH25" i="2"/>
  <c r="BG25" i="2"/>
  <c r="BB25" i="2"/>
  <c r="K25" i="2"/>
  <c r="J25" i="2"/>
  <c r="I25" i="2"/>
  <c r="BH24" i="2"/>
  <c r="BG24" i="2"/>
  <c r="BB24" i="2"/>
  <c r="K24" i="2"/>
  <c r="J24" i="2"/>
  <c r="I24" i="2"/>
  <c r="BH23" i="2"/>
  <c r="BG23" i="2"/>
  <c r="BB23" i="2"/>
  <c r="I23" i="2"/>
  <c r="K23" i="2"/>
  <c r="BH22" i="2"/>
  <c r="BG22" i="2"/>
  <c r="BB22" i="2"/>
  <c r="I22" i="2"/>
  <c r="K22" i="2"/>
  <c r="J22" i="2"/>
  <c r="BH21" i="2"/>
  <c r="BG21" i="2"/>
  <c r="BB21" i="2"/>
  <c r="I21" i="2"/>
  <c r="K21" i="2"/>
  <c r="J21" i="2"/>
  <c r="BH20" i="2"/>
  <c r="BG20" i="2"/>
  <c r="BB20" i="2"/>
  <c r="I20" i="2"/>
  <c r="K20" i="2"/>
  <c r="BH19" i="2"/>
  <c r="BG19" i="2"/>
  <c r="BB19" i="2"/>
  <c r="K19" i="2"/>
  <c r="J19" i="2"/>
  <c r="I19" i="2"/>
  <c r="BH18" i="2"/>
  <c r="BB18" i="2"/>
  <c r="K18" i="2"/>
  <c r="J18" i="2"/>
  <c r="I18" i="2"/>
  <c r="BH17" i="2"/>
  <c r="BG17" i="2"/>
  <c r="BB17" i="2"/>
  <c r="K17" i="2"/>
  <c r="J17" i="2"/>
  <c r="I17" i="2"/>
  <c r="AZ16" i="2"/>
  <c r="BD14" i="2" s="1"/>
  <c r="BH11" i="2"/>
  <c r="BH10" i="2" s="1"/>
  <c r="AW11" i="2"/>
  <c r="M10" i="2"/>
  <c r="AW5" i="2"/>
  <c r="N5" i="2"/>
  <c r="Z17" i="2" l="1"/>
  <c r="Z40" i="2"/>
  <c r="Z19" i="2"/>
  <c r="BB58" i="2"/>
  <c r="Z44" i="2"/>
  <c r="Z24" i="2"/>
  <c r="Z16" i="2"/>
  <c r="Z23" i="2"/>
  <c r="Z39" i="2"/>
  <c r="Z37" i="2"/>
  <c r="Z51" i="2"/>
  <c r="Z35" i="2"/>
  <c r="Z33" i="2"/>
  <c r="Z55" i="2"/>
  <c r="Z32" i="2"/>
  <c r="E7" i="2"/>
  <c r="U7" i="2"/>
  <c r="H7" i="2" s="1"/>
  <c r="T13" i="2"/>
  <c r="U13" i="2" s="1"/>
  <c r="Z22" i="2"/>
  <c r="Z25" i="2"/>
  <c r="Z29" i="2"/>
  <c r="Z34" i="2"/>
  <c r="Z38" i="2"/>
  <c r="Z42" i="2"/>
  <c r="Z45" i="2"/>
  <c r="Z49" i="2"/>
  <c r="Z52" i="2"/>
  <c r="Z26" i="2"/>
  <c r="Z41" i="2"/>
  <c r="Z50" i="2"/>
  <c r="Z21" i="2"/>
  <c r="Z31" i="2"/>
  <c r="Z47" i="2"/>
  <c r="Z20" i="2"/>
  <c r="Z54" i="2"/>
  <c r="AA56" i="2"/>
  <c r="Z18" i="2"/>
  <c r="Z28" i="2"/>
  <c r="Z36" i="2"/>
  <c r="Z27" i="2"/>
  <c r="Z48" i="2"/>
  <c r="Z53" i="2"/>
  <c r="Z43" i="2"/>
  <c r="Z46" i="2"/>
  <c r="F76" i="3"/>
  <c r="H89" i="3"/>
  <c r="BI35" i="2"/>
  <c r="BI56" i="2"/>
  <c r="BG35" i="2"/>
  <c r="BI52" i="2"/>
  <c r="BI47" i="2"/>
  <c r="BI42" i="2"/>
  <c r="BI31" i="2"/>
  <c r="BI41" i="2"/>
  <c r="BI46" i="2"/>
  <c r="BI51" i="2"/>
  <c r="BI17" i="2"/>
  <c r="BI28" i="2"/>
  <c r="BI18" i="2"/>
  <c r="BI23" i="2"/>
  <c r="BI24" i="2"/>
  <c r="BI29" i="2"/>
  <c r="BG32" i="2"/>
  <c r="BG33" i="2"/>
  <c r="BI40" i="2"/>
  <c r="BI43" i="2"/>
  <c r="BI44" i="2"/>
  <c r="BI45" i="2"/>
  <c r="BI48" i="2"/>
  <c r="BI49" i="2"/>
  <c r="BI50" i="2"/>
  <c r="BI53" i="2"/>
  <c r="BI54" i="2"/>
  <c r="BI20" i="2"/>
  <c r="BI21" i="2"/>
  <c r="BI22" i="2"/>
  <c r="L27" i="2"/>
  <c r="BI27" i="2"/>
  <c r="BG31" i="2"/>
  <c r="BI32" i="2"/>
  <c r="BI33" i="2"/>
  <c r="BI38" i="2"/>
  <c r="BI39" i="2"/>
  <c r="BI55" i="2"/>
  <c r="BG18" i="2"/>
  <c r="BI19" i="2"/>
  <c r="BI25" i="2"/>
  <c r="BI26" i="2"/>
  <c r="BI30" i="2"/>
  <c r="BI34" i="2"/>
  <c r="BI36" i="2"/>
  <c r="BI37" i="2"/>
  <c r="BI58" i="2" l="1"/>
  <c r="Z56" i="2"/>
  <c r="L16" i="2"/>
  <c r="L47" i="2"/>
  <c r="L35" i="2"/>
  <c r="L23" i="2"/>
  <c r="L48" i="2"/>
  <c r="L55" i="2"/>
  <c r="L51" i="2"/>
  <c r="L46" i="2"/>
  <c r="L41" i="2"/>
  <c r="L37" i="2"/>
  <c r="L33" i="2"/>
  <c r="L32" i="2"/>
  <c r="L31" i="2"/>
  <c r="L30" i="2"/>
  <c r="L26" i="2"/>
  <c r="L21" i="2"/>
  <c r="L20" i="2"/>
  <c r="L19" i="2"/>
  <c r="L18" i="2"/>
  <c r="L17" i="2"/>
  <c r="L25" i="2"/>
  <c r="L40" i="2"/>
  <c r="L39" i="2"/>
  <c r="L29" i="2"/>
  <c r="L28" i="2"/>
  <c r="L54" i="2"/>
  <c r="L50" i="2"/>
  <c r="L49" i="2"/>
  <c r="L45" i="2"/>
  <c r="L44" i="2"/>
  <c r="L36" i="2"/>
  <c r="L24" i="2"/>
  <c r="L53" i="2"/>
  <c r="L43" i="2"/>
  <c r="L22" i="2"/>
  <c r="J20" i="2"/>
  <c r="J23" i="2"/>
  <c r="L52" i="2"/>
  <c r="L42" i="2"/>
  <c r="M16" i="2"/>
  <c r="L34" i="2"/>
  <c r="L38" i="2"/>
  <c r="N27" i="2"/>
  <c r="M53" i="2" l="1"/>
  <c r="M49" i="2"/>
  <c r="M45" i="2"/>
  <c r="M41" i="2"/>
  <c r="M37" i="2"/>
  <c r="M33" i="2"/>
  <c r="M29" i="2"/>
  <c r="M25" i="2"/>
  <c r="M21" i="2"/>
  <c r="M17" i="2"/>
  <c r="M50" i="2"/>
  <c r="M30" i="2"/>
  <c r="M52" i="2"/>
  <c r="M48" i="2"/>
  <c r="M44" i="2"/>
  <c r="M40" i="2"/>
  <c r="M36" i="2"/>
  <c r="M32" i="2"/>
  <c r="M28" i="2"/>
  <c r="M24" i="2"/>
  <c r="M20" i="2"/>
  <c r="M39" i="2"/>
  <c r="M46" i="2"/>
  <c r="M34" i="2"/>
  <c r="M22" i="2"/>
  <c r="M55" i="2"/>
  <c r="M51" i="2"/>
  <c r="M47" i="2"/>
  <c r="M43" i="2"/>
  <c r="M35" i="2"/>
  <c r="M31" i="2"/>
  <c r="M27" i="2"/>
  <c r="M23" i="2"/>
  <c r="M19" i="2"/>
  <c r="M54" i="2"/>
  <c r="M42" i="2"/>
  <c r="M38" i="2"/>
  <c r="M26" i="2"/>
  <c r="M18" i="2"/>
  <c r="N46" i="2"/>
  <c r="N41" i="2"/>
  <c r="N55" i="2"/>
  <c r="N51" i="2"/>
  <c r="N32" i="2"/>
  <c r="N21" i="2"/>
  <c r="N17" i="2"/>
  <c r="N20" i="2"/>
  <c r="N30" i="2"/>
  <c r="N19" i="2"/>
  <c r="N33" i="2"/>
  <c r="N18" i="2"/>
  <c r="N37" i="2"/>
  <c r="N31" i="2"/>
  <c r="N26" i="2"/>
  <c r="N50" i="2"/>
  <c r="N54" i="2"/>
  <c r="N40" i="2"/>
  <c r="N45" i="2"/>
  <c r="N36" i="2"/>
  <c r="N24" i="2"/>
  <c r="N44" i="2"/>
  <c r="N25" i="2"/>
  <c r="N49" i="2"/>
  <c r="N29" i="2"/>
  <c r="N52" i="2"/>
  <c r="N43" i="2"/>
  <c r="L56" i="2"/>
  <c r="N53" i="2"/>
  <c r="N23" i="2"/>
  <c r="N42" i="2"/>
  <c r="N38" i="2"/>
  <c r="N28" i="2"/>
  <c r="N34" i="2"/>
  <c r="N48" i="2"/>
  <c r="N16" i="2"/>
  <c r="N35" i="2"/>
  <c r="N47" i="2"/>
  <c r="N22" i="2"/>
  <c r="N39" i="2"/>
  <c r="M56" i="2" l="1"/>
  <c r="N56" i="2"/>
</calcChain>
</file>

<file path=xl/sharedStrings.xml><?xml version="1.0" encoding="utf-8"?>
<sst xmlns="http://schemas.openxmlformats.org/spreadsheetml/2006/main" count="1354" uniqueCount="730">
  <si>
    <t>❿ Aide à la décision</t>
  </si>
  <si>
    <t>Recalculer la recette en fonction d'un produit</t>
  </si>
  <si>
    <t>Produit de référence</t>
  </si>
  <si>
    <t>Farine de froment</t>
  </si>
  <si>
    <t>❿</t>
  </si>
  <si>
    <t>la recette à été prévue pour quel poids du produit qui vous intéresse</t>
  </si>
  <si>
    <t xml:space="preserve">vous voudriez utiliser quel poids de ce produit </t>
  </si>
  <si>
    <t>vous devriez donc saisir ce poids ⓫ dans la cellule ⓬</t>
  </si>
  <si>
    <t>⓫</t>
  </si>
  <si>
    <t>calculer le nombre de crêpes à fabriquer</t>
  </si>
  <si>
    <t>Poids  de votre Crêpe en Gr</t>
  </si>
  <si>
    <t>Nb de Crêpes à fabriquer</t>
  </si>
  <si>
    <t>Utiliser la recette de l'Auteur</t>
  </si>
  <si>
    <t>Combien voulez vous faire de portions</t>
  </si>
  <si>
    <t>Poids d'une portion en Gr</t>
  </si>
  <si>
    <t>Modifier la recette de l'Auteur</t>
  </si>
  <si>
    <t>Auteur poids recette</t>
  </si>
  <si>
    <t>portion de</t>
  </si>
  <si>
    <t>ne rien saisir</t>
  </si>
  <si>
    <t>Poids portion</t>
  </si>
  <si>
    <t>vous devriez donc saisir ce poids ❽ dans la cellule ❺</t>
  </si>
  <si>
    <t>Adapter la recette au nombre de contenants</t>
  </si>
  <si>
    <t>Combien de plaques voudriez vous faire</t>
  </si>
  <si>
    <t>Quel poids par plaque</t>
  </si>
  <si>
    <t>Augmenter ou diminuer les grammages portion</t>
  </si>
  <si>
    <t>Vous prévoyez la recette pour combien</t>
  </si>
  <si>
    <t>Vous voulez la dupliquer pour</t>
  </si>
  <si>
    <t>ICI</t>
  </si>
  <si>
    <t>❻  NOM DE LA RECETTE  ICI</t>
  </si>
  <si>
    <t>PREPARATIONS CHAUDES</t>
  </si>
  <si>
    <t>LA</t>
  </si>
  <si>
    <t>Civet de Sanglier aux poivres de Pondichéry et Sichuan et beurre de Galanga.</t>
  </si>
  <si>
    <t>Choux Romanesco</t>
  </si>
  <si>
    <t xml:space="preserve">ATTENTION la saisie des poids se fait en Gr  -  Mode d'emploi colonne AF </t>
  </si>
  <si>
    <t>Modèle N°</t>
  </si>
  <si>
    <t>Avant de saisir quoi que ce soit dans une cellule cliquez dessus pour vérifier qu'il n'y ait pas de formule</t>
  </si>
  <si>
    <t>Sauté avec Sauce</t>
  </si>
  <si>
    <t>Tableaux d'aide à la décision à coller cellule</t>
  </si>
  <si>
    <t>Cellule</t>
  </si>
  <si>
    <t>❶</t>
  </si>
  <si>
    <t xml:space="preserve">Coller la recette dans la colonne S - Collage spécial = collage 1-2-3 Valeurs ou (R) </t>
  </si>
  <si>
    <t>Auteur</t>
  </si>
  <si>
    <t>Bernard PICHETTO</t>
  </si>
  <si>
    <t>❹</t>
  </si>
  <si>
    <t>pour respecter la mise en forme de destination</t>
  </si>
  <si>
    <t>portions de</t>
  </si>
  <si>
    <t>⓬ Poids Total à Fabriquer</t>
  </si>
  <si>
    <t>La recette à été prévue pour combien de convives ou portions</t>
  </si>
  <si>
    <t xml:space="preserve">POIDS RECETTE </t>
  </si>
  <si>
    <t>Que souhaitez vous supprimer ligne par ligne</t>
  </si>
  <si>
    <t>Vous récupérez parfois du texte sur le net pour vos fiches recettes ( des quantités ou un mode opératoire)</t>
  </si>
  <si>
    <t>L'Auteur à prévu cette recette pour quel poids de sanglier en Gr</t>
  </si>
  <si>
    <t>Vous voulez dupliquer la recette  pour quel poids de sanglier en Kg</t>
  </si>
  <si>
    <t>❺</t>
  </si>
  <si>
    <t>Dans la colonne S cliquez sur le texte à nettoyer</t>
  </si>
  <si>
    <t xml:space="preserve">Ce texte est souvent formaté avec des espaces        des points….  des tirets _  que vous voulez supprimer . </t>
  </si>
  <si>
    <t>DANS LA BARRE DE FORMULES COPIEZ</t>
  </si>
  <si>
    <t>Utilisez les colonnes W et X pour "nettoyer" le texte - à Remplacer par rien alors ne saisissez rien colonne X</t>
  </si>
  <si>
    <t>Nb de portions prévues</t>
  </si>
  <si>
    <t>équivalence portions</t>
  </si>
  <si>
    <t>ATTENTION saisie des poids en Grammes</t>
  </si>
  <si>
    <t>le texte et les espaces</t>
  </si>
  <si>
    <t>❷</t>
  </si>
  <si>
    <t xml:space="preserve">Unités Nombres </t>
  </si>
  <si>
    <t>Poids Auteur en Kg</t>
  </si>
  <si>
    <t xml:space="preserve">Poids en g à mettre en oeuvre </t>
  </si>
  <si>
    <t>❼ DESCRIPTIF de la recette  Auteur …livre…page …références….site : ajoutez un lien en bas de la fiche recette</t>
  </si>
  <si>
    <t>Au choix : Copiez/collez un des 2 logos</t>
  </si>
  <si>
    <t>%</t>
  </si>
  <si>
    <t>n'oubliez pas qu'un espace est compté comme du texte</t>
  </si>
  <si>
    <t xml:space="preserve">et Poids Unitaire </t>
  </si>
  <si>
    <t>€</t>
  </si>
  <si>
    <t>❸</t>
  </si>
  <si>
    <t xml:space="preserve">❺ </t>
  </si>
  <si>
    <t>Positionnez vous sur la ligne correspondante ci-dessous et</t>
  </si>
  <si>
    <t>Quoi Texte cuillères à café = Cc  - Cuillère potage = Cp -  œufs - blancs  jaunes - pincées - sachets - grappes -</t>
  </si>
  <si>
    <t>⓭ Affichage &gt;</t>
  </si>
  <si>
    <t>Unités Nombres</t>
  </si>
  <si>
    <t>Quoi Texte</t>
  </si>
  <si>
    <t>Poids Unitaire</t>
  </si>
  <si>
    <t>Ingrédients  et quantités utilisées par l'Auteur</t>
  </si>
  <si>
    <t>Prix Kg/pièce</t>
  </si>
  <si>
    <t>Collez le Texte à modifier dans cette colonne</t>
  </si>
  <si>
    <t xml:space="preserve">à Remplacer par </t>
  </si>
  <si>
    <t>Texte de la colonne S modifié</t>
  </si>
  <si>
    <t>Kg -  PM (Pour Mémoire) etc…</t>
  </si>
  <si>
    <t>Unités</t>
  </si>
  <si>
    <t>Quoi</t>
  </si>
  <si>
    <t>Coller la recette ci-dessous  colonne</t>
  </si>
  <si>
    <t>❽ PHASES ESSENTIELLES  DE PROGRESSION</t>
  </si>
  <si>
    <t>Nombres</t>
  </si>
  <si>
    <t>Grammes</t>
  </si>
  <si>
    <t>Kg</t>
  </si>
  <si>
    <t>L'Auteur à prévu sa recette pour combien de convives ou portions</t>
  </si>
  <si>
    <t xml:space="preserve"> collage Spécial 1-2-3 Valeurs ou (R) respecter la mise en forme de destination</t>
  </si>
  <si>
    <t>(Facultatif) Saisissez les Prix Kg/pièce</t>
  </si>
  <si>
    <t>LES POIDS A SAISIR SONT EN Gr</t>
  </si>
  <si>
    <t>❻</t>
  </si>
  <si>
    <t>AU CHOIX :</t>
  </si>
  <si>
    <t>Saisissez le Nom de la recette</t>
  </si>
  <si>
    <t>Ingrédients :</t>
  </si>
  <si>
    <t>ou vous saisissez ou collez la progression colonne C</t>
  </si>
  <si>
    <t>❼</t>
  </si>
  <si>
    <t>Saisissez un DESCRIPTIF de la recette  Auteur …livre…page …références….site : ajoutez un lien en bas de la fiche recette</t>
  </si>
  <si>
    <t>cuisseau</t>
  </si>
  <si>
    <t>Cuissot et épaule de sanglier : 4kg</t>
  </si>
  <si>
    <t>ou vous collez un imprim'écran ICI</t>
  </si>
  <si>
    <t>❽</t>
  </si>
  <si>
    <t>PHASES ESSENTIELLES  DE PROGRESSION</t>
  </si>
  <si>
    <t>Huile d’olive 10 cl marinée avec</t>
  </si>
  <si>
    <t>kg</t>
  </si>
  <si>
    <t>❾</t>
  </si>
  <si>
    <t>Mettez votre fiche à jour pour archivage - PREPARATIONS CHAUDES - Choux Romanesco - Sauté avec Sauce -</t>
  </si>
  <si>
    <t>PM</t>
  </si>
  <si>
    <t xml:space="preserve"> sauge</t>
  </si>
  <si>
    <t>Si vous collez la progression dans la colonne C</t>
  </si>
  <si>
    <t>Sucre semoule</t>
  </si>
  <si>
    <t xml:space="preserve"> Collez des "logos" que vous copiez sur la fiche "Classement simplifié"</t>
  </si>
  <si>
    <t>romarin</t>
  </si>
  <si>
    <t xml:space="preserve">Collage spécial =  1-2-3 Valeurs ou (R) pour respecter </t>
  </si>
  <si>
    <t>Gros sel de Guérande</t>
  </si>
  <si>
    <t xml:space="preserve">Choisissez une Aide à la décision qui vous convient et collez la a la place du tableau existant les cellules liées se mettront à jour </t>
  </si>
  <si>
    <t xml:space="preserve"> thym (de la terrasse )</t>
  </si>
  <si>
    <t>la mise en forme de destination</t>
  </si>
  <si>
    <t>œufs</t>
  </si>
  <si>
    <t>Œufs entiers</t>
  </si>
  <si>
    <t>automatiquement - Saisissez vos valeurs</t>
  </si>
  <si>
    <t>Le bouquet garni :</t>
  </si>
  <si>
    <t xml:space="preserve">Si vous récupérez du texte sur le net quantités </t>
  </si>
  <si>
    <t>Lait 1/2 écrémé</t>
  </si>
  <si>
    <t>vous pouvez masquer ou supprimer cette ligne pour raccourcir le tableau</t>
  </si>
  <si>
    <t>cèleri branche</t>
  </si>
  <si>
    <t>ou un mode opératoire</t>
  </si>
  <si>
    <t>combien de portions voulez vous faire</t>
  </si>
  <si>
    <t xml:space="preserve">Ce texte est souvent formaté avec des espaces      des points….  </t>
  </si>
  <si>
    <t>thym</t>
  </si>
  <si>
    <t xml:space="preserve">des tirets _  que vous voulez supprimer . </t>
  </si>
  <si>
    <t>La recette à été prévue pour</t>
  </si>
  <si>
    <t>fine herbe</t>
  </si>
  <si>
    <t>Utilisez la feuille Epurer un texte</t>
  </si>
  <si>
    <t>laurier</t>
  </si>
  <si>
    <t>et collez le texte nettoyé ici colonne C toujours collage spécial</t>
  </si>
  <si>
    <t>Piment Espelette</t>
  </si>
  <si>
    <t>valeurs</t>
  </si>
  <si>
    <t xml:space="preserve">⓬ </t>
  </si>
  <si>
    <t>Poids Total à Fabriquer</t>
  </si>
  <si>
    <t>Llitre</t>
  </si>
  <si>
    <t>Vin rouge « merlot » (j’ai plus le château…) : +/- 1l</t>
  </si>
  <si>
    <t>⓭</t>
  </si>
  <si>
    <t>Affichage &gt; Au choix : Copiez/collez un des 2 logos % ou € dans la cellule en fonction de ce que vous voulez obtenir colonne N</t>
  </si>
  <si>
    <t>petit</t>
  </si>
  <si>
    <t>Oignon rouge : 1 petit</t>
  </si>
  <si>
    <t>tête</t>
  </si>
  <si>
    <t>Ail rose : ¼ de têtes</t>
  </si>
  <si>
    <t xml:space="preserve">Une astuce  pour adapter le nombre de caractères à la dimension </t>
  </si>
  <si>
    <t>.</t>
  </si>
  <si>
    <t>Cèpe (belle maman appellation contrôlée) : 300g</t>
  </si>
  <si>
    <t>de votre tableau</t>
  </si>
  <si>
    <t>Une astuce  pour adapter le nombre de caractères à la dimension de votre tableau</t>
  </si>
  <si>
    <t xml:space="preserve">Autre astuce : collez votre texte dans word </t>
  </si>
  <si>
    <t>moyennes</t>
  </si>
  <si>
    <t>Carotte de la terre (bio) : 3 pièces moyennes</t>
  </si>
  <si>
    <t xml:space="preserve">dans la barre de formule coupez le texte qui dépasse votre tableau </t>
  </si>
  <si>
    <t>collez le texte dans votre tableau (collage spécial Valeurs)</t>
  </si>
  <si>
    <t>Cliquer sur Mise en page colonnes et en bas de la liste</t>
  </si>
  <si>
    <t>Cognac de cognac ! : 5cl</t>
  </si>
  <si>
    <t>et collez ce texte dans la ligne suivante</t>
  </si>
  <si>
    <t xml:space="preserve">choisissez le nombre de colonnes qui vous scindera le texte au nombre </t>
  </si>
  <si>
    <t>Sel de la mer : PM</t>
  </si>
  <si>
    <t>et ainsi de suite</t>
  </si>
  <si>
    <t>de caractères pour votre tableau voir colonne P (Nb de lignes)</t>
  </si>
  <si>
    <t xml:space="preserve">Poivre de Sichuan </t>
  </si>
  <si>
    <t>Copiez une colonne et coller Valeurs dans votre feuille Excel</t>
  </si>
  <si>
    <t xml:space="preserve">Telichery un peu de baie de Tasmanie </t>
  </si>
  <si>
    <t>https://www.youtube.com/watch?v=ImOnZNKHBNU&amp;ab_channel=Tutech</t>
  </si>
  <si>
    <t xml:space="preserve">c’est parfait pour les gibiers </t>
  </si>
  <si>
    <t>Beurre (rare) : PM</t>
  </si>
  <si>
    <t>Lien &gt;</t>
  </si>
  <si>
    <t>Voici quelques photos pour aider à estimer les quantités</t>
  </si>
  <si>
    <t>Visuellement, ça représente quoi 100 calories ?</t>
  </si>
  <si>
    <t>Farine (ou maïzena) : 60/70g litre</t>
  </si>
  <si>
    <t xml:space="preserve"> (vous voyez la consistance d’une béchamel </t>
  </si>
  <si>
    <t xml:space="preserve">à 100 et bien c’est moins… c’est du lourd, </t>
  </si>
  <si>
    <t>Exemple de format personnalisé</t>
  </si>
  <si>
    <t>mais un civet, c’est pas léger non plus ,-)</t>
  </si>
  <si>
    <t>0.00 €;-0.00 €;€</t>
  </si>
  <si>
    <t>Galanga : PM</t>
  </si>
  <si>
    <t>il est possible d'ajouter une couleur pour les valeurs négatives</t>
  </si>
  <si>
    <t>0.00 €;[Rouge]-0.00 €;""</t>
  </si>
  <si>
    <t>et pourquoi pas une pour les positives</t>
  </si>
  <si>
    <t>[Bleu]0.00 €;[Rouge]-0.00 €;""</t>
  </si>
  <si>
    <t>par rien alors ne saisissez rien colonne X</t>
  </si>
  <si>
    <t>Coller le mode de préparation ci-dessous</t>
  </si>
  <si>
    <t>PHASES ESSENTIELLES  DE PROGRESSION OPTIONNELLE</t>
  </si>
  <si>
    <t>C</t>
  </si>
  <si>
    <t>coller dans la colonne C</t>
  </si>
  <si>
    <t xml:space="preserve">Postit au poids </t>
  </si>
  <si>
    <t>q</t>
  </si>
  <si>
    <t>collage Spécial 1-2-3 Valeurs ou (R) respecter la mise en forme de destination</t>
  </si>
  <si>
    <t>coller dans cette colonne C</t>
  </si>
  <si>
    <t>ou vous saisissez ou collez la progression</t>
  </si>
  <si>
    <t>ou vous collez un imprim'écran</t>
  </si>
  <si>
    <t>les modes de préparation que vous avez copié sur le net</t>
  </si>
  <si>
    <t>Couper en cube de 3cm la viande. Réserver dans un cul de poule (si vous n’avez pas de poule, utiliser un saladier !)</t>
  </si>
  <si>
    <t xml:space="preserve">Couper la garniture dont la baie de Tasmanie, la verser dans le cul de poule ! puis mouiller avec le vin jusqu’à hauteur (rajouter de l'eau si besoin), </t>
  </si>
  <si>
    <t>couvrez le tout. Placer 24 h à 3°c (si vous n’avez pas le temps débuter la « dance » directement… mais c’est moins bien.)</t>
  </si>
  <si>
    <t>puis supprimez les lignes inutiles</t>
  </si>
  <si>
    <t xml:space="preserve">Le lendemain, séparer la garniture de la viande, faire revenir à l’huile d’olive dans une cocotte en fonte l’une après l’autre, garniture et viande. </t>
  </si>
  <si>
    <t>Police de caractères Arial 12</t>
  </si>
  <si>
    <t xml:space="preserve">À ce moment-là, je mets la moitié des poivres et je flambe au cognac. </t>
  </si>
  <si>
    <t>Mouiller avec le vin et flamber à nouveau (si il veut !) .</t>
  </si>
  <si>
    <t xml:space="preserve"> Cuire tout doux 3 heures (même si ces morceaux pourrez êtres juste rôti, il est bien qu’ils prennent leur temps.)</t>
  </si>
  <si>
    <t xml:space="preserve">( le truc si vous avez une induction, avec la fonte, la conduction est maximale, on retrouve avec ce type de matériel le vieux fourneau de la grand-mère... </t>
  </si>
  <si>
    <t>3h sans remuer et sans attacher... je vous défie de faire ça avec du gaz !... L’induction n'est pas bien pour tout, mais pour ça c'est juste parfait ,-)</t>
  </si>
  <si>
    <t>Pour la liaison, faite un blanc et lier après avoir retiré la viande, cuire 5 minutes.</t>
  </si>
  <si>
    <t>Tamponner au beurre et réserver.</t>
  </si>
  <si>
    <t>Pour le beurre, couper le galanga puis le cuire à feu doux dans le beurre puis mixer le tout et refroidir.</t>
  </si>
  <si>
    <t xml:space="preserve">Faire griller des croûtons et les beurrer. </t>
  </si>
  <si>
    <t>Disposer les croûtons dans l'assiette puis la viande avec la sauce. (C’est bien aussi avec de PDT vapeur)</t>
  </si>
  <si>
    <t>Le galanga sur le croûton apporte une pointe d'acidité intéressante moins agressive qu'une frotte à l'ail souvent utilisée avec ce type de plat...</t>
  </si>
  <si>
    <t>Lien internet</t>
  </si>
  <si>
    <t xml:space="preserve">Franck Pouffet </t>
  </si>
  <si>
    <t>https://www.facebook.com/franck.pouffet?hc_ref=ARQO6EKcbRfOSoqa-I5r3Y6XbWPf4kaIqRwaYCyeSGjgukR1h5iVXmCCjyvatbf96v0</t>
  </si>
  <si>
    <t>Formats adaptez vos formats  (format Poids par défaut )  = Reproduire la mise en forme du format qui vous convient</t>
  </si>
  <si>
    <t>Poids</t>
  </si>
  <si>
    <t>Pièce</t>
  </si>
  <si>
    <t>Volume</t>
  </si>
  <si>
    <t>Mode d'emploi du Postit</t>
  </si>
  <si>
    <t>Coller la recette dans la colonne E Collage spécial = collage 1-2-3 Valeurs ou (R) respecter la mise en forme de destination</t>
  </si>
  <si>
    <t>Saisisez Facultatif le nombre d'unités (exemple 2 pour 2 œufs)</t>
  </si>
  <si>
    <t>Quoi cuillères à café = C à Ccuillère potage = C à P œufs -blancs jaunes pincées sachets grappes etc…</t>
  </si>
  <si>
    <t xml:space="preserve">et le Poids si vous connaissez le poids unitaire du Quoi saisissez le aussi ici Exemple 2 œufs  de 50g </t>
  </si>
  <si>
    <t>Collez le lien internet pour retrouver le site</t>
  </si>
  <si>
    <t>L'Auteur à prévu cette recette pour quel grammage et combien de portions</t>
  </si>
  <si>
    <t>Vous voulez dupliquer la recette  pour quel poids en Kg</t>
  </si>
  <si>
    <t>Poids ou nombre de produits à mettre en œuvre pour la recette</t>
  </si>
  <si>
    <t>Adresse PC</t>
  </si>
  <si>
    <t>Mise à jour</t>
  </si>
  <si>
    <t>du 21-02-2017Annule et remplace les versions précédentes</t>
  </si>
  <si>
    <t>Adaptation : Joël Leboucher..UPRT "Union des Personnels de la Restauration Territoriale"  membre du réseau RESTAU'CO</t>
  </si>
  <si>
    <t>B</t>
  </si>
  <si>
    <t>D</t>
  </si>
  <si>
    <t>K</t>
  </si>
  <si>
    <t>⓬</t>
  </si>
  <si>
    <t>⓮</t>
  </si>
  <si>
    <t>⓯</t>
  </si>
  <si>
    <t>⓰</t>
  </si>
  <si>
    <t>⓱</t>
  </si>
  <si>
    <t>⓲</t>
  </si>
  <si>
    <t>⓳</t>
  </si>
  <si>
    <t>⓴</t>
  </si>
  <si>
    <t>N2020.1</t>
  </si>
  <si>
    <t>largeurs de colonnes</t>
  </si>
  <si>
    <t>Mode d'emploi de la fiche de fabrication  Modèle  &gt;</t>
  </si>
  <si>
    <t>S13</t>
  </si>
  <si>
    <t>P13</t>
  </si>
  <si>
    <t>R13</t>
  </si>
  <si>
    <t>Q13</t>
  </si>
  <si>
    <t>S7</t>
  </si>
  <si>
    <t>V14</t>
  </si>
  <si>
    <t>B3</t>
  </si>
  <si>
    <t>B12</t>
  </si>
  <si>
    <t>B15</t>
  </si>
  <si>
    <t>L3</t>
  </si>
  <si>
    <t>B6</t>
  </si>
  <si>
    <t>H10</t>
  </si>
  <si>
    <t>M8</t>
  </si>
  <si>
    <t>N15</t>
  </si>
  <si>
    <t>Aides à la Décision à Copier/Coller dans la fiche de fabrication Modèle N.2020.1 colonne B</t>
  </si>
  <si>
    <t>Colonnes</t>
  </si>
  <si>
    <t>SI(S16="";"";MAJUSCULE(GAUCHE(Y16;1))&amp;DROITE(Y16;NBCAR(Y16)-1))</t>
  </si>
  <si>
    <t>SI(ESTTEXTE(P16);P16;SI(ESTVIDE(P16);0;(P16/T14)*M8))</t>
  </si>
  <si>
    <t>SI(Q16="";"";MAJUSCULE(GAUCHE(Q16;1))&amp;DROITE(Q16;NBCAR(Q16)-1))</t>
  </si>
  <si>
    <t>I</t>
  </si>
  <si>
    <t>J</t>
  </si>
  <si>
    <t>SI(ESTTEXTE(T16);0;SI(ESTVIDE(T16);0;(T16/T56)*M10))</t>
  </si>
  <si>
    <t>L</t>
  </si>
  <si>
    <t>SI(ESTTEXTE(T16);0;SI(ESTVIDE(T16);0;(U16/U14)*M8))</t>
  </si>
  <si>
    <t>M</t>
  </si>
  <si>
    <t>SI(N15=N13;ARRONDI(AA16;3)&amp;"0€";SI(N15=N12;ARRONDI(Z16;2)&amp;"%"))</t>
  </si>
  <si>
    <t>N</t>
  </si>
  <si>
    <t>SI(ESTVIDE(P16);R16;(R16*P16))</t>
  </si>
  <si>
    <t>t</t>
  </si>
  <si>
    <t>T16/1000</t>
  </si>
  <si>
    <t>U</t>
  </si>
  <si>
    <t>T</t>
  </si>
  <si>
    <t>SUBSTITUE(S16;W16;X16)</t>
  </si>
  <si>
    <t>Y</t>
  </si>
  <si>
    <t>ARRONDI(U16/U56*100;2)</t>
  </si>
  <si>
    <t>Z</t>
  </si>
  <si>
    <t>ARRONDI(V16*U16;3)</t>
  </si>
  <si>
    <t>AA</t>
  </si>
  <si>
    <t>Ingrédients utilisés par l'Auteur</t>
  </si>
  <si>
    <t>0" g"</t>
  </si>
  <si>
    <t>Qelques fonctions ou formules utilisées</t>
  </si>
  <si>
    <t>Qelques formats de cellule</t>
  </si>
  <si>
    <t>0.000" Kg"</t>
  </si>
  <si>
    <t># ##0.00" €"</t>
  </si>
  <si>
    <t>V</t>
  </si>
  <si>
    <t>0,00%</t>
  </si>
  <si>
    <t>SI(N15=N13;"Euros";"Pourcent")</t>
  </si>
  <si>
    <t>Cellule N14</t>
  </si>
  <si>
    <t>Cellule D105</t>
  </si>
  <si>
    <t>Modèle</t>
  </si>
  <si>
    <t xml:space="preserve">Classement Famille </t>
  </si>
  <si>
    <t>Codes ou N°</t>
  </si>
  <si>
    <t>produit de base recette peut se coller dans la cellule : N 3</t>
  </si>
  <si>
    <t>Modèles de séparation pour présentation des recettes SAUF MODÈLE EUROPÉEN</t>
  </si>
  <si>
    <t xml:space="preserve">Vous pouvez coller ces lignes sur votre fiche recette pour en améliorer la présentation à condition de ne rien coller dans les colonnes G et au delà </t>
  </si>
  <si>
    <t>coller les 2 cellules sur la fiche recette</t>
  </si>
  <si>
    <t>ENTRÉES</t>
  </si>
  <si>
    <t>ENT001</t>
  </si>
  <si>
    <t>Protéines</t>
  </si>
  <si>
    <t>Cuidités</t>
  </si>
  <si>
    <t>Crudités</t>
  </si>
  <si>
    <t>Féculent</t>
  </si>
  <si>
    <t>E</t>
  </si>
  <si>
    <t>F</t>
  </si>
  <si>
    <t>Mode de cuisson</t>
  </si>
  <si>
    <t>PRODUITS</t>
  </si>
  <si>
    <t>Poids bruts</t>
  </si>
  <si>
    <t>% Perte</t>
  </si>
  <si>
    <t>Braisé</t>
  </si>
  <si>
    <t>POISSONS</t>
  </si>
  <si>
    <t>POI001</t>
  </si>
  <si>
    <t>Abats</t>
  </si>
  <si>
    <t>Agrumes  Pomme Pample.)</t>
  </si>
  <si>
    <t>Blé</t>
  </si>
  <si>
    <t>FORMAT A COPIER SUR LA FICHE TECHNIQUE COLONNES  B à F</t>
  </si>
  <si>
    <t>Confit</t>
  </si>
  <si>
    <t>Abattis</t>
  </si>
  <si>
    <t>Artichaut</t>
  </si>
  <si>
    <t>Avocat</t>
  </si>
  <si>
    <t>Boulghour</t>
  </si>
  <si>
    <t>Frit</t>
  </si>
  <si>
    <t>VOLAILLES</t>
  </si>
  <si>
    <t>VOL001</t>
  </si>
  <si>
    <t>Agneau</t>
  </si>
  <si>
    <t>Asperges</t>
  </si>
  <si>
    <t>Betteraves</t>
  </si>
  <si>
    <t>Féves</t>
  </si>
  <si>
    <t>ÉLÉMENTS DE BASE</t>
  </si>
  <si>
    <t>Fumé</t>
  </si>
  <si>
    <t>Bœuf</t>
  </si>
  <si>
    <t>Carottes</t>
  </si>
  <si>
    <t>Févettes</t>
  </si>
  <si>
    <t>Grillé</t>
  </si>
  <si>
    <t>VIANDES</t>
  </si>
  <si>
    <t>VIA001</t>
  </si>
  <si>
    <t>Cailles</t>
  </si>
  <si>
    <t>Céléri branche</t>
  </si>
  <si>
    <t>H. Cocos</t>
  </si>
  <si>
    <t>GARNITURE AROMATIQUE</t>
  </si>
  <si>
    <t>Nature</t>
  </si>
  <si>
    <t>Canard</t>
  </si>
  <si>
    <t>Céléri rave</t>
  </si>
  <si>
    <t>H. Flageolets</t>
  </si>
  <si>
    <t>Papillotes</t>
  </si>
  <si>
    <t>PLATS COMPLETS</t>
  </si>
  <si>
    <t>PLC001</t>
  </si>
  <si>
    <t>Charcuteries</t>
  </si>
  <si>
    <t>Champignons</t>
  </si>
  <si>
    <t>H. Noirs</t>
  </si>
  <si>
    <t>SAUCE</t>
  </si>
  <si>
    <t>Poché</t>
  </si>
  <si>
    <t>Coquillages</t>
  </si>
  <si>
    <t>Chou blanc</t>
  </si>
  <si>
    <t>H. Rouges</t>
  </si>
  <si>
    <t>Poellé</t>
  </si>
  <si>
    <t>ACCOMPAGNEMENTS</t>
  </si>
  <si>
    <t>ACC001</t>
  </si>
  <si>
    <t>Crustacés</t>
  </si>
  <si>
    <t>Chou rouge</t>
  </si>
  <si>
    <t>H. Soisson</t>
  </si>
  <si>
    <t>ASSAISONNEMENT</t>
  </si>
  <si>
    <t>Râgouts</t>
  </si>
  <si>
    <t>Dinde</t>
  </si>
  <si>
    <t>Choux Brocolis</t>
  </si>
  <si>
    <t>H.Blancs</t>
  </si>
  <si>
    <t>Rôti</t>
  </si>
  <si>
    <t>PATISSERIES</t>
  </si>
  <si>
    <t>PAT001</t>
  </si>
  <si>
    <t>Farces</t>
  </si>
  <si>
    <t>Choux Chinois</t>
  </si>
  <si>
    <t>Lentilles</t>
  </si>
  <si>
    <t>GARNITURE DE FINITION</t>
  </si>
  <si>
    <t>Saumuré</t>
  </si>
  <si>
    <t>Gibier à plumes</t>
  </si>
  <si>
    <t>Choux Bruxelles</t>
  </si>
  <si>
    <t>Choux fleur</t>
  </si>
  <si>
    <t>Maïs</t>
  </si>
  <si>
    <t>CHAUD001</t>
  </si>
  <si>
    <t>Gibier à poil</t>
  </si>
  <si>
    <t>P.Terre</t>
  </si>
  <si>
    <t>LÉGUMES</t>
  </si>
  <si>
    <t>Sauté sans Sauce</t>
  </si>
  <si>
    <t>Jus / Bouillon</t>
  </si>
  <si>
    <t>Choux de Milan</t>
  </si>
  <si>
    <t>Concombres</t>
  </si>
  <si>
    <t>Pâtes</t>
  </si>
  <si>
    <t>Vapeur</t>
  </si>
  <si>
    <t>PLAT PRINCIPAL</t>
  </si>
  <si>
    <t>PLA001</t>
  </si>
  <si>
    <t>Lapin</t>
  </si>
  <si>
    <t>Courgettes</t>
  </si>
  <si>
    <t>Pois chiches</t>
  </si>
  <si>
    <t>Pour obtenir les couleurs au stabilo</t>
  </si>
  <si>
    <t>Mouton</t>
  </si>
  <si>
    <t>Endives</t>
  </si>
  <si>
    <t>Polenta</t>
  </si>
  <si>
    <t>Bonne utilisation</t>
  </si>
  <si>
    <t>vert + bleu</t>
  </si>
  <si>
    <t>CRUDITES</t>
  </si>
  <si>
    <t>CRU001</t>
  </si>
  <si>
    <t>Œufs</t>
  </si>
  <si>
    <t>Cœur de Palmier</t>
  </si>
  <si>
    <t>Epinards</t>
  </si>
  <si>
    <t>Riz</t>
  </si>
  <si>
    <t>Joel Leboucher Cuisine Centrale de Rochefort sur mer</t>
  </si>
  <si>
    <t>Poisson</t>
  </si>
  <si>
    <t>Fenouil</t>
  </si>
  <si>
    <t>Rutabaga</t>
  </si>
  <si>
    <t>vert + jaune</t>
  </si>
  <si>
    <t>CUIDITES</t>
  </si>
  <si>
    <t>CUI001</t>
  </si>
  <si>
    <t>Porc</t>
  </si>
  <si>
    <t>Courge</t>
  </si>
  <si>
    <t>Navets</t>
  </si>
  <si>
    <t>Semoule</t>
  </si>
  <si>
    <t>Poule</t>
  </si>
  <si>
    <t>Oignons</t>
  </si>
  <si>
    <t>Topinambour</t>
  </si>
  <si>
    <t>vert + rouge</t>
  </si>
  <si>
    <t>FECULENTS</t>
  </si>
  <si>
    <t>FEC001</t>
  </si>
  <si>
    <t>Poulet</t>
  </si>
  <si>
    <t>Crosne</t>
  </si>
  <si>
    <t>Poivrons jaunes</t>
  </si>
  <si>
    <t>Veau</t>
  </si>
  <si>
    <t>Poivrons rouges</t>
  </si>
  <si>
    <t>COMPOSES VERTS</t>
  </si>
  <si>
    <t>CVR001</t>
  </si>
  <si>
    <t>Poivrons verts</t>
  </si>
  <si>
    <t>Radis noirs</t>
  </si>
  <si>
    <t>LAITAGES - FROMAGES</t>
  </si>
  <si>
    <t>LAI001</t>
  </si>
  <si>
    <t>Radis roses</t>
  </si>
  <si>
    <t>Sal.Batavia</t>
  </si>
  <si>
    <t>LAITAGES +FECULENTS</t>
  </si>
  <si>
    <t>LFC001</t>
  </si>
  <si>
    <t>Patisson</t>
  </si>
  <si>
    <t>Sal.Chicorée</t>
  </si>
  <si>
    <t>Sal.Cresson</t>
  </si>
  <si>
    <t>DESSERTS</t>
  </si>
  <si>
    <t>DES001</t>
  </si>
  <si>
    <t>Sal.Endive</t>
  </si>
  <si>
    <t>Sal.Feuille de chêne</t>
  </si>
  <si>
    <t>GOUTER</t>
  </si>
  <si>
    <t>GOU001</t>
  </si>
  <si>
    <t>Potiron</t>
  </si>
  <si>
    <t>Sal.Frisée</t>
  </si>
  <si>
    <t>Pousses de bambou</t>
  </si>
  <si>
    <t>Sal.Iceberg</t>
  </si>
  <si>
    <t>Classement</t>
  </si>
  <si>
    <t>Sal.Krisette</t>
  </si>
  <si>
    <t>Sal.Laitue</t>
  </si>
  <si>
    <t>Accompagnement d'Apéritif</t>
  </si>
  <si>
    <t>APÉ 001</t>
  </si>
  <si>
    <t>Salade</t>
  </si>
  <si>
    <t>Sal.Lola rosa</t>
  </si>
  <si>
    <t>Salsifis</t>
  </si>
  <si>
    <t>Sal.Mâche</t>
  </si>
  <si>
    <t>Décor salé</t>
  </si>
  <si>
    <t>DEC 001</t>
  </si>
  <si>
    <t>Soja</t>
  </si>
  <si>
    <t>Sal.Mesclun</t>
  </si>
  <si>
    <t>Tomates cerises</t>
  </si>
  <si>
    <t>Sal.Pissenlit</t>
  </si>
  <si>
    <t>Décor sucré</t>
  </si>
  <si>
    <t>Tomates Marmande</t>
  </si>
  <si>
    <t>Sal.Romaine</t>
  </si>
  <si>
    <t>Tomates olivette</t>
  </si>
  <si>
    <t>Sal.Scarole</t>
  </si>
  <si>
    <t>Desserts</t>
  </si>
  <si>
    <t>DES 001</t>
  </si>
  <si>
    <t>Tomates Romaine</t>
  </si>
  <si>
    <t>Sal.Trévise</t>
  </si>
  <si>
    <t>Entrées chaude</t>
  </si>
  <si>
    <t>ENC 001</t>
  </si>
  <si>
    <t>Salades composées</t>
  </si>
  <si>
    <t>Entrée froide</t>
  </si>
  <si>
    <t>ENF 001</t>
  </si>
  <si>
    <t>Tomates</t>
  </si>
  <si>
    <t>Entrée Mixte Froide/Chaude</t>
  </si>
  <si>
    <t>ENM 001</t>
  </si>
  <si>
    <t>Garniture de cuisson</t>
  </si>
  <si>
    <t>GAC 001</t>
  </si>
  <si>
    <t>Garniture de finition</t>
  </si>
  <si>
    <t>GAF 001</t>
  </si>
  <si>
    <t>Gibier</t>
  </si>
  <si>
    <t>GIB 001</t>
  </si>
  <si>
    <t>H.O. Composition légumes Multiples</t>
  </si>
  <si>
    <t>HCM 100</t>
  </si>
  <si>
    <t xml:space="preserve">Jus nature </t>
  </si>
  <si>
    <t>JUN 001</t>
  </si>
  <si>
    <t>Laitages</t>
  </si>
  <si>
    <t>LAI 001</t>
  </si>
  <si>
    <t>Légumes</t>
  </si>
  <si>
    <t>LEG 001</t>
  </si>
  <si>
    <t>POI 001</t>
  </si>
  <si>
    <t>Sauce Blanche ou Blonde</t>
  </si>
  <si>
    <t>SAB 001</t>
  </si>
  <si>
    <t xml:space="preserve">Sauce Rouge ou Brune </t>
  </si>
  <si>
    <t>SAR 001</t>
  </si>
  <si>
    <t>Viande</t>
  </si>
  <si>
    <t>VIA 001</t>
  </si>
  <si>
    <t>Volaille</t>
  </si>
  <si>
    <t>VOL 001</t>
  </si>
  <si>
    <t xml:space="preserve">CLASSEMENT ET PRÉSENTATION pour fiches de fabrication FF.N.2020 : vous pouvez coller au choix l'une de ces lignes ou cellules dans les cellules correspondantes de la fiche recette. </t>
  </si>
  <si>
    <t xml:space="preserve"> A coller cellule L3</t>
  </si>
  <si>
    <t xml:space="preserve"> A coller cellule L4</t>
  </si>
  <si>
    <t>A coller cellule L5</t>
  </si>
  <si>
    <t>FF.N.2020</t>
  </si>
  <si>
    <t>Ces documents sont les fruits :</t>
  </si>
  <si>
    <t>de mon expérience et des utilitaires de la restauration collective</t>
  </si>
  <si>
    <t>de documents mis sur le net par des passionnés</t>
  </si>
  <si>
    <t>FF= Fiches de fabrication</t>
  </si>
  <si>
    <t>Je les mets à disposition des professionnels et des jeunes cuisiniers en formation .</t>
  </si>
  <si>
    <t>A chacun de faire évoluer ces documents et de les modifier pour son utilisation.......</t>
  </si>
  <si>
    <t>lien &gt;</t>
  </si>
  <si>
    <t>Les unités pifométriques</t>
  </si>
  <si>
    <t>Quelques sites Excel pour vous aider à créer vos documents</t>
  </si>
  <si>
    <t>liens &gt;</t>
  </si>
  <si>
    <t xml:space="preserve">Frédéric LE GUEN -  </t>
  </si>
  <si>
    <t xml:space="preserve">https://www.excel-exercice.com/ </t>
  </si>
  <si>
    <t>https://www.youtube.com/user/ExcelExercice/videos</t>
  </si>
  <si>
    <t>Fonction SOMME.SI.ENS</t>
  </si>
  <si>
    <t>https://www.excel-exercice.com/somme-si-ens/</t>
  </si>
  <si>
    <t xml:space="preserve">Formation informatique avec Cedric - </t>
  </si>
  <si>
    <t>https://www.youtube.com/watch?v=e2kzRDcW5iI</t>
  </si>
  <si>
    <t xml:space="preserve">Kévin Brundu - </t>
  </si>
  <si>
    <t>https://www.youtube.com/c/K%C3%A9vinBrundu/videos</t>
  </si>
  <si>
    <t xml:space="preserve">Aide &amp; apprentissage d'Excel - </t>
  </si>
  <si>
    <t>https://support.microsoft.com/fr-fr/excel</t>
  </si>
  <si>
    <t xml:space="preserve">Tuto De Rien - </t>
  </si>
  <si>
    <t>https://www.youtube.com/c/TutoDeRien/playlists</t>
  </si>
  <si>
    <t xml:space="preserve">prof couillon - </t>
  </si>
  <si>
    <t>https://www.youtube.com/channel/UCK4qfUuh9kpBByJFIMBPTtA/playlists</t>
  </si>
  <si>
    <t>Différence entre un fichier XLS et XLSX (ou XLSM)</t>
  </si>
  <si>
    <t>supprimer les #N/A et les #DIV/0! d'un tableau Excel</t>
  </si>
  <si>
    <t>https://www.youtube.com/watch?v=YfGrccEQGKk</t>
  </si>
  <si>
    <t>https://www.youtube.com/watch?v=li4XNespLxg</t>
  </si>
  <si>
    <t>Trouver les liens externes d’un classeur</t>
  </si>
  <si>
    <t>Forum Bureautique</t>
  </si>
  <si>
    <t>Alternatives à Microsoft Excel : 5 programmes gratuits et convaincants</t>
  </si>
  <si>
    <t>Excel SI-ALORS: comment fonctionne la formule SI ?</t>
  </si>
  <si>
    <t>Les 20 meilleurs Tricks Mathématiques</t>
  </si>
  <si>
    <t>Transmettez votre savoir et votre savoir faire  peu importe qui le récupère; pourvu qu'un plus grand nombre puisse en bénéficier.</t>
  </si>
  <si>
    <t>Joël LEBOUCHER …Octobre 2015</t>
  </si>
  <si>
    <t>un lien rompu ou devenu obsolète…..pas de panique…Google saura vous retrouver un document équivalent</t>
  </si>
  <si>
    <t>!</t>
  </si>
  <si>
    <t>Quelques polices de caractères utilisées</t>
  </si>
  <si>
    <t>Quelques formats utilisés</t>
  </si>
  <si>
    <t>Arial</t>
  </si>
  <si>
    <t>Calibri</t>
  </si>
  <si>
    <t>Rockwell</t>
  </si>
  <si>
    <t>Verdana</t>
  </si>
  <si>
    <t>15.5 &gt;</t>
  </si>
  <si>
    <t>ARIAL</t>
  </si>
  <si>
    <t>CALIBRI</t>
  </si>
  <si>
    <t>ROCKWELL</t>
  </si>
  <si>
    <t>VERDANA</t>
  </si>
  <si>
    <t>personnalisés &gt;</t>
  </si>
  <si>
    <t>0" %"</t>
  </si>
  <si>
    <t>Monétaire</t>
  </si>
  <si>
    <t>Autres polices à découvrir</t>
  </si>
  <si>
    <t>ARIAL NARROW    Arial Narrow</t>
  </si>
  <si>
    <t>COMIC SANS MF  Comic Sans MF</t>
  </si>
  <si>
    <t>GIL SANS MT  Gill Sans MT</t>
  </si>
  <si>
    <t>PALATINO LINOTYPE  Palatino Linotype</t>
  </si>
  <si>
    <t>TAHOMA   Tahoma</t>
  </si>
  <si>
    <t>TIMES NEW ROMAN Times New Roman</t>
  </si>
  <si>
    <t>TRBUCHET MF  Trébuchet MF</t>
  </si>
  <si>
    <t>TW CEN MT  Tw Cen MT</t>
  </si>
  <si>
    <t>VRINDA   Vrinda</t>
  </si>
  <si>
    <t>Une numérotation avec couleur de police modifiable</t>
  </si>
  <si>
    <t>des caractères spéciaux</t>
  </si>
  <si>
    <t>"</t>
  </si>
  <si>
    <t>#</t>
  </si>
  <si>
    <t>$</t>
  </si>
  <si>
    <t>&amp;</t>
  </si>
  <si>
    <t>@</t>
  </si>
  <si>
    <t>‰</t>
  </si>
  <si>
    <t>≈</t>
  </si>
  <si>
    <t>±</t>
  </si>
  <si>
    <t>»</t>
  </si>
  <si>
    <t>¼</t>
  </si>
  <si>
    <t>½</t>
  </si>
  <si>
    <t>¾</t>
  </si>
  <si>
    <t>ø</t>
  </si>
  <si>
    <t>►</t>
  </si>
  <si>
    <t>◄</t>
  </si>
  <si>
    <t>▲</t>
  </si>
  <si>
    <t>▼</t>
  </si>
  <si>
    <t>Φ</t>
  </si>
  <si>
    <t>0.00\ " cm³"</t>
  </si>
  <si>
    <t>Format | cellule | personnalisé | 0" cm³"</t>
  </si>
  <si>
    <t>ou copier-coller</t>
  </si>
  <si>
    <t>X</t>
  </si>
  <si>
    <t>u</t>
  </si>
  <si>
    <t>le ² se fait en tapant alt+0178</t>
  </si>
  <si>
    <t xml:space="preserve">m² </t>
  </si>
  <si>
    <t xml:space="preserve">M² </t>
  </si>
  <si>
    <t xml:space="preserve">cm² </t>
  </si>
  <si>
    <t>Police Wingdings 3</t>
  </si>
  <si>
    <t>le ³ se fait en tapant alt+0179</t>
  </si>
  <si>
    <t>m³ </t>
  </si>
  <si>
    <t>M³ </t>
  </si>
  <si>
    <t>cm³ </t>
  </si>
  <si>
    <t>p</t>
  </si>
  <si>
    <t>Site à découvrir</t>
  </si>
  <si>
    <r>
      <t xml:space="preserve">SPACE pour </t>
    </r>
    <r>
      <rPr>
        <b/>
        <sz val="22"/>
        <color theme="0"/>
        <rFont val="Arial"/>
        <family val="2"/>
      </rPr>
      <t>S</t>
    </r>
    <r>
      <rPr>
        <sz val="22"/>
        <color theme="0"/>
        <rFont val="Arial"/>
        <family val="2"/>
      </rPr>
      <t xml:space="preserve">uivi et </t>
    </r>
    <r>
      <rPr>
        <b/>
        <sz val="22"/>
        <color theme="0"/>
        <rFont val="Arial"/>
        <family val="2"/>
      </rPr>
      <t>P</t>
    </r>
    <r>
      <rPr>
        <sz val="22"/>
        <color theme="0"/>
        <rFont val="Arial"/>
        <family val="2"/>
      </rPr>
      <t>rogrammation d'</t>
    </r>
    <r>
      <rPr>
        <b/>
        <sz val="22"/>
        <color theme="0"/>
        <rFont val="Arial"/>
        <family val="2"/>
      </rPr>
      <t>AC</t>
    </r>
    <r>
      <rPr>
        <sz val="22"/>
        <color theme="0"/>
        <rFont val="Arial"/>
        <family val="2"/>
      </rPr>
      <t xml:space="preserve">tivités en </t>
    </r>
    <r>
      <rPr>
        <b/>
        <sz val="22"/>
        <color theme="0"/>
        <rFont val="Arial"/>
        <family val="2"/>
      </rPr>
      <t>E</t>
    </r>
    <r>
      <rPr>
        <sz val="22"/>
        <color theme="0"/>
        <rFont val="Arial"/>
        <family val="2"/>
      </rPr>
      <t>quipe est un outil destiné à permettre un suivi exhaustif des activités d'une équipe.</t>
    </r>
  </si>
  <si>
    <t xml:space="preserve">Fil de discussion dédié à ce programme </t>
  </si>
  <si>
    <t>http://www.excel-downloads.com/remository/Download/Professionnels/Planification-et-gestion-de-projets/SPACE.html</t>
  </si>
  <si>
    <t>Modèles FF-N.2020</t>
  </si>
  <si>
    <t>Modèle au poids</t>
  </si>
  <si>
    <t>N= Novembre</t>
  </si>
  <si>
    <t>2020 = Année de création</t>
  </si>
  <si>
    <t>Poids de la portion</t>
  </si>
  <si>
    <t>Nb de Crêpes</t>
  </si>
  <si>
    <t>Crêpes</t>
  </si>
  <si>
    <t xml:space="preserve">Choisissez le modèle qui vous convient  (ou créez en d'autres) </t>
  </si>
  <si>
    <t>Colonne</t>
  </si>
  <si>
    <t>EXPLICATION</t>
  </si>
  <si>
    <t>Excel fonctionne comme le jeu de la bataille navale il calcule le nombre de colonne qui le sépare du résultat</t>
  </si>
  <si>
    <t xml:space="preserve">Ne supprimez pas ces 10 colonnes pour éviter d'avoir une erreur #REF! de liaisons cellules colonne E  F et H </t>
  </si>
  <si>
    <t>Nombre de portions</t>
  </si>
  <si>
    <t>colonnes</t>
  </si>
  <si>
    <t>Ne supprimez pas ces 12 colonnes pour éviter d'avoir une erreur #REF! de liaisons cellules colonne F - l'info est dans la 13ème colonne</t>
  </si>
  <si>
    <t>colonne</t>
  </si>
  <si>
    <t>Ne supprimez pas ces 11 colonnes pour éviter d'avoir une erreur #REF! de liaisons cellules colonne H - l'info est dans la 13ème colonne</t>
  </si>
  <si>
    <t>Ne supprimez pas ces 14 colonnes pour éviter d'avoir une erreur #REF! de liaisons cellules colonne E - l'info est dans la 15ème colonne</t>
  </si>
  <si>
    <t>❻ Aide à la décision</t>
  </si>
  <si>
    <t>contenant</t>
  </si>
  <si>
    <t>par contenant</t>
  </si>
  <si>
    <t>Combien de contenants voudriez vous faire</t>
  </si>
  <si>
    <t>Quel poids par contenant</t>
  </si>
  <si>
    <t>INTERDICTION DE SUPPRIMER CES COLONNES</t>
  </si>
  <si>
    <t>les liaisons se referont automatiquement</t>
  </si>
  <si>
    <t>NE PAS COLLER CES COLONNES POUR EXEMPLE</t>
  </si>
  <si>
    <t>et coller le dans la fiche sur celui qui est déjà en place colonne B à I</t>
  </si>
  <si>
    <t>Ingrédients</t>
  </si>
  <si>
    <t>coller dans la colonne à gauche</t>
  </si>
  <si>
    <t xml:space="preserve"> : 4kg</t>
  </si>
  <si>
    <t xml:space="preserve"> (de la terrasse )</t>
  </si>
  <si>
    <t xml:space="preserve">Le </t>
  </si>
  <si>
    <t>Collez dans cette colonne la liste des ingrédients récupée sur le net - Collage Spécial Valeurs pour respecter la mise en forme</t>
  </si>
  <si>
    <t>Copiez cette liste d'ingrédients "nettoyée" pour la coller dans votre fiche - Collage Spécial Valeurs pour respecter la mise en forme</t>
  </si>
  <si>
    <t xml:space="preserve"> 10 cl marinée avec</t>
  </si>
  <si>
    <t xml:space="preserve"> (j’ai plus le château…) : +/- 1l</t>
  </si>
  <si>
    <t xml:space="preserve"> : 1 petit</t>
  </si>
  <si>
    <t>: ¼ de têtes</t>
  </si>
  <si>
    <t>cèpes</t>
  </si>
  <si>
    <t xml:space="preserve"> de la terre (bio) : 3 pièces moyennes</t>
  </si>
  <si>
    <t xml:space="preserve"> de cognac ! : 5cl</t>
  </si>
  <si>
    <t>sel de mer</t>
  </si>
  <si>
    <t xml:space="preserve">Telichery de Tasmanie </t>
  </si>
  <si>
    <t xml:space="preserve"> (rare) : PM</t>
  </si>
  <si>
    <t xml:space="preserve"> : 60/70g litre</t>
  </si>
  <si>
    <t>consistance d’une béchamel</t>
  </si>
  <si>
    <t>Texte à coller dans la colonne</t>
  </si>
  <si>
    <t>Si vous avez une erreur #VALEUR! dans cette colonne saisissez un point dans la colonne "à Remplacer par "</t>
  </si>
  <si>
    <t>Une astuce  pour adapter le nombre de caractères à la dimension de votre colonne dans la fiche recette</t>
  </si>
  <si>
    <t>Copiez le texte de la colonne Z et collez le dans lacolonne H (collage spécial Valeurs)</t>
  </si>
  <si>
    <t>dans la barre de formule coupez le texte qui dépasse votre colonne dans la fiche recette</t>
  </si>
  <si>
    <t>par rien alors ne saisissez rien colonne T</t>
  </si>
  <si>
    <t>Largeurs de colonnes</t>
  </si>
  <si>
    <t>"A "  Ingrédients  et quantités utilisées par l'Auteur</t>
  </si>
  <si>
    <t>"B "  Collez le Texte à modifier dans cette colonne</t>
  </si>
  <si>
    <t xml:space="preserve">"C "  à Remplacer par </t>
  </si>
  <si>
    <t>Civet de Sanglier aux poivres de Pondichéry et Sichuan et beurre de Galanga. Colonne AW</t>
  </si>
  <si>
    <t>Supression de cette ligne interdit</t>
  </si>
  <si>
    <t>Fiche avec 13 colonnes + 1 (A)    MODE D'EMPLOI COLONNE AF ce document se termine colonne BQ</t>
  </si>
  <si>
    <t>Affichage conseillé Zoom 75%</t>
  </si>
  <si>
    <t>Texte modifié de la colonne</t>
  </si>
  <si>
    <t xml:space="preserve">l'essentiel de la fiche </t>
  </si>
  <si>
    <t>Que faut-il faire</t>
  </si>
  <si>
    <t>❶  Saisir ou Coller les ingrédients</t>
  </si>
  <si>
    <t>⓫  NOM DE LA RECETTE ou d'un élément de la recette</t>
  </si>
  <si>
    <t>⓬ DESCRIPTIF de la recette : + lien en bas de la fiche</t>
  </si>
  <si>
    <t xml:space="preserve">❷  Unités Nombres et Poids Unitaire </t>
  </si>
  <si>
    <t xml:space="preserve">❸ Quoi .Cc .Cp.œufs.blancs.jaunes.pincées.sachets.grappes </t>
  </si>
  <si>
    <t>❹ L'Auteur à prévu sa recette pour combien de convives ou portions</t>
  </si>
  <si>
    <t>Fiche au poids saisie en Kg</t>
  </si>
  <si>
    <t>Fiche N2020.1</t>
  </si>
  <si>
    <t xml:space="preserve">❸ Quoi .Cc - Cp.œufs.blancs.jaunes.pincées.sachets.grappes </t>
  </si>
  <si>
    <t>⓪①②③④⑤⑥⑦⑧⑨⑩⑪⑫⑬⑭⑮⑯⑰⑱⑲⑳</t>
  </si>
  <si>
    <t>couleur de police blanc sur fond gris à modifier pour vos documents</t>
  </si>
  <si>
    <t>⓿❶❷❸❹❺❻❼❽❾❿⓫⓬⓭⓮⓯⓰⓱⓲⓳⓴</t>
  </si>
  <si>
    <t>cliquez sur la colonne  C et sélectionnez dans la barre le numéro qui vous intéresse</t>
  </si>
  <si>
    <t>http://www.mdf-xlpages.com/modules/publisher/item.php?itemid=91</t>
  </si>
  <si>
    <t>https://support.office.com/fr-fr/article/combiner-le-texte-de-deux-cellules-ou-plus-en-une-cellule-81ba0946-ce78-42ed-b3c3-21340eb164a6</t>
  </si>
  <si>
    <t>https://www.youtube.com/watch?v=yk_ypXvUaHo</t>
  </si>
  <si>
    <t>Excel - fonctions date/heure</t>
  </si>
  <si>
    <t>FENÊTRE EXCEL</t>
  </si>
  <si>
    <t>Formation Excel 2016 Faire un tableau</t>
  </si>
  <si>
    <t>Fonction INDIRECT - Exemples d'application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</si>
  <si>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</si>
  <si>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</si>
  <si>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</si>
  <si>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</si>
  <si>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</si>
  <si>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</si>
  <si>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</si>
  <si>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</si>
  <si>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</si>
  <si>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</si>
  <si>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</si>
  <si>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</si>
  <si>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</si>
  <si>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</si>
  <si>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</si>
  <si>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</si>
  <si>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</si>
  <si>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</si>
  <si>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</si>
  <si>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²</t>
  </si>
  <si>
    <t>³</t>
  </si>
  <si>
    <t>Je remercie chaleureusement les internautes passionnés qui élaborent et proposent des formules et fonctions imbriquées</t>
  </si>
  <si>
    <t xml:space="preserve">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</si>
</sst>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0&quot; g&quot;"/>
    <numFmt numFmtId="165" formatCode="0.000&quot; Kg&quot;"/>
    <numFmt numFmtId="166" formatCode="0.0&quot; Kg&quot;"/>
    <numFmt numFmtId="167" formatCode="0.0"/>
    <numFmt numFmtId="168" formatCode="0.000"/>
    <numFmt numFmtId="169" formatCode="0.0000"/>
    <numFmt numFmtId="170" formatCode="#,##0.00&quot; €&quot;"/>
    <numFmt numFmtId="171" formatCode="0\,00%"/>
    <numFmt numFmtId="172" formatCode="#,##0.00\ &quot;€&quot;"/>
    <numFmt numFmtId="173" formatCode="0.00&quot; €&quot;"/>
    <numFmt numFmtId="174" formatCode="0.00\ &quot;€&quot;;\-0.00\ &quot;€&quot;;&quot;€&quot;"/>
    <numFmt numFmtId="175" formatCode="0.00&quot; %&quot;"/>
    <numFmt numFmtId="176" formatCode="0.000&quot; L&quot;"/>
    <numFmt numFmtId="177" formatCode="0.00\ &quot;€&quot;;[Red]\-0.00\ &quot;€&quot;;&quot;&quot;"/>
    <numFmt numFmtId="178" formatCode="[Blue]0.00\ &quot;€&quot;;[Red]\-0.00\ &quot;€&quot;;&quot;&quot;"/>
    <numFmt numFmtId="179" formatCode="0.0&quot; %&quot;"/>
    <numFmt numFmtId="180" formatCode="0.00\ &quot; cm³&quot;"/>
    <numFmt numFmtId="203" formatCode="0.00&quot; Kg&quot;"/>
  </numFmts>
  <fonts count="26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36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2"/>
      <color indexed="30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4"/>
      <color indexed="53"/>
      <name val="Calibri"/>
      <family val="2"/>
      <scheme val="minor"/>
    </font>
    <font>
      <i/>
      <sz val="10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i/>
      <sz val="11"/>
      <color rgb="FF808080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23"/>
      <name val="Calibri"/>
      <family val="2"/>
      <scheme val="minor"/>
    </font>
    <font>
      <sz val="10"/>
      <color indexed="49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6"/>
      <color indexed="10"/>
      <name val="Calibri"/>
      <family val="2"/>
      <scheme val="minor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0"/>
      <color rgb="FF0066CC"/>
      <name val="Calibri"/>
      <family val="2"/>
      <scheme val="minor"/>
    </font>
    <font>
      <b/>
      <sz val="16"/>
      <color rgb="FF0066CC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2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20"/>
      <color rgb="FFFFFF0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5" tint="-0.249977111117893"/>
      <name val="Calibri"/>
      <family val="2"/>
      <scheme val="minor"/>
    </font>
    <font>
      <b/>
      <sz val="13"/>
      <color indexed="60"/>
      <name val="Calibri"/>
      <family val="2"/>
      <scheme val="minor"/>
    </font>
    <font>
      <b/>
      <sz val="16"/>
      <color indexed="60"/>
      <name val="Calibri"/>
      <family val="2"/>
      <scheme val="minor"/>
    </font>
    <font>
      <i/>
      <sz val="12"/>
      <name val="Calibri"/>
      <family val="2"/>
      <scheme val="minor"/>
    </font>
    <font>
      <sz val="14"/>
      <name val="Calibri"/>
      <family val="2"/>
    </font>
    <font>
      <sz val="14"/>
      <name val="Calibri"/>
      <family val="2"/>
      <scheme val="minor"/>
    </font>
    <font>
      <b/>
      <sz val="12"/>
      <color rgb="FF0066CC"/>
      <name val="Calibri"/>
      <family val="2"/>
      <scheme val="minor"/>
    </font>
    <font>
      <b/>
      <sz val="16"/>
      <name val="Calibri"/>
      <family val="2"/>
      <scheme val="minor"/>
    </font>
    <font>
      <sz val="11"/>
      <color indexed="30"/>
      <name val="Calibri"/>
      <family val="2"/>
      <scheme val="minor"/>
    </font>
    <font>
      <b/>
      <sz val="14"/>
      <color rgb="FF0066CC"/>
      <name val="Calibri"/>
      <family val="2"/>
      <scheme val="minor"/>
    </font>
    <font>
      <sz val="11"/>
      <name val="Calibri"/>
      <family val="2"/>
      <scheme val="minor"/>
    </font>
    <font>
      <sz val="14"/>
      <color rgb="FF0000FF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sz val="11"/>
      <color rgb="FF0066CC"/>
      <name val="Calibri"/>
      <family val="2"/>
      <scheme val="minor"/>
    </font>
    <font>
      <b/>
      <sz val="14"/>
      <color indexed="36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8"/>
      <color indexed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4"/>
      <color rgb="FF7030A0"/>
      <name val="Calibri"/>
      <family val="2"/>
      <scheme val="minor"/>
    </font>
    <font>
      <b/>
      <i/>
      <sz val="14"/>
      <color rgb="FF808080"/>
      <name val="Calibri"/>
      <family val="2"/>
      <scheme val="minor"/>
    </font>
    <font>
      <sz val="14"/>
      <color indexed="2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rgb="FFFF6600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rgb="FFFF6600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rgb="FFFF6600"/>
      <name val="Calibri"/>
      <family val="2"/>
      <scheme val="minor"/>
    </font>
    <font>
      <sz val="12"/>
      <color indexed="36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2"/>
      <color rgb="FFFF0000"/>
      <name val="Calibri"/>
      <family val="2"/>
    </font>
    <font>
      <b/>
      <sz val="13"/>
      <color indexed="36"/>
      <name val="Calibri"/>
      <family val="2"/>
      <scheme val="minor"/>
    </font>
    <font>
      <sz val="11"/>
      <color indexed="57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2"/>
      <color indexed="6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6"/>
      <color indexed="8"/>
      <name val="Calibri"/>
      <family val="2"/>
      <scheme val="minor"/>
    </font>
    <font>
      <b/>
      <sz val="12"/>
      <color indexed="36"/>
      <name val="Calibri"/>
      <family val="2"/>
      <scheme val="minor"/>
    </font>
    <font>
      <b/>
      <sz val="14"/>
      <color indexed="60"/>
      <name val="Calibri"/>
      <family val="2"/>
      <scheme val="minor"/>
    </font>
    <font>
      <sz val="14"/>
      <color indexed="63"/>
      <name val="Calibri"/>
      <family val="2"/>
      <scheme val="minor"/>
    </font>
    <font>
      <b/>
      <sz val="13"/>
      <color rgb="FF0066CC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339966"/>
      <name val="Calibri"/>
      <family val="2"/>
    </font>
    <font>
      <sz val="10"/>
      <color rgb="FF339966"/>
      <name val="Calibri"/>
      <family val="2"/>
    </font>
    <font>
      <b/>
      <sz val="12"/>
      <color rgb="FF339966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80008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2"/>
      <color indexed="57"/>
      <name val="Calibri"/>
      <family val="2"/>
      <scheme val="minor"/>
    </font>
    <font>
      <sz val="10"/>
      <color indexed="57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b/>
      <sz val="13"/>
      <color rgb="FF0000FF"/>
      <name val="Calibri"/>
      <family val="2"/>
      <scheme val="minor"/>
    </font>
    <font>
      <sz val="14"/>
      <color indexed="30"/>
      <name val="Calibri"/>
      <family val="2"/>
      <scheme val="minor"/>
    </font>
    <font>
      <b/>
      <sz val="12"/>
      <color rgb="FF99330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indexed="12"/>
      <name val="Calibri"/>
      <family val="2"/>
      <scheme val="minor"/>
    </font>
    <font>
      <sz val="14"/>
      <color indexed="12"/>
      <name val="Calibri"/>
      <family val="2"/>
      <scheme val="minor"/>
    </font>
    <font>
      <u/>
      <sz val="10"/>
      <color theme="10"/>
      <name val="Arial"/>
      <family val="2"/>
    </font>
    <font>
      <b/>
      <u/>
      <sz val="12"/>
      <color theme="10"/>
      <name val="Arial"/>
      <family val="2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4"/>
      <color theme="10"/>
      <name val="Calibri"/>
      <family val="2"/>
      <scheme val="minor"/>
    </font>
    <font>
      <b/>
      <u/>
      <sz val="16"/>
      <color theme="1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indexed="3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sz val="8"/>
      <name val="Calibri"/>
      <family val="2"/>
      <scheme val="minor"/>
    </font>
    <font>
      <b/>
      <sz val="11"/>
      <color indexed="36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2"/>
      <color rgb="FF0000FF"/>
      <name val="Calibri"/>
      <family val="2"/>
      <scheme val="minor"/>
    </font>
    <font>
      <sz val="11"/>
      <color indexed="36"/>
      <name val="Calibri"/>
      <family val="2"/>
      <scheme val="minor"/>
    </font>
    <font>
      <b/>
      <sz val="9"/>
      <color indexed="36"/>
      <name val="Calibri"/>
      <family val="2"/>
      <scheme val="minor"/>
    </font>
    <font>
      <sz val="12"/>
      <color indexed="57"/>
      <name val="Calibri"/>
      <family val="2"/>
      <scheme val="minor"/>
    </font>
    <font>
      <sz val="11"/>
      <color indexed="49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66CC"/>
      <name val="Calibri"/>
      <family val="2"/>
      <scheme val="minor"/>
    </font>
    <font>
      <u/>
      <sz val="10"/>
      <color indexed="12"/>
      <name val="Arial"/>
      <family val="2"/>
    </font>
    <font>
      <u/>
      <sz val="14"/>
      <color indexed="12"/>
      <name val="Calibri"/>
      <family val="2"/>
      <scheme val="minor"/>
    </font>
    <font>
      <b/>
      <sz val="16"/>
      <color indexed="9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8"/>
      <name val="Calibri"/>
      <family val="2"/>
      <scheme val="minor"/>
    </font>
    <font>
      <sz val="7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0"/>
      <color indexed="1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color indexed="17"/>
      <name val="Calibri"/>
      <family val="2"/>
      <scheme val="minor"/>
    </font>
    <font>
      <sz val="10"/>
      <color indexed="17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color rgb="FF3366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0"/>
      <color rgb="FF3366FF"/>
      <name val="Calibri"/>
      <family val="2"/>
      <scheme val="minor"/>
    </font>
    <font>
      <sz val="8"/>
      <color rgb="FF3366FF"/>
      <name val="Calibri"/>
      <family val="2"/>
      <scheme val="minor"/>
    </font>
    <font>
      <b/>
      <sz val="22"/>
      <color rgb="FF92D050"/>
      <name val="Verdana"/>
      <family val="2"/>
    </font>
    <font>
      <b/>
      <sz val="24"/>
      <color rgb="FFFFFF00"/>
      <name val="Arial"/>
      <family val="2"/>
    </font>
    <font>
      <b/>
      <sz val="48"/>
      <color rgb="FFFFFF00"/>
      <name val="Arial"/>
      <family val="2"/>
    </font>
    <font>
      <sz val="22"/>
      <color theme="0"/>
      <name val="Verdana"/>
      <family val="2"/>
    </font>
    <font>
      <sz val="18"/>
      <color rgb="FF7030A0"/>
      <name val="Arial"/>
      <family val="2"/>
    </font>
    <font>
      <b/>
      <sz val="22"/>
      <color theme="0"/>
      <name val="Arial"/>
      <family val="2"/>
    </font>
    <font>
      <b/>
      <sz val="20"/>
      <color theme="0"/>
      <name val="Calibri"/>
      <family val="2"/>
      <scheme val="minor"/>
    </font>
    <font>
      <b/>
      <u/>
      <sz val="28"/>
      <color theme="10"/>
      <name val="Calibri"/>
      <family val="2"/>
      <scheme val="minor"/>
    </font>
    <font>
      <u/>
      <sz val="22"/>
      <color theme="10"/>
      <name val="Arial"/>
      <family val="2"/>
    </font>
    <font>
      <u/>
      <sz val="24"/>
      <color theme="10"/>
      <name val="Calibri"/>
      <family val="2"/>
      <scheme val="minor"/>
    </font>
    <font>
      <b/>
      <sz val="22"/>
      <color rgb="FF92D050"/>
      <name val="Arial"/>
      <family val="2"/>
    </font>
    <font>
      <i/>
      <sz val="22"/>
      <color theme="0"/>
      <name val="Verdana"/>
      <family val="2"/>
    </font>
    <font>
      <sz val="18"/>
      <color theme="0"/>
      <name val="Arial"/>
      <family val="2"/>
    </font>
    <font>
      <sz val="22"/>
      <color theme="1"/>
      <name val="Verdana"/>
      <family val="2"/>
    </font>
    <font>
      <sz val="8"/>
      <color indexed="53"/>
      <name val="Arial"/>
      <family val="2"/>
    </font>
    <font>
      <b/>
      <sz val="22"/>
      <color rgb="FF99CC00"/>
      <name val="Arial"/>
      <family val="2"/>
    </font>
    <font>
      <sz val="22"/>
      <color theme="0"/>
      <name val="Arial"/>
      <family val="2"/>
    </font>
    <font>
      <sz val="22"/>
      <color theme="0"/>
      <name val="Calibri"/>
      <family val="2"/>
      <scheme val="minor"/>
    </font>
    <font>
      <sz val="22"/>
      <color theme="0"/>
      <name val="Rockwell"/>
      <family val="1"/>
    </font>
    <font>
      <sz val="10"/>
      <color theme="0"/>
      <name val="Arial"/>
      <family val="2"/>
    </font>
    <font>
      <b/>
      <sz val="18"/>
      <color theme="0"/>
      <name val="Calibri"/>
      <family val="2"/>
    </font>
    <font>
      <b/>
      <sz val="18"/>
      <color theme="0"/>
      <name val="Arial"/>
      <family val="2"/>
    </font>
    <font>
      <b/>
      <sz val="22"/>
      <color theme="0"/>
      <name val="Calibri"/>
      <family val="2"/>
    </font>
    <font>
      <sz val="18"/>
      <color theme="0"/>
      <name val="Verdana"/>
      <family val="2"/>
    </font>
    <font>
      <sz val="22"/>
      <color theme="0"/>
      <name val="Arial Narrow"/>
      <family val="2"/>
    </font>
    <font>
      <sz val="22"/>
      <color theme="0"/>
      <name val="Comic Sans MS"/>
      <family val="4"/>
    </font>
    <font>
      <sz val="22"/>
      <color theme="0"/>
      <name val="Gill Sans MT"/>
      <family val="2"/>
    </font>
    <font>
      <sz val="22"/>
      <color theme="0"/>
      <name val="Palatino Linotype"/>
      <family val="1"/>
    </font>
    <font>
      <sz val="22"/>
      <color theme="0"/>
      <name val="Tahoma"/>
      <family val="2"/>
    </font>
    <font>
      <sz val="22"/>
      <color theme="0"/>
      <name val="Times New Roman"/>
      <family val="1"/>
    </font>
    <font>
      <sz val="22"/>
      <color theme="0"/>
      <name val="Trebuchet MS"/>
      <family val="2"/>
    </font>
    <font>
      <sz val="22"/>
      <color theme="0"/>
      <name val="Tw Cen MT"/>
      <family val="2"/>
    </font>
    <font>
      <sz val="22"/>
      <color theme="0"/>
      <name val="Vrinda"/>
      <family val="2"/>
    </font>
    <font>
      <sz val="22"/>
      <color rgb="FFFFC000"/>
      <name val="Calibri"/>
      <family val="2"/>
    </font>
    <font>
      <sz val="22"/>
      <color rgb="FFFF0000"/>
      <name val="Calibri"/>
      <family val="2"/>
    </font>
    <font>
      <sz val="22"/>
      <color indexed="50"/>
      <name val="Calibri"/>
      <family val="2"/>
    </font>
    <font>
      <sz val="22"/>
      <color rgb="FF00B050"/>
      <name val="Calibri"/>
      <family val="2"/>
    </font>
    <font>
      <sz val="22"/>
      <color rgb="FF7030A0"/>
      <name val="Calibri"/>
      <family val="2"/>
    </font>
    <font>
      <sz val="22"/>
      <color theme="9"/>
      <name val="Calibri"/>
      <family val="2"/>
    </font>
    <font>
      <sz val="22"/>
      <color theme="1"/>
      <name val="Calibri"/>
      <family val="2"/>
    </font>
    <font>
      <sz val="22"/>
      <color theme="3" tint="0.59999389629810485"/>
      <name val="Calibri"/>
      <family val="2"/>
    </font>
    <font>
      <sz val="22"/>
      <color theme="5" tint="0.59999389629810485"/>
      <name val="Calibri"/>
      <family val="2"/>
    </font>
    <font>
      <sz val="22"/>
      <color theme="9" tint="-0.249977111117893"/>
      <name val="Calibri"/>
      <family val="2"/>
    </font>
    <font>
      <sz val="22"/>
      <color rgb="FF0000FF"/>
      <name val="Calibri"/>
      <family val="2"/>
    </font>
    <font>
      <sz val="22"/>
      <color rgb="FF008000"/>
      <name val="Calibri"/>
      <family val="2"/>
    </font>
    <font>
      <sz val="22"/>
      <color theme="9" tint="-0.499984740745262"/>
      <name val="Calibri"/>
      <family val="2"/>
    </font>
    <font>
      <sz val="22"/>
      <color rgb="FF00B0F0"/>
      <name val="Calibri"/>
      <family val="2"/>
    </font>
    <font>
      <sz val="22"/>
      <color theme="5"/>
      <name val="Calibri"/>
      <family val="2"/>
    </font>
    <font>
      <sz val="22"/>
      <color theme="8" tint="-0.249977111117893"/>
      <name val="Calibri"/>
      <family val="2"/>
    </font>
    <font>
      <sz val="22"/>
      <color theme="3" tint="0.39997558519241921"/>
      <name val="Calibri"/>
      <family val="2"/>
    </font>
    <font>
      <sz val="22"/>
      <color theme="5" tint="-0.249977111117893"/>
      <name val="Calibri"/>
      <family val="2"/>
    </font>
    <font>
      <sz val="22"/>
      <color rgb="FF0000FF"/>
      <name val="Calibri"/>
      <family val="2"/>
      <scheme val="minor"/>
    </font>
    <font>
      <sz val="10"/>
      <name val="MS Sans Serif"/>
    </font>
    <font>
      <sz val="22"/>
      <color indexed="12"/>
      <name val="Arial"/>
      <family val="2"/>
    </font>
    <font>
      <b/>
      <sz val="22"/>
      <name val="Calibri"/>
      <family val="2"/>
    </font>
    <font>
      <b/>
      <sz val="26"/>
      <color theme="0"/>
      <name val="Arial"/>
      <family val="2"/>
    </font>
    <font>
      <sz val="22"/>
      <color rgb="FF0070C0"/>
      <name val="Arial"/>
      <family val="2"/>
    </font>
    <font>
      <sz val="22"/>
      <color rgb="FF222222"/>
      <name val="Arial"/>
      <family val="2"/>
    </font>
    <font>
      <sz val="18"/>
      <color rgb="FF0070C0"/>
      <name val="Arial"/>
      <family val="2"/>
    </font>
    <font>
      <b/>
      <sz val="22"/>
      <color theme="0"/>
      <name val="Calibri"/>
      <family val="2"/>
      <scheme val="minor"/>
    </font>
    <font>
      <b/>
      <sz val="22"/>
      <color rgb="FFC00000"/>
      <name val="Wingdings 3"/>
      <family val="1"/>
      <charset val="2"/>
    </font>
    <font>
      <b/>
      <sz val="22"/>
      <color rgb="FFFF0000"/>
      <name val="Wingdings 3"/>
      <family val="1"/>
      <charset val="2"/>
    </font>
    <font>
      <b/>
      <sz val="22"/>
      <color theme="1"/>
      <name val="Calibri"/>
      <family val="2"/>
      <scheme val="minor"/>
    </font>
    <font>
      <u/>
      <sz val="22"/>
      <color theme="0"/>
      <name val="Arial"/>
      <family val="2"/>
    </font>
    <font>
      <sz val="18"/>
      <name val="Arial"/>
      <family val="2"/>
    </font>
    <font>
      <sz val="16"/>
      <name val="Arial"/>
      <family val="2"/>
    </font>
    <font>
      <sz val="16"/>
      <color indexed="12"/>
      <name val="Calibri"/>
      <family val="2"/>
      <scheme val="minor"/>
    </font>
    <font>
      <b/>
      <u/>
      <sz val="18"/>
      <color theme="1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2"/>
      <name val="Arial"/>
      <family val="2"/>
    </font>
    <font>
      <b/>
      <sz val="11"/>
      <color rgb="FF0000FF"/>
      <name val="Calibri"/>
      <family val="2"/>
      <scheme val="minor"/>
    </font>
    <font>
      <b/>
      <sz val="14"/>
      <name val="Calibri"/>
      <family val="2"/>
    </font>
    <font>
      <i/>
      <sz val="12"/>
      <color theme="1"/>
      <name val="Calibri"/>
      <family val="2"/>
      <scheme val="minor"/>
    </font>
    <font>
      <sz val="12"/>
      <color indexed="49"/>
      <name val="Calibri"/>
      <family val="2"/>
      <scheme val="minor"/>
    </font>
    <font>
      <sz val="12"/>
      <color indexed="60"/>
      <name val="Calibri"/>
      <family val="2"/>
      <scheme val="minor"/>
    </font>
    <font>
      <b/>
      <sz val="14"/>
      <color rgb="FF808080"/>
      <name val="Calibri"/>
      <family val="2"/>
      <scheme val="minor"/>
    </font>
    <font>
      <sz val="12"/>
      <color rgb="FF808080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color indexed="57"/>
      <name val="Calibri"/>
      <family val="2"/>
      <scheme val="minor"/>
    </font>
    <font>
      <sz val="11"/>
      <color theme="4" tint="0.79998168889431442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i/>
      <sz val="11"/>
      <color rgb="FFC00000"/>
      <name val="Engravers MT"/>
      <family val="1"/>
    </font>
    <font>
      <b/>
      <i/>
      <sz val="14"/>
      <name val="Calibri"/>
      <family val="2"/>
      <scheme val="minor"/>
    </font>
    <font>
      <i/>
      <sz val="14"/>
      <color rgb="FFC00000"/>
      <name val="Calibri"/>
      <family val="2"/>
      <scheme val="minor"/>
    </font>
    <font>
      <i/>
      <sz val="14"/>
      <color rgb="FF0033CC"/>
      <name val="Calibri"/>
      <family val="2"/>
      <scheme val="minor"/>
    </font>
    <font>
      <i/>
      <sz val="14"/>
      <color rgb="FFFF0000"/>
      <name val="Calibri"/>
      <family val="2"/>
      <scheme val="minor"/>
    </font>
    <font>
      <b/>
      <i/>
      <sz val="14"/>
      <color rgb="FFFF660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2"/>
      <color rgb="FF7030A0"/>
      <name val="Calibri"/>
      <family val="2"/>
      <scheme val="minor"/>
    </font>
    <font>
      <i/>
      <sz val="16"/>
      <color rgb="FFC00000"/>
      <name val="Calibri"/>
      <family val="2"/>
      <scheme val="minor"/>
    </font>
    <font>
      <b/>
      <i/>
      <sz val="16"/>
      <color rgb="FFFF6600"/>
      <name val="Calibri"/>
      <family val="2"/>
      <scheme val="minor"/>
    </font>
    <font>
      <i/>
      <sz val="16"/>
      <color rgb="FF0033CC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4"/>
      <color rgb="FFC00000"/>
      <name val="Engravers MT"/>
      <family val="1"/>
    </font>
    <font>
      <i/>
      <sz val="16"/>
      <color rgb="FF7030A0"/>
      <name val="Calibri"/>
      <family val="2"/>
      <scheme val="minor"/>
    </font>
    <font>
      <sz val="12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2"/>
      <color rgb="FFFFFF00"/>
      <name val="Verdana"/>
      <family val="2"/>
    </font>
    <font>
      <u/>
      <sz val="18"/>
      <color theme="10"/>
      <name val="Arial"/>
      <family val="2"/>
    </font>
    <font>
      <sz val="22"/>
      <color theme="0" tint="-4.9989318521683403E-2"/>
      <name val="Verdana"/>
      <family val="2"/>
    </font>
    <font>
      <sz val="10"/>
      <color theme="0" tint="-4.9989318521683403E-2"/>
      <name val="Arial"/>
      <family val="2"/>
    </font>
    <font>
      <sz val="18"/>
      <color theme="0" tint="-4.9989318521683403E-2"/>
      <name val="Calibri"/>
      <family val="2"/>
      <scheme val="minor"/>
    </font>
    <font>
      <u/>
      <sz val="18"/>
      <color theme="10"/>
      <name val="Calibri"/>
      <family val="2"/>
      <scheme val="minor"/>
    </font>
  </fonts>
  <fills count="81">
    <fill>
      <patternFill patternType="none"/>
    </fill>
    <fill>
      <patternFill patternType="gray125"/>
    </fill>
    <fill>
      <patternFill patternType="solid">
        <fgColor theme="0" tint="-0.14999847407452621"/>
        <bgColor indexed="50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6"/>
        <bgColor indexed="50"/>
      </patternFill>
    </fill>
    <fill>
      <patternFill patternType="solid">
        <fgColor rgb="FFFF6600"/>
        <bgColor indexed="64"/>
      </patternFill>
    </fill>
    <fill>
      <patternFill patternType="solid">
        <fgColor rgb="FFFF99CC"/>
        <bgColor indexed="15"/>
      </patternFill>
    </fill>
    <fill>
      <patternFill patternType="solid">
        <fgColor indexed="5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CC00"/>
        <bgColor indexed="15"/>
      </patternFill>
    </fill>
    <fill>
      <patternFill patternType="solid">
        <fgColor rgb="FF80808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CC"/>
        <bgColor indexed="15"/>
      </patternFill>
    </fill>
    <fill>
      <patternFill patternType="solid">
        <fgColor indexed="55"/>
        <bgColor indexed="50"/>
      </patternFill>
    </fill>
    <fill>
      <patternFill patternType="solid">
        <fgColor indexed="5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lightUp">
        <fgColor indexed="9"/>
        <bgColor theme="0" tint="-0.14999847407452621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Up">
        <fgColor indexed="9"/>
        <bgColor indexed="47"/>
      </patternFill>
    </fill>
    <fill>
      <patternFill patternType="lightUp">
        <fgColor indexed="9"/>
        <bgColor rgb="FFFFCC99"/>
      </patternFill>
    </fill>
    <fill>
      <patternFill patternType="lightUp">
        <fgColor indexed="9"/>
        <bgColor rgb="FFFFFF00"/>
      </patternFill>
    </fill>
    <fill>
      <patternFill patternType="solid">
        <fgColor rgb="FFFF0000"/>
        <bgColor indexed="9"/>
      </patternFill>
    </fill>
    <fill>
      <patternFill patternType="solid">
        <fgColor rgb="FFFFFFFF"/>
        <bgColor indexed="64"/>
      </patternFill>
    </fill>
    <fill>
      <patternFill patternType="lightUp">
        <fgColor indexed="9"/>
        <bgColor theme="0" tint="-4.9989318521683403E-2"/>
      </patternFill>
    </fill>
    <fill>
      <patternFill patternType="lightUp">
        <fgColor indexed="9"/>
        <bgColor theme="0"/>
      </patternFill>
    </fill>
    <fill>
      <patternFill patternType="lightUp">
        <fgColor theme="0"/>
        <bgColor theme="0" tint="-0.14990691854609822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fgColor theme="0"/>
        <bgColor rgb="FFFFCC99"/>
      </patternFill>
    </fill>
    <fill>
      <patternFill patternType="solid">
        <fgColor rgb="FFFFCC9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6"/>
        <bgColor indexed="9"/>
      </patternFill>
    </fill>
    <fill>
      <patternFill patternType="solid">
        <fgColor indexed="22"/>
        <bgColor indexed="64"/>
      </patternFill>
    </fill>
    <fill>
      <patternFill patternType="lightGrid">
        <bgColor theme="0"/>
      </patternFill>
    </fill>
    <fill>
      <patternFill patternType="solid">
        <fgColor theme="0"/>
        <bgColor indexed="50"/>
      </patternFill>
    </fill>
    <fill>
      <patternFill patternType="solid">
        <fgColor indexed="8"/>
        <bgColor indexed="58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rgb="FF339966"/>
        <bgColor indexed="15"/>
      </patternFill>
    </fill>
    <fill>
      <patternFill patternType="solid">
        <fgColor rgb="FFFF0000"/>
        <bgColor indexed="15"/>
      </patternFill>
    </fill>
    <fill>
      <patternFill patternType="solid">
        <fgColor indexed="17"/>
        <bgColor indexed="21"/>
      </patternFill>
    </fill>
    <fill>
      <patternFill patternType="solid">
        <fgColor indexed="16"/>
        <bgColor indexed="37"/>
      </patternFill>
    </fill>
    <fill>
      <patternFill patternType="solid">
        <fgColor indexed="40"/>
        <bgColor indexed="15"/>
      </patternFill>
    </fill>
    <fill>
      <patternFill patternType="solid">
        <fgColor rgb="FF008000"/>
        <bgColor indexed="15"/>
      </patternFill>
    </fill>
    <fill>
      <patternFill patternType="solid">
        <fgColor rgb="FF800000"/>
        <bgColor indexed="15"/>
      </patternFill>
    </fill>
    <fill>
      <patternFill patternType="solid">
        <fgColor rgb="FFFFCC00"/>
        <bgColor indexed="15"/>
      </patternFill>
    </fill>
    <fill>
      <patternFill patternType="solid">
        <fgColor rgb="FFFF6600"/>
        <bgColor indexed="15"/>
      </patternFill>
    </fill>
    <fill>
      <patternFill patternType="solid">
        <fgColor rgb="FF00FF00"/>
        <bgColor indexed="15"/>
      </patternFill>
    </fill>
    <fill>
      <patternFill patternType="solid">
        <fgColor rgb="FFFFCC99"/>
        <bgColor indexed="15"/>
      </patternFill>
    </fill>
    <fill>
      <patternFill patternType="solid">
        <fgColor rgb="FFFF00FF"/>
        <bgColor indexed="15"/>
      </patternFill>
    </fill>
    <fill>
      <patternFill patternType="solid">
        <fgColor rgb="FF993300"/>
        <bgColor indexed="15"/>
      </patternFill>
    </fill>
    <fill>
      <patternFill patternType="solid">
        <fgColor rgb="FF0000FF"/>
        <bgColor indexed="15"/>
      </patternFill>
    </fill>
    <fill>
      <patternFill patternType="solid">
        <fgColor rgb="FF99CCFF"/>
        <bgColor indexed="15"/>
      </patternFill>
    </fill>
    <fill>
      <patternFill patternType="solid">
        <fgColor rgb="FF0066CC"/>
        <bgColor indexed="15"/>
      </patternFill>
    </fill>
    <fill>
      <patternFill patternType="solid">
        <fgColor rgb="FFCC99FF"/>
        <bgColor indexed="15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9"/>
      </patternFill>
    </fill>
    <fill>
      <patternFill patternType="gray0625">
        <fgColor theme="9" tint="0.79998168889431442"/>
        <bgColor theme="1" tint="0.34998626667073579"/>
      </patternFill>
    </fill>
    <fill>
      <patternFill patternType="gray0625">
        <fgColor theme="9" tint="0.79998168889431442"/>
        <bgColor rgb="FFEAFFD5"/>
      </patternFill>
    </fill>
    <fill>
      <patternFill patternType="solid">
        <fgColor rgb="FFFDF1E7"/>
        <bgColor indexed="9"/>
      </patternFill>
    </fill>
    <fill>
      <patternFill patternType="solid">
        <fgColor theme="7" tint="0.39997558519241921"/>
        <bgColor indexed="64"/>
      </patternFill>
    </fill>
    <fill>
      <patternFill patternType="gray0625">
        <bgColor theme="0"/>
      </patternFill>
    </fill>
    <fill>
      <patternFill patternType="lightUp">
        <bgColor theme="4" tint="0.79995117038483843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16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theme="9" tint="-0.2499465926084170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6"/>
      </left>
      <right/>
      <top/>
      <bottom style="thin">
        <color indexed="16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16"/>
      </top>
      <bottom/>
      <diagonal/>
    </border>
    <border>
      <left/>
      <right style="thin">
        <color indexed="16"/>
      </right>
      <top style="thin">
        <color indexed="16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theme="9"/>
      </top>
      <bottom style="hair">
        <color theme="9"/>
      </bottom>
      <diagonal/>
    </border>
    <border>
      <left/>
      <right/>
      <top style="thin">
        <color theme="9" tint="0.39991454817346722"/>
      </top>
      <bottom style="thin">
        <color theme="9" tint="0.39991454817346722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 style="hair">
        <color indexed="6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0">
    <xf numFmtId="0" fontId="0" fillId="0" borderId="0"/>
    <xf numFmtId="0" fontId="4" fillId="0" borderId="0"/>
    <xf numFmtId="0" fontId="5" fillId="0" borderId="0"/>
    <xf numFmtId="0" fontId="10" fillId="0" borderId="0"/>
    <xf numFmtId="0" fontId="10" fillId="0" borderId="0"/>
    <xf numFmtId="0" fontId="4" fillId="0" borderId="0"/>
    <xf numFmtId="0" fontId="10" fillId="0" borderId="0"/>
    <xf numFmtId="0" fontId="10" fillId="0" borderId="0"/>
    <xf numFmtId="0" fontId="117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0" fillId="0" borderId="0"/>
    <xf numFmtId="0" fontId="138" fillId="0" borderId="0" applyNumberFormat="0" applyFill="0" applyBorder="0" applyAlignment="0" applyProtection="0"/>
    <xf numFmtId="0" fontId="10" fillId="0" borderId="0"/>
    <xf numFmtId="0" fontId="120" fillId="0" borderId="0" applyNumberFormat="0" applyFill="0" applyBorder="0" applyAlignment="0" applyProtection="0"/>
    <xf numFmtId="0" fontId="4" fillId="0" borderId="0"/>
    <xf numFmtId="0" fontId="170" fillId="0" borderId="0"/>
    <xf numFmtId="0" fontId="1" fillId="0" borderId="0"/>
    <xf numFmtId="0" fontId="208" fillId="0" borderId="0"/>
    <xf numFmtId="0" fontId="13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20" fillId="0" borderId="0" applyNumberForma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138" fillId="0" borderId="0" applyNumberFormat="0" applyFill="0" applyBorder="0" applyAlignment="0" applyProtection="0">
      <alignment vertical="top"/>
      <protection locked="0"/>
    </xf>
    <xf numFmtId="0" fontId="138" fillId="0" borderId="0" applyNumberFormat="0" applyFill="0" applyBorder="0" applyAlignment="0" applyProtection="0"/>
    <xf numFmtId="0" fontId="10" fillId="0" borderId="0"/>
  </cellStyleXfs>
  <cellXfs count="943">
    <xf numFmtId="0" fontId="0" fillId="0" borderId="0" xfId="0"/>
    <xf numFmtId="0" fontId="4" fillId="0" borderId="0" xfId="1"/>
    <xf numFmtId="0" fontId="8" fillId="4" borderId="0" xfId="2" applyFont="1" applyFill="1" applyAlignment="1">
      <alignment vertical="center"/>
    </xf>
    <xf numFmtId="0" fontId="4" fillId="5" borderId="0" xfId="1" applyFill="1" applyAlignment="1">
      <alignment vertical="center"/>
    </xf>
    <xf numFmtId="0" fontId="9" fillId="4" borderId="0" xfId="2" applyFont="1" applyFill="1" applyAlignment="1">
      <alignment horizontal="right" vertical="center"/>
    </xf>
    <xf numFmtId="0" fontId="12" fillId="4" borderId="0" xfId="3" applyFont="1" applyFill="1" applyAlignment="1">
      <alignment horizontal="left" vertical="center"/>
    </xf>
    <xf numFmtId="0" fontId="13" fillId="5" borderId="0" xfId="2" applyFont="1" applyFill="1" applyAlignment="1">
      <alignment vertical="center"/>
    </xf>
    <xf numFmtId="0" fontId="4" fillId="4" borderId="0" xfId="1" applyFill="1" applyAlignment="1">
      <alignment vertical="center"/>
    </xf>
    <xf numFmtId="0" fontId="14" fillId="4" borderId="0" xfId="2" applyFont="1" applyFill="1" applyAlignment="1">
      <alignment horizontal="right" vertical="center"/>
    </xf>
    <xf numFmtId="164" fontId="15" fillId="6" borderId="0" xfId="4" applyNumberFormat="1" applyFont="1" applyFill="1" applyAlignment="1">
      <alignment horizontal="center" vertical="center"/>
    </xf>
    <xf numFmtId="0" fontId="16" fillId="4" borderId="0" xfId="2" applyFont="1" applyFill="1" applyAlignment="1">
      <alignment horizontal="right" vertical="center"/>
    </xf>
    <xf numFmtId="164" fontId="17" fillId="7" borderId="0" xfId="4" applyNumberFormat="1" applyFont="1" applyFill="1" applyAlignment="1">
      <alignment horizontal="center" vertical="center"/>
    </xf>
    <xf numFmtId="0" fontId="18" fillId="4" borderId="0" xfId="3" applyFont="1" applyFill="1" applyAlignment="1">
      <alignment vertical="center" wrapText="1"/>
    </xf>
    <xf numFmtId="0" fontId="19" fillId="4" borderId="0" xfId="2" applyFont="1" applyFill="1" applyAlignment="1">
      <alignment horizontal="right" vertical="center"/>
    </xf>
    <xf numFmtId="165" fontId="20" fillId="8" borderId="0" xfId="4" applyNumberFormat="1" applyFont="1" applyFill="1" applyAlignment="1">
      <alignment horizontal="center" vertical="center"/>
    </xf>
    <xf numFmtId="0" fontId="21" fillId="4" borderId="0" xfId="3" applyFont="1" applyFill="1" applyAlignment="1">
      <alignment horizontal="left" vertical="center"/>
    </xf>
    <xf numFmtId="0" fontId="4" fillId="0" borderId="0" xfId="1" applyAlignment="1">
      <alignment vertical="center"/>
    </xf>
    <xf numFmtId="0" fontId="22" fillId="4" borderId="0" xfId="3" applyFont="1" applyFill="1" applyAlignment="1">
      <alignment horizontal="left" vertical="center"/>
    </xf>
    <xf numFmtId="0" fontId="23" fillId="5" borderId="0" xfId="2" applyFont="1" applyFill="1" applyAlignment="1">
      <alignment horizontal="right" vertical="center"/>
    </xf>
    <xf numFmtId="164" fontId="24" fillId="9" borderId="0" xfId="4" applyNumberFormat="1" applyFont="1" applyFill="1" applyAlignment="1">
      <alignment horizontal="center" vertical="center"/>
    </xf>
    <xf numFmtId="0" fontId="25" fillId="5" borderId="0" xfId="2" applyFont="1" applyFill="1" applyAlignment="1">
      <alignment horizontal="right" vertical="center"/>
    </xf>
    <xf numFmtId="1" fontId="26" fillId="9" borderId="0" xfId="5" applyNumberFormat="1" applyFont="1" applyFill="1" applyAlignment="1" applyProtection="1">
      <alignment horizontal="center" vertical="center"/>
      <protection locked="0"/>
    </xf>
    <xf numFmtId="0" fontId="4" fillId="5" borderId="0" xfId="1" applyFill="1" applyAlignment="1">
      <alignment horizontal="left" vertical="center"/>
    </xf>
    <xf numFmtId="0" fontId="4" fillId="5" borderId="0" xfId="1" applyFill="1" applyAlignment="1">
      <alignment horizontal="right" vertical="center"/>
    </xf>
    <xf numFmtId="165" fontId="27" fillId="5" borderId="0" xfId="3" applyNumberFormat="1" applyFont="1" applyFill="1" applyAlignment="1" applyProtection="1">
      <alignment vertical="center"/>
      <protection hidden="1"/>
    </xf>
    <xf numFmtId="1" fontId="28" fillId="5" borderId="0" xfId="5" applyNumberFormat="1" applyFont="1" applyFill="1" applyAlignment="1" applyProtection="1">
      <alignment horizontal="center" vertical="center"/>
      <protection locked="0"/>
    </xf>
    <xf numFmtId="0" fontId="20" fillId="5" borderId="0" xfId="2" applyFont="1" applyFill="1" applyAlignment="1">
      <alignment vertical="center"/>
    </xf>
    <xf numFmtId="164" fontId="28" fillId="5" borderId="0" xfId="4" applyNumberFormat="1" applyFont="1" applyFill="1" applyAlignment="1">
      <alignment horizontal="center" vertical="center"/>
    </xf>
    <xf numFmtId="0" fontId="29" fillId="4" borderId="0" xfId="3" applyFont="1" applyFill="1" applyAlignment="1">
      <alignment horizontal="left" vertical="center"/>
    </xf>
    <xf numFmtId="0" fontId="30" fillId="5" borderId="0" xfId="1" applyFont="1" applyFill="1" applyAlignment="1">
      <alignment vertical="center"/>
    </xf>
    <xf numFmtId="0" fontId="12" fillId="4" borderId="0" xfId="3" applyFont="1" applyFill="1" applyAlignment="1">
      <alignment horizontal="center" vertical="center"/>
    </xf>
    <xf numFmtId="165" fontId="23" fillId="9" borderId="0" xfId="4" applyNumberFormat="1" applyFont="1" applyFill="1" applyAlignment="1">
      <alignment horizontal="center" vertical="center"/>
    </xf>
    <xf numFmtId="164" fontId="31" fillId="10" borderId="0" xfId="4" applyNumberFormat="1" applyFont="1" applyFill="1" applyAlignment="1">
      <alignment horizontal="center" vertical="center"/>
    </xf>
    <xf numFmtId="166" fontId="20" fillId="8" borderId="0" xfId="4" applyNumberFormat="1" applyFont="1" applyFill="1" applyAlignment="1">
      <alignment horizontal="center" vertical="center"/>
    </xf>
    <xf numFmtId="165" fontId="32" fillId="5" borderId="0" xfId="3" applyNumberFormat="1" applyFont="1" applyFill="1" applyAlignment="1" applyProtection="1">
      <alignment vertical="center"/>
      <protection hidden="1"/>
    </xf>
    <xf numFmtId="0" fontId="31" fillId="5" borderId="0" xfId="2" applyFont="1" applyFill="1" applyAlignment="1">
      <alignment horizontal="right" vertical="center"/>
    </xf>
    <xf numFmtId="164" fontId="31" fillId="5" borderId="0" xfId="4" applyNumberFormat="1" applyFont="1" applyFill="1" applyAlignment="1">
      <alignment horizontal="center" vertical="center"/>
    </xf>
    <xf numFmtId="0" fontId="33" fillId="5" borderId="0" xfId="2" applyFont="1" applyFill="1" applyAlignment="1">
      <alignment horizontal="right" vertical="center"/>
    </xf>
    <xf numFmtId="1" fontId="34" fillId="9" borderId="0" xfId="5" applyNumberFormat="1" applyFont="1" applyFill="1" applyAlignment="1" applyProtection="1">
      <alignment horizontal="center" vertical="center"/>
      <protection locked="0"/>
    </xf>
    <xf numFmtId="0" fontId="37" fillId="15" borderId="0" xfId="3" applyFont="1" applyFill="1" applyAlignment="1">
      <alignment horizontal="center" vertical="center"/>
    </xf>
    <xf numFmtId="0" fontId="40" fillId="5" borderId="0" xfId="5" applyFont="1" applyFill="1" applyAlignment="1">
      <alignment vertical="center"/>
    </xf>
    <xf numFmtId="0" fontId="4" fillId="5" borderId="0" xfId="1" applyFill="1"/>
    <xf numFmtId="0" fontId="46" fillId="17" borderId="0" xfId="7" applyFont="1" applyFill="1" applyAlignment="1">
      <alignment horizontal="center" vertical="center"/>
    </xf>
    <xf numFmtId="0" fontId="41" fillId="14" borderId="6" xfId="3" applyFont="1" applyFill="1" applyBorder="1" applyAlignment="1" applyProtection="1">
      <alignment horizontal="center" vertical="center" wrapText="1"/>
      <protection hidden="1"/>
    </xf>
    <xf numFmtId="0" fontId="41" fillId="14" borderId="0" xfId="3" applyFont="1" applyFill="1" applyAlignment="1" applyProtection="1">
      <alignment horizontal="center" vertical="center" wrapText="1"/>
      <protection hidden="1"/>
    </xf>
    <xf numFmtId="0" fontId="36" fillId="14" borderId="0" xfId="3" applyFont="1" applyFill="1" applyAlignment="1" applyProtection="1">
      <alignment vertical="center" wrapText="1"/>
      <protection hidden="1"/>
    </xf>
    <xf numFmtId="0" fontId="41" fillId="14" borderId="1" xfId="3" applyFont="1" applyFill="1" applyBorder="1" applyAlignment="1" applyProtection="1">
      <alignment horizontal="center" vertical="center" wrapText="1"/>
      <protection hidden="1"/>
    </xf>
    <xf numFmtId="0" fontId="47" fillId="4" borderId="0" xfId="2" applyFont="1" applyFill="1" applyAlignment="1">
      <alignment vertical="top"/>
    </xf>
    <xf numFmtId="0" fontId="47" fillId="4" borderId="7" xfId="2" applyFont="1" applyFill="1" applyBorder="1" applyAlignment="1">
      <alignment vertical="top"/>
    </xf>
    <xf numFmtId="0" fontId="49" fillId="5" borderId="0" xfId="5" applyFont="1" applyFill="1" applyAlignment="1">
      <alignment vertical="center"/>
    </xf>
    <xf numFmtId="0" fontId="50" fillId="5" borderId="0" xfId="5" applyFont="1" applyFill="1" applyAlignment="1">
      <alignment vertical="center"/>
    </xf>
    <xf numFmtId="0" fontId="51" fillId="5" borderId="1" xfId="2" applyFont="1" applyFill="1" applyBorder="1" applyAlignment="1">
      <alignment horizontal="center" vertical="center"/>
    </xf>
    <xf numFmtId="165" fontId="52" fillId="5" borderId="0" xfId="3" applyNumberFormat="1" applyFont="1" applyFill="1" applyAlignment="1" applyProtection="1">
      <alignment vertical="center"/>
      <protection hidden="1"/>
    </xf>
    <xf numFmtId="1" fontId="47" fillId="5" borderId="0" xfId="5" applyNumberFormat="1" applyFont="1" applyFill="1" applyAlignment="1" applyProtection="1">
      <alignment horizontal="center" vertical="center"/>
      <protection locked="0"/>
    </xf>
    <xf numFmtId="164" fontId="53" fillId="5" borderId="0" xfId="4" applyNumberFormat="1" applyFont="1" applyFill="1" applyAlignment="1">
      <alignment horizontal="center" vertical="center"/>
    </xf>
    <xf numFmtId="0" fontId="15" fillId="4" borderId="0" xfId="3" applyFont="1" applyFill="1" applyAlignment="1">
      <alignment horizontal="left" vertical="center"/>
    </xf>
    <xf numFmtId="0" fontId="54" fillId="5" borderId="0" xfId="5" applyFont="1" applyFill="1" applyAlignment="1">
      <alignment horizontal="right" vertical="center"/>
    </xf>
    <xf numFmtId="1" fontId="55" fillId="23" borderId="0" xfId="5" applyNumberFormat="1" applyFont="1" applyFill="1" applyAlignment="1" applyProtection="1">
      <alignment horizontal="center" vertical="center"/>
      <protection locked="0"/>
    </xf>
    <xf numFmtId="164" fontId="28" fillId="10" borderId="0" xfId="4" applyNumberFormat="1" applyFont="1" applyFill="1" applyAlignment="1">
      <alignment horizontal="center" vertical="center"/>
    </xf>
    <xf numFmtId="165" fontId="27" fillId="24" borderId="0" xfId="3" applyNumberFormat="1" applyFont="1" applyFill="1" applyAlignment="1">
      <alignment horizontal="center" vertical="center"/>
    </xf>
    <xf numFmtId="0" fontId="56" fillId="5" borderId="1" xfId="3" applyFont="1" applyFill="1" applyBorder="1" applyAlignment="1">
      <alignment horizontal="center" vertical="center"/>
    </xf>
    <xf numFmtId="0" fontId="58" fillId="5" borderId="0" xfId="2" applyFont="1" applyFill="1" applyAlignment="1">
      <alignment horizontal="center" vertical="center"/>
    </xf>
    <xf numFmtId="164" fontId="15" fillId="5" borderId="0" xfId="4" applyNumberFormat="1" applyFont="1" applyFill="1" applyAlignment="1">
      <alignment horizontal="center" vertical="center"/>
    </xf>
    <xf numFmtId="0" fontId="59" fillId="4" borderId="0" xfId="3" applyFont="1" applyFill="1" applyAlignment="1">
      <alignment horizontal="left" vertical="center"/>
    </xf>
    <xf numFmtId="0" fontId="58" fillId="27" borderId="10" xfId="5" applyFont="1" applyFill="1" applyBorder="1" applyAlignment="1">
      <alignment vertical="center"/>
    </xf>
    <xf numFmtId="0" fontId="64" fillId="5" borderId="0" xfId="2" applyFont="1" applyFill="1" applyAlignment="1">
      <alignment horizontal="center" vertical="center"/>
    </xf>
    <xf numFmtId="1" fontId="66" fillId="9" borderId="0" xfId="5" applyNumberFormat="1" applyFont="1" applyFill="1" applyAlignment="1" applyProtection="1">
      <alignment horizontal="center" vertical="center"/>
      <protection locked="0"/>
    </xf>
    <xf numFmtId="0" fontId="67" fillId="5" borderId="0" xfId="2" applyFont="1" applyFill="1" applyAlignment="1">
      <alignment vertical="center"/>
    </xf>
    <xf numFmtId="0" fontId="58" fillId="27" borderId="7" xfId="5" applyFont="1" applyFill="1" applyBorder="1" applyAlignment="1">
      <alignment vertical="center"/>
    </xf>
    <xf numFmtId="0" fontId="69" fillId="4" borderId="0" xfId="2" applyFont="1" applyFill="1" applyAlignment="1">
      <alignment horizontal="right" vertical="center"/>
    </xf>
    <xf numFmtId="165" fontId="28" fillId="8" borderId="0" xfId="4" applyNumberFormat="1" applyFont="1" applyFill="1" applyAlignment="1">
      <alignment horizontal="center" vertical="center"/>
    </xf>
    <xf numFmtId="0" fontId="70" fillId="4" borderId="0" xfId="3" applyFont="1" applyFill="1" applyAlignment="1">
      <alignment horizontal="left" vertical="center"/>
    </xf>
    <xf numFmtId="0" fontId="58" fillId="5" borderId="0" xfId="2" applyFont="1" applyFill="1" applyAlignment="1">
      <alignment horizontal="right" vertical="center" wrapText="1"/>
    </xf>
    <xf numFmtId="0" fontId="54" fillId="5" borderId="0" xfId="5" applyFont="1" applyFill="1" applyAlignment="1">
      <alignment vertical="center"/>
    </xf>
    <xf numFmtId="1" fontId="25" fillId="9" borderId="0" xfId="5" applyNumberFormat="1" applyFont="1" applyFill="1" applyAlignment="1" applyProtection="1">
      <alignment horizontal="center" vertical="center"/>
      <protection locked="0"/>
    </xf>
    <xf numFmtId="0" fontId="71" fillId="5" borderId="0" xfId="5" applyFont="1" applyFill="1" applyAlignment="1">
      <alignment vertical="center"/>
    </xf>
    <xf numFmtId="0" fontId="58" fillId="5" borderId="0" xfId="2" applyFont="1" applyFill="1" applyAlignment="1">
      <alignment vertical="center" wrapText="1"/>
    </xf>
    <xf numFmtId="0" fontId="20" fillId="5" borderId="0" xfId="2" applyFont="1" applyFill="1" applyAlignment="1">
      <alignment horizontal="right" vertical="center"/>
    </xf>
    <xf numFmtId="0" fontId="20" fillId="29" borderId="1" xfId="3" applyFont="1" applyFill="1" applyBorder="1" applyAlignment="1">
      <alignment vertical="center"/>
    </xf>
    <xf numFmtId="0" fontId="20" fillId="29" borderId="0" xfId="3" applyFont="1" applyFill="1" applyAlignment="1">
      <alignment vertical="center"/>
    </xf>
    <xf numFmtId="0" fontId="20" fillId="29" borderId="7" xfId="3" applyFont="1" applyFill="1" applyBorder="1" applyAlignment="1">
      <alignment vertical="center"/>
    </xf>
    <xf numFmtId="0" fontId="46" fillId="12" borderId="0" xfId="7" applyFont="1" applyFill="1" applyAlignment="1">
      <alignment horizontal="center" vertical="center"/>
    </xf>
    <xf numFmtId="165" fontId="31" fillId="10" borderId="1" xfId="4" applyNumberFormat="1" applyFont="1" applyFill="1" applyBorder="1" applyAlignment="1">
      <alignment horizontal="center" vertical="center"/>
    </xf>
    <xf numFmtId="0" fontId="75" fillId="10" borderId="0" xfId="5" applyFont="1" applyFill="1" applyAlignment="1">
      <alignment vertical="center"/>
    </xf>
    <xf numFmtId="0" fontId="64" fillId="10" borderId="0" xfId="2" applyFont="1" applyFill="1" applyAlignment="1">
      <alignment horizontal="center" vertical="center"/>
    </xf>
    <xf numFmtId="0" fontId="58" fillId="10" borderId="0" xfId="2" applyFont="1" applyFill="1" applyAlignment="1">
      <alignment horizontal="right" vertical="center" wrapText="1"/>
    </xf>
    <xf numFmtId="0" fontId="20" fillId="10" borderId="0" xfId="2" applyFont="1" applyFill="1" applyAlignment="1">
      <alignment horizontal="right" vertical="center"/>
    </xf>
    <xf numFmtId="0" fontId="57" fillId="31" borderId="7" xfId="3" applyFont="1" applyFill="1" applyBorder="1" applyAlignment="1">
      <alignment horizontal="center" vertical="center"/>
    </xf>
    <xf numFmtId="0" fontId="28" fillId="5" borderId="0" xfId="2" applyFont="1" applyFill="1" applyAlignment="1">
      <alignment horizontal="right" vertical="center"/>
    </xf>
    <xf numFmtId="0" fontId="77" fillId="32" borderId="7" xfId="3" applyFont="1" applyFill="1" applyBorder="1" applyAlignment="1">
      <alignment horizontal="center" vertical="center"/>
    </xf>
    <xf numFmtId="0" fontId="78" fillId="4" borderId="3" xfId="3" applyFont="1" applyFill="1" applyBorder="1" applyAlignment="1">
      <alignment horizontal="center" vertical="center"/>
    </xf>
    <xf numFmtId="0" fontId="79" fillId="4" borderId="12" xfId="3" applyFont="1" applyFill="1" applyBorder="1" applyAlignment="1">
      <alignment horizontal="center" vertical="center"/>
    </xf>
    <xf numFmtId="0" fontId="78" fillId="4" borderId="13" xfId="3" applyFont="1" applyFill="1" applyBorder="1" applyAlignment="1">
      <alignment horizontal="center" vertical="center"/>
    </xf>
    <xf numFmtId="0" fontId="80" fillId="33" borderId="13" xfId="3" applyFont="1" applyFill="1" applyBorder="1" applyAlignment="1">
      <alignment horizontal="center" vertical="center"/>
    </xf>
    <xf numFmtId="164" fontId="27" fillId="34" borderId="0" xfId="3" applyNumberFormat="1" applyFont="1" applyFill="1" applyAlignment="1">
      <alignment horizontal="center" vertical="center"/>
    </xf>
    <xf numFmtId="165" fontId="27" fillId="34" borderId="0" xfId="3" applyNumberFormat="1" applyFont="1" applyFill="1" applyAlignment="1">
      <alignment horizontal="center" vertical="center"/>
    </xf>
    <xf numFmtId="165" fontId="81" fillId="35" borderId="0" xfId="3" applyNumberFormat="1" applyFont="1" applyFill="1" applyAlignment="1">
      <alignment horizontal="center" vertical="center"/>
    </xf>
    <xf numFmtId="0" fontId="84" fillId="25" borderId="0" xfId="3" applyFont="1" applyFill="1" applyAlignment="1">
      <alignment horizontal="center" vertical="center"/>
    </xf>
    <xf numFmtId="0" fontId="85" fillId="25" borderId="0" xfId="3" applyFont="1" applyFill="1" applyAlignment="1">
      <alignment vertical="center" wrapText="1"/>
    </xf>
    <xf numFmtId="0" fontId="28" fillId="25" borderId="0" xfId="3" applyFont="1" applyFill="1" applyAlignment="1" applyProtection="1">
      <alignment vertical="center"/>
      <protection hidden="1"/>
    </xf>
    <xf numFmtId="0" fontId="28" fillId="25" borderId="0" xfId="3" applyFont="1" applyFill="1" applyAlignment="1" applyProtection="1">
      <alignment horizontal="right" vertical="center"/>
      <protection hidden="1"/>
    </xf>
    <xf numFmtId="0" fontId="28" fillId="25" borderId="7" xfId="3" applyFont="1" applyFill="1" applyBorder="1" applyAlignment="1" applyProtection="1">
      <alignment horizontal="right" vertical="center"/>
      <protection hidden="1"/>
    </xf>
    <xf numFmtId="0" fontId="15" fillId="4" borderId="0" xfId="2" applyFont="1" applyFill="1" applyAlignment="1">
      <alignment vertical="top"/>
    </xf>
    <xf numFmtId="0" fontId="89" fillId="5" borderId="0" xfId="5" applyFont="1" applyFill="1" applyAlignment="1">
      <alignment horizontal="center"/>
    </xf>
    <xf numFmtId="0" fontId="89" fillId="5" borderId="0" xfId="5" applyFont="1" applyFill="1" applyAlignment="1">
      <alignment vertical="center"/>
    </xf>
    <xf numFmtId="0" fontId="89" fillId="5" borderId="0" xfId="5" applyFont="1" applyFill="1" applyAlignment="1">
      <alignment horizontal="center" vertical="center"/>
    </xf>
    <xf numFmtId="0" fontId="85" fillId="25" borderId="0" xfId="3" applyFont="1" applyFill="1" applyAlignment="1">
      <alignment vertical="center"/>
    </xf>
    <xf numFmtId="0" fontId="90" fillId="25" borderId="0" xfId="3" applyFont="1" applyFill="1" applyAlignment="1">
      <alignment vertical="center"/>
    </xf>
    <xf numFmtId="0" fontId="85" fillId="25" borderId="0" xfId="3" applyFont="1" applyFill="1" applyAlignment="1">
      <alignment horizontal="right" vertical="center"/>
    </xf>
    <xf numFmtId="0" fontId="91" fillId="25" borderId="0" xfId="3" applyFont="1" applyFill="1" applyAlignment="1">
      <alignment horizontal="left" vertical="center"/>
    </xf>
    <xf numFmtId="1" fontId="47" fillId="25" borderId="0" xfId="4" applyNumberFormat="1" applyFont="1" applyFill="1" applyAlignment="1">
      <alignment vertical="center"/>
    </xf>
    <xf numFmtId="0" fontId="28" fillId="25" borderId="7" xfId="3" applyFont="1" applyFill="1" applyBorder="1" applyAlignment="1" applyProtection="1">
      <alignment horizontal="center" vertical="center"/>
      <protection hidden="1"/>
    </xf>
    <xf numFmtId="0" fontId="20" fillId="29" borderId="0" xfId="3" applyFont="1" applyFill="1" applyAlignment="1">
      <alignment horizontal="center" vertical="center"/>
    </xf>
    <xf numFmtId="0" fontId="15" fillId="29" borderId="7" xfId="3" applyFont="1" applyFill="1" applyBorder="1" applyAlignment="1">
      <alignment horizontal="center" vertical="center"/>
    </xf>
    <xf numFmtId="0" fontId="57" fillId="5" borderId="6" xfId="5" applyFont="1" applyFill="1" applyBorder="1" applyAlignment="1">
      <alignment horizontal="center" vertical="center"/>
    </xf>
    <xf numFmtId="0" fontId="47" fillId="23" borderId="0" xfId="7" applyFont="1" applyFill="1" applyAlignment="1">
      <alignment horizontal="center" vertical="center"/>
    </xf>
    <xf numFmtId="0" fontId="93" fillId="5" borderId="0" xfId="5" applyFont="1" applyFill="1" applyAlignment="1">
      <alignment vertical="top"/>
    </xf>
    <xf numFmtId="0" fontId="90" fillId="4" borderId="1" xfId="3" applyFont="1" applyFill="1" applyBorder="1" applyAlignment="1">
      <alignment horizontal="center" vertical="center"/>
    </xf>
    <xf numFmtId="0" fontId="28" fillId="0" borderId="0" xfId="2" applyFont="1" applyAlignment="1">
      <alignment vertical="center"/>
    </xf>
    <xf numFmtId="0" fontId="15" fillId="5" borderId="0" xfId="2" applyFont="1" applyFill="1" applyAlignment="1">
      <alignment vertical="center"/>
    </xf>
    <xf numFmtId="0" fontId="15" fillId="5" borderId="5" xfId="2" applyFont="1" applyFill="1" applyBorder="1" applyAlignment="1">
      <alignment vertical="center"/>
    </xf>
    <xf numFmtId="0" fontId="53" fillId="4" borderId="0" xfId="2" applyFont="1" applyFill="1" applyAlignment="1">
      <alignment horizontal="left" vertical="center"/>
    </xf>
    <xf numFmtId="0" fontId="94" fillId="4" borderId="0" xfId="3" applyFont="1" applyFill="1" applyAlignment="1" applyProtection="1">
      <alignment horizontal="right" vertical="center"/>
      <protection hidden="1"/>
    </xf>
    <xf numFmtId="167" fontId="95" fillId="4" borderId="0" xfId="5" applyNumberFormat="1" applyFont="1" applyFill="1" applyAlignment="1" applyProtection="1">
      <alignment horizontal="center" vertical="center"/>
      <protection locked="0"/>
    </xf>
    <xf numFmtId="168" fontId="15" fillId="5" borderId="0" xfId="3" applyNumberFormat="1" applyFont="1" applyFill="1" applyAlignment="1" applyProtection="1">
      <alignment horizontal="left" vertical="center"/>
      <protection hidden="1"/>
    </xf>
    <xf numFmtId="164" fontId="28" fillId="5" borderId="0" xfId="4" applyNumberFormat="1" applyFont="1" applyFill="1" applyAlignment="1">
      <alignment vertical="center"/>
    </xf>
    <xf numFmtId="165" fontId="15" fillId="5" borderId="0" xfId="4" applyNumberFormat="1" applyFont="1" applyFill="1" applyAlignment="1">
      <alignment vertical="center"/>
    </xf>
    <xf numFmtId="169" fontId="4" fillId="5" borderId="7" xfId="5" applyNumberFormat="1" applyFill="1" applyBorder="1" applyAlignment="1">
      <alignment horizontal="center" vertical="center"/>
    </xf>
    <xf numFmtId="0" fontId="96" fillId="37" borderId="23" xfId="5" applyFont="1" applyFill="1" applyBorder="1" applyAlignment="1" applyProtection="1">
      <alignment horizontal="center" vertical="center"/>
      <protection locked="0"/>
    </xf>
    <xf numFmtId="168" fontId="97" fillId="37" borderId="24" xfId="5" applyNumberFormat="1" applyFont="1" applyFill="1" applyBorder="1" applyAlignment="1">
      <alignment horizontal="left" vertical="center" wrapText="1"/>
    </xf>
    <xf numFmtId="164" fontId="98" fillId="37" borderId="24" xfId="4" applyNumberFormat="1" applyFont="1" applyFill="1" applyBorder="1" applyAlignment="1">
      <alignment horizontal="center" vertical="center"/>
    </xf>
    <xf numFmtId="0" fontId="89" fillId="4" borderId="0" xfId="5" applyFont="1" applyFill="1" applyAlignment="1">
      <alignment horizontal="left" vertical="center"/>
    </xf>
    <xf numFmtId="164" fontId="32" fillId="24" borderId="0" xfId="3" applyNumberFormat="1" applyFont="1" applyFill="1" applyAlignment="1">
      <alignment horizontal="center" vertical="center"/>
    </xf>
    <xf numFmtId="165" fontId="32" fillId="24" borderId="0" xfId="3" applyNumberFormat="1" applyFont="1" applyFill="1" applyAlignment="1">
      <alignment horizontal="center" vertical="center"/>
    </xf>
    <xf numFmtId="170" fontId="99" fillId="38" borderId="8" xfId="6" applyNumberFormat="1" applyFont="1" applyFill="1" applyBorder="1" applyAlignment="1">
      <alignment horizontal="center" vertical="center"/>
    </xf>
    <xf numFmtId="0" fontId="100" fillId="26" borderId="25" xfId="6" applyFont="1" applyFill="1" applyBorder="1" applyAlignment="1">
      <alignment horizontal="center" vertical="center"/>
    </xf>
    <xf numFmtId="0" fontId="24" fillId="26" borderId="0" xfId="6" applyFont="1" applyFill="1" applyAlignment="1">
      <alignment horizontal="center" vertical="center"/>
    </xf>
    <xf numFmtId="0" fontId="58" fillId="27" borderId="16" xfId="5" applyFont="1" applyFill="1" applyBorder="1" applyAlignment="1">
      <alignment vertical="center"/>
    </xf>
    <xf numFmtId="171" fontId="15" fillId="38" borderId="0" xfId="3" applyNumberFormat="1" applyFont="1" applyFill="1" applyAlignment="1">
      <alignment horizontal="center" vertical="center"/>
    </xf>
    <xf numFmtId="170" fontId="15" fillId="38" borderId="7" xfId="6" applyNumberFormat="1" applyFont="1" applyFill="1" applyBorder="1" applyAlignment="1">
      <alignment horizontal="center" vertical="center"/>
    </xf>
    <xf numFmtId="0" fontId="101" fillId="35" borderId="6" xfId="3" applyFont="1" applyFill="1" applyBorder="1" applyAlignment="1">
      <alignment horizontal="center" vertical="center"/>
    </xf>
    <xf numFmtId="0" fontId="46" fillId="39" borderId="0" xfId="7" applyFont="1" applyFill="1" applyAlignment="1">
      <alignment horizontal="center" vertical="center"/>
    </xf>
    <xf numFmtId="0" fontId="28" fillId="40" borderId="26" xfId="3" applyFont="1" applyFill="1" applyBorder="1" applyAlignment="1" applyProtection="1">
      <alignment horizontal="right" vertical="center"/>
      <protection hidden="1"/>
    </xf>
    <xf numFmtId="0" fontId="28" fillId="40" borderId="27" xfId="3" applyFont="1" applyFill="1" applyBorder="1" applyAlignment="1" applyProtection="1">
      <alignment horizontal="center" vertical="center"/>
      <protection hidden="1"/>
    </xf>
    <xf numFmtId="0" fontId="28" fillId="40" borderId="27" xfId="3" applyFont="1" applyFill="1" applyBorder="1" applyAlignment="1" applyProtection="1">
      <alignment horizontal="right" vertical="center"/>
      <protection hidden="1"/>
    </xf>
    <xf numFmtId="0" fontId="44" fillId="14" borderId="0" xfId="3" applyFont="1" applyFill="1" applyAlignment="1" applyProtection="1">
      <alignment horizontal="center" vertical="center" wrapText="1"/>
      <protection hidden="1"/>
    </xf>
    <xf numFmtId="0" fontId="28" fillId="41" borderId="0" xfId="3" applyFont="1" applyFill="1" applyAlignment="1">
      <alignment vertical="center"/>
    </xf>
    <xf numFmtId="170" fontId="99" fillId="0" borderId="8" xfId="6" applyNumberFormat="1" applyFont="1" applyBorder="1" applyAlignment="1">
      <alignment horizontal="center" vertical="center"/>
    </xf>
    <xf numFmtId="0" fontId="100" fillId="26" borderId="14" xfId="6" applyFont="1" applyFill="1" applyBorder="1" applyAlignment="1">
      <alignment horizontal="center" vertical="center"/>
    </xf>
    <xf numFmtId="171" fontId="15" fillId="5" borderId="0" xfId="3" applyNumberFormat="1" applyFont="1" applyFill="1" applyAlignment="1">
      <alignment horizontal="center" vertical="center"/>
    </xf>
    <xf numFmtId="170" fontId="15" fillId="0" borderId="7" xfId="6" applyNumberFormat="1" applyFont="1" applyBorder="1" applyAlignment="1">
      <alignment horizontal="center" vertical="center"/>
    </xf>
    <xf numFmtId="0" fontId="76" fillId="5" borderId="6" xfId="3" applyFont="1" applyFill="1" applyBorder="1" applyAlignment="1">
      <alignment horizontal="center" vertical="center"/>
    </xf>
    <xf numFmtId="0" fontId="94" fillId="5" borderId="0" xfId="5" applyFont="1" applyFill="1"/>
    <xf numFmtId="0" fontId="104" fillId="40" borderId="23" xfId="5" applyFont="1" applyFill="1" applyBorder="1" applyAlignment="1" applyProtection="1">
      <alignment horizontal="center" vertical="center"/>
      <protection locked="0"/>
    </xf>
    <xf numFmtId="168" fontId="105" fillId="40" borderId="24" xfId="5" applyNumberFormat="1" applyFont="1" applyFill="1" applyBorder="1" applyAlignment="1">
      <alignment horizontal="left" vertical="center" wrapText="1"/>
    </xf>
    <xf numFmtId="164" fontId="104" fillId="40" borderId="24" xfId="4" applyNumberFormat="1" applyFont="1" applyFill="1" applyBorder="1" applyAlignment="1">
      <alignment horizontal="center" vertical="center"/>
    </xf>
    <xf numFmtId="2" fontId="95" fillId="25" borderId="0" xfId="5" applyNumberFormat="1" applyFont="1" applyFill="1" applyAlignment="1">
      <alignment horizontal="right" vertical="center"/>
    </xf>
    <xf numFmtId="165" fontId="20" fillId="25" borderId="7" xfId="4" applyNumberFormat="1" applyFont="1" applyFill="1" applyBorder="1" applyAlignment="1">
      <alignment horizontal="center" vertical="center"/>
    </xf>
    <xf numFmtId="0" fontId="109" fillId="5" borderId="6" xfId="3" applyFont="1" applyFill="1" applyBorder="1" applyAlignment="1">
      <alignment horizontal="center" vertical="center"/>
    </xf>
    <xf numFmtId="0" fontId="46" fillId="42" borderId="0" xfId="7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172" fontId="15" fillId="38" borderId="7" xfId="6" applyNumberFormat="1" applyFont="1" applyFill="1" applyBorder="1" applyAlignment="1">
      <alignment horizontal="center" vertical="center"/>
    </xf>
    <xf numFmtId="173" fontId="15" fillId="0" borderId="7" xfId="6" applyNumberFormat="1" applyFont="1" applyBorder="1" applyAlignment="1">
      <alignment horizontal="center" vertical="center"/>
    </xf>
    <xf numFmtId="0" fontId="59" fillId="5" borderId="6" xfId="7" applyFont="1" applyFill="1" applyBorder="1" applyAlignment="1">
      <alignment horizontal="center" vertical="center"/>
    </xf>
    <xf numFmtId="0" fontId="46" fillId="43" borderId="0" xfId="7" applyFont="1" applyFill="1" applyAlignment="1">
      <alignment horizontal="center" vertical="center"/>
    </xf>
    <xf numFmtId="0" fontId="110" fillId="5" borderId="0" xfId="5" applyFont="1" applyFill="1"/>
    <xf numFmtId="0" fontId="111" fillId="5" borderId="6" xfId="3" applyFont="1" applyFill="1" applyBorder="1" applyAlignment="1">
      <alignment horizontal="center" vertical="center"/>
    </xf>
    <xf numFmtId="0" fontId="111" fillId="5" borderId="0" xfId="3" applyFont="1" applyFill="1" applyAlignment="1">
      <alignment horizontal="center" vertical="center"/>
    </xf>
    <xf numFmtId="0" fontId="112" fillId="5" borderId="0" xfId="5" applyFont="1" applyFill="1" applyAlignment="1">
      <alignment vertical="center"/>
    </xf>
    <xf numFmtId="0" fontId="113" fillId="5" borderId="0" xfId="3" applyFont="1" applyFill="1" applyAlignment="1">
      <alignment horizontal="left" vertical="center"/>
    </xf>
    <xf numFmtId="0" fontId="9" fillId="5" borderId="0" xfId="2" applyFont="1" applyFill="1" applyAlignment="1">
      <alignment horizontal="left" vertical="center"/>
    </xf>
    <xf numFmtId="0" fontId="69" fillId="5" borderId="6" xfId="2" applyFont="1" applyFill="1" applyBorder="1" applyAlignment="1">
      <alignment horizontal="center" vertical="center"/>
    </xf>
    <xf numFmtId="0" fontId="19" fillId="5" borderId="0" xfId="2" applyFont="1" applyFill="1" applyAlignment="1">
      <alignment horizontal="left" vertical="center"/>
    </xf>
    <xf numFmtId="0" fontId="114" fillId="5" borderId="6" xfId="2" applyFont="1" applyFill="1" applyBorder="1" applyAlignment="1">
      <alignment horizontal="center" vertical="center"/>
    </xf>
    <xf numFmtId="0" fontId="99" fillId="5" borderId="0" xfId="2" applyFont="1" applyFill="1" applyAlignment="1">
      <alignment vertical="center"/>
    </xf>
    <xf numFmtId="0" fontId="73" fillId="5" borderId="6" xfId="7" applyFont="1" applyFill="1" applyBorder="1" applyAlignment="1">
      <alignment horizontal="center" vertical="center"/>
    </xf>
    <xf numFmtId="49" fontId="115" fillId="9" borderId="0" xfId="6" applyNumberFormat="1" applyFont="1" applyFill="1" applyAlignment="1">
      <alignment vertical="center"/>
    </xf>
    <xf numFmtId="49" fontId="118" fillId="0" borderId="29" xfId="8" applyNumberFormat="1" applyFont="1" applyBorder="1" applyAlignment="1">
      <alignment vertical="center"/>
    </xf>
    <xf numFmtId="0" fontId="119" fillId="0" borderId="0" xfId="5" applyFont="1" applyAlignment="1">
      <alignment horizontal="right" vertical="center"/>
    </xf>
    <xf numFmtId="0" fontId="51" fillId="4" borderId="0" xfId="2" applyFont="1" applyFill="1" applyAlignment="1">
      <alignment horizontal="right" vertical="center"/>
    </xf>
    <xf numFmtId="174" fontId="125" fillId="0" borderId="0" xfId="3" applyNumberFormat="1" applyFont="1" applyAlignment="1">
      <alignment vertical="center"/>
    </xf>
    <xf numFmtId="164" fontId="53" fillId="6" borderId="0" xfId="4" applyNumberFormat="1" applyFont="1" applyFill="1" applyAlignment="1">
      <alignment horizontal="center" vertical="center"/>
    </xf>
    <xf numFmtId="165" fontId="104" fillId="40" borderId="24" xfId="4" applyNumberFormat="1" applyFont="1" applyFill="1" applyBorder="1" applyAlignment="1">
      <alignment horizontal="center" vertical="center"/>
    </xf>
    <xf numFmtId="0" fontId="126" fillId="4" borderId="0" xfId="2" applyFont="1" applyFill="1" applyAlignment="1">
      <alignment horizontal="right" vertical="center"/>
    </xf>
    <xf numFmtId="164" fontId="26" fillId="7" borderId="0" xfId="4" applyNumberFormat="1" applyFont="1" applyFill="1" applyAlignment="1">
      <alignment horizontal="center" vertical="center"/>
    </xf>
    <xf numFmtId="0" fontId="96" fillId="37" borderId="31" xfId="5" applyFont="1" applyFill="1" applyBorder="1" applyAlignment="1" applyProtection="1">
      <alignment horizontal="center" vertical="center"/>
      <protection locked="0"/>
    </xf>
    <xf numFmtId="168" fontId="97" fillId="37" borderId="32" xfId="5" applyNumberFormat="1" applyFont="1" applyFill="1" applyBorder="1" applyAlignment="1">
      <alignment horizontal="left" vertical="center" wrapText="1"/>
    </xf>
    <xf numFmtId="164" fontId="98" fillId="37" borderId="32" xfId="4" applyNumberFormat="1" applyFont="1" applyFill="1" applyBorder="1" applyAlignment="1">
      <alignment horizontal="center" vertical="center"/>
    </xf>
    <xf numFmtId="0" fontId="89" fillId="4" borderId="11" xfId="5" applyFont="1" applyFill="1" applyBorder="1" applyAlignment="1">
      <alignment horizontal="left" vertical="center"/>
    </xf>
    <xf numFmtId="165" fontId="32" fillId="24" borderId="11" xfId="3" applyNumberFormat="1" applyFont="1" applyFill="1" applyBorder="1" applyAlignment="1">
      <alignment horizontal="center" vertical="center"/>
    </xf>
    <xf numFmtId="0" fontId="100" fillId="26" borderId="33" xfId="6" applyFont="1" applyFill="1" applyBorder="1" applyAlignment="1">
      <alignment horizontal="center" vertical="center"/>
    </xf>
    <xf numFmtId="0" fontId="24" fillId="26" borderId="11" xfId="6" applyFont="1" applyFill="1" applyBorder="1" applyAlignment="1">
      <alignment horizontal="center" vertical="center"/>
    </xf>
    <xf numFmtId="0" fontId="58" fillId="27" borderId="34" xfId="5" applyFont="1" applyFill="1" applyBorder="1" applyAlignment="1">
      <alignment vertical="center"/>
    </xf>
    <xf numFmtId="165" fontId="9" fillId="29" borderId="0" xfId="3" applyNumberFormat="1" applyFont="1" applyFill="1" applyAlignment="1">
      <alignment vertical="center"/>
    </xf>
    <xf numFmtId="165" fontId="9" fillId="29" borderId="0" xfId="3" applyNumberFormat="1" applyFont="1" applyFill="1" applyAlignment="1">
      <alignment horizontal="center" vertical="center"/>
    </xf>
    <xf numFmtId="164" fontId="51" fillId="29" borderId="0" xfId="3" applyNumberFormat="1" applyFont="1" applyFill="1" applyAlignment="1">
      <alignment vertical="center"/>
    </xf>
    <xf numFmtId="10" fontId="9" fillId="29" borderId="7" xfId="3" applyNumberFormat="1" applyFont="1" applyFill="1" applyBorder="1" applyAlignment="1">
      <alignment horizontal="center" vertical="center"/>
    </xf>
    <xf numFmtId="0" fontId="51" fillId="29" borderId="2" xfId="3" applyFont="1" applyFill="1" applyBorder="1" applyAlignment="1">
      <alignment horizontal="right" vertical="center"/>
    </xf>
    <xf numFmtId="0" fontId="51" fillId="29" borderId="0" xfId="3" applyFont="1" applyFill="1" applyAlignment="1">
      <alignment horizontal="right" vertical="center"/>
    </xf>
    <xf numFmtId="165" fontId="9" fillId="30" borderId="0" xfId="3" applyNumberFormat="1" applyFont="1" applyFill="1" applyAlignment="1">
      <alignment vertical="center"/>
    </xf>
    <xf numFmtId="164" fontId="32" fillId="30" borderId="2" xfId="3" applyNumberFormat="1" applyFont="1" applyFill="1" applyBorder="1" applyAlignment="1">
      <alignment horizontal="center" vertical="center"/>
    </xf>
    <xf numFmtId="165" fontId="9" fillId="30" borderId="0" xfId="3" applyNumberFormat="1" applyFont="1" applyFill="1" applyAlignment="1">
      <alignment horizontal="center" vertical="center"/>
    </xf>
    <xf numFmtId="172" fontId="15" fillId="46" borderId="2" xfId="3" applyNumberFormat="1" applyFont="1" applyFill="1" applyBorder="1" applyAlignment="1">
      <alignment horizontal="right" vertical="center"/>
    </xf>
    <xf numFmtId="175" fontId="9" fillId="29" borderId="0" xfId="3" applyNumberFormat="1" applyFont="1" applyFill="1" applyAlignment="1">
      <alignment horizontal="center" vertical="center"/>
    </xf>
    <xf numFmtId="172" fontId="15" fillId="46" borderId="7" xfId="3" applyNumberFormat="1" applyFont="1" applyFill="1" applyBorder="1" applyAlignment="1">
      <alignment horizontal="right" vertical="center"/>
    </xf>
    <xf numFmtId="0" fontId="64" fillId="25" borderId="1" xfId="2" applyFont="1" applyFill="1" applyBorder="1" applyAlignment="1">
      <alignment horizontal="center" vertical="center"/>
    </xf>
    <xf numFmtId="0" fontId="90" fillId="25" borderId="0" xfId="3" applyFont="1" applyFill="1" applyAlignment="1">
      <alignment horizontal="left" vertical="center"/>
    </xf>
    <xf numFmtId="0" fontId="47" fillId="25" borderId="0" xfId="3" applyFont="1" applyFill="1" applyAlignment="1" applyProtection="1">
      <alignment vertical="center"/>
      <protection hidden="1"/>
    </xf>
    <xf numFmtId="0" fontId="58" fillId="41" borderId="1" xfId="5" applyFont="1" applyFill="1" applyBorder="1" applyAlignment="1" applyProtection="1">
      <alignment horizontal="center" vertical="center"/>
      <protection locked="0"/>
    </xf>
    <xf numFmtId="168" fontId="58" fillId="41" borderId="0" xfId="5" applyNumberFormat="1" applyFont="1" applyFill="1" applyAlignment="1">
      <alignment vertical="center" wrapText="1"/>
    </xf>
    <xf numFmtId="164" fontId="58" fillId="47" borderId="0" xfId="4" applyNumberFormat="1" applyFont="1" applyFill="1" applyAlignment="1">
      <alignment horizontal="center" vertical="center"/>
    </xf>
    <xf numFmtId="165" fontId="58" fillId="47" borderId="0" xfId="4" applyNumberFormat="1" applyFont="1" applyFill="1" applyAlignment="1">
      <alignment horizontal="center" vertical="center"/>
    </xf>
    <xf numFmtId="0" fontId="53" fillId="41" borderId="0" xfId="5" applyFont="1" applyFill="1" applyAlignment="1">
      <alignment horizontal="left"/>
    </xf>
    <xf numFmtId="165" fontId="58" fillId="41" borderId="0" xfId="4" applyNumberFormat="1" applyFont="1" applyFill="1" applyAlignment="1">
      <alignment horizontal="center" vertical="center"/>
    </xf>
    <xf numFmtId="0" fontId="28" fillId="41" borderId="0" xfId="5" applyFont="1" applyFill="1" applyAlignment="1">
      <alignment vertical="center" wrapText="1"/>
    </xf>
    <xf numFmtId="0" fontId="4" fillId="25" borderId="1" xfId="5" applyFill="1" applyBorder="1"/>
    <xf numFmtId="0" fontId="2" fillId="48" borderId="0" xfId="3" applyFont="1" applyFill="1" applyAlignment="1" applyProtection="1">
      <alignment horizontal="center" vertical="center" wrapText="1"/>
      <protection hidden="1"/>
    </xf>
    <xf numFmtId="0" fontId="4" fillId="25" borderId="0" xfId="5" applyFill="1" applyAlignment="1">
      <alignment horizontal="center"/>
    </xf>
    <xf numFmtId="0" fontId="129" fillId="25" borderId="0" xfId="3" applyFont="1" applyFill="1" applyAlignment="1" applyProtection="1">
      <alignment horizontal="center" vertical="center" wrapText="1"/>
      <protection hidden="1"/>
    </xf>
    <xf numFmtId="0" fontId="130" fillId="25" borderId="0" xfId="5" applyFont="1" applyFill="1" applyAlignment="1">
      <alignment vertical="top" wrapText="1"/>
    </xf>
    <xf numFmtId="0" fontId="130" fillId="25" borderId="7" xfId="5" applyFont="1" applyFill="1" applyBorder="1" applyAlignment="1">
      <alignment vertical="top" wrapText="1"/>
    </xf>
    <xf numFmtId="0" fontId="129" fillId="4" borderId="0" xfId="3" applyFont="1" applyFill="1" applyAlignment="1" applyProtection="1">
      <alignment horizontal="center" vertical="center" wrapText="1"/>
      <protection hidden="1"/>
    </xf>
    <xf numFmtId="0" fontId="90" fillId="4" borderId="0" xfId="3" applyFont="1" applyFill="1" applyAlignment="1">
      <alignment vertical="center"/>
    </xf>
    <xf numFmtId="0" fontId="90" fillId="4" borderId="0" xfId="3" applyFont="1" applyFill="1" applyAlignment="1">
      <alignment horizontal="left" vertical="center"/>
    </xf>
    <xf numFmtId="0" fontId="130" fillId="4" borderId="0" xfId="5" applyFont="1" applyFill="1" applyAlignment="1">
      <alignment vertical="top" wrapText="1"/>
    </xf>
    <xf numFmtId="0" fontId="130" fillId="4" borderId="7" xfId="5" applyFont="1" applyFill="1" applyBorder="1" applyAlignment="1">
      <alignment vertical="top" wrapText="1"/>
    </xf>
    <xf numFmtId="0" fontId="108" fillId="4" borderId="0" xfId="5" applyFont="1" applyFill="1"/>
    <xf numFmtId="0" fontId="95" fillId="4" borderId="7" xfId="5" applyFont="1" applyFill="1" applyBorder="1" applyAlignment="1">
      <alignment vertical="top" wrapText="1"/>
    </xf>
    <xf numFmtId="0" fontId="17" fillId="5" borderId="0" xfId="5" applyFont="1" applyFill="1" applyAlignment="1">
      <alignment vertical="center" wrapText="1"/>
    </xf>
    <xf numFmtId="0" fontId="4" fillId="4" borderId="0" xfId="5" applyFill="1" applyAlignment="1">
      <alignment horizontal="center"/>
    </xf>
    <xf numFmtId="0" fontId="131" fillId="4" borderId="0" xfId="3" applyFont="1" applyFill="1" applyAlignment="1">
      <alignment horizontal="center" vertical="center"/>
    </xf>
    <xf numFmtId="166" fontId="28" fillId="8" borderId="0" xfId="4" applyNumberFormat="1" applyFont="1" applyFill="1" applyAlignment="1">
      <alignment horizontal="center" vertical="center"/>
    </xf>
    <xf numFmtId="0" fontId="108" fillId="5" borderId="0" xfId="5" applyFont="1" applyFill="1"/>
    <xf numFmtId="0" fontId="132" fillId="41" borderId="1" xfId="3" applyFont="1" applyFill="1" applyBorder="1" applyAlignment="1">
      <alignment horizontal="center" vertical="center"/>
    </xf>
    <xf numFmtId="0" fontId="120" fillId="0" borderId="0" xfId="9" applyAlignment="1">
      <alignment vertical="center"/>
    </xf>
    <xf numFmtId="0" fontId="120" fillId="5" borderId="0" xfId="9" applyFill="1" applyBorder="1" applyAlignment="1">
      <alignment vertical="center"/>
    </xf>
    <xf numFmtId="0" fontId="53" fillId="4" borderId="1" xfId="2" applyFont="1" applyFill="1" applyBorder="1" applyAlignment="1">
      <alignment horizontal="right" vertical="center"/>
    </xf>
    <xf numFmtId="165" fontId="134" fillId="40" borderId="24" xfId="4" applyNumberFormat="1" applyFont="1" applyFill="1" applyBorder="1" applyAlignment="1">
      <alignment horizontal="center" vertical="center"/>
    </xf>
    <xf numFmtId="165" fontId="135" fillId="4" borderId="0" xfId="4" applyNumberFormat="1" applyFont="1" applyFill="1" applyAlignment="1">
      <alignment horizontal="center" vertical="center"/>
    </xf>
    <xf numFmtId="0" fontId="53" fillId="4" borderId="0" xfId="2" applyFont="1" applyFill="1" applyAlignment="1">
      <alignment horizontal="right" vertical="center"/>
    </xf>
    <xf numFmtId="0" fontId="4" fillId="0" borderId="0" xfId="5"/>
    <xf numFmtId="176" fontId="134" fillId="40" borderId="24" xfId="4" applyNumberFormat="1" applyFont="1" applyFill="1" applyBorder="1" applyAlignment="1">
      <alignment horizontal="center" vertical="center"/>
    </xf>
    <xf numFmtId="176" fontId="135" fillId="4" borderId="0" xfId="4" applyNumberFormat="1" applyFont="1" applyFill="1" applyAlignment="1">
      <alignment horizontal="center" vertical="center"/>
    </xf>
    <xf numFmtId="176" fontId="20" fillId="25" borderId="7" xfId="4" applyNumberFormat="1" applyFont="1" applyFill="1" applyBorder="1" applyAlignment="1">
      <alignment horizontal="center" vertical="center"/>
    </xf>
    <xf numFmtId="0" fontId="84" fillId="4" borderId="1" xfId="3" applyFont="1" applyFill="1" applyBorder="1" applyAlignment="1">
      <alignment horizontal="center" vertical="center"/>
    </xf>
    <xf numFmtId="0" fontId="85" fillId="5" borderId="0" xfId="5" applyFont="1" applyFill="1"/>
    <xf numFmtId="0" fontId="108" fillId="4" borderId="0" xfId="5" applyFont="1" applyFill="1" applyAlignment="1">
      <alignment horizontal="center"/>
    </xf>
    <xf numFmtId="0" fontId="108" fillId="4" borderId="0" xfId="5" applyFont="1" applyFill="1" applyAlignment="1">
      <alignment vertical="center"/>
    </xf>
    <xf numFmtId="0" fontId="108" fillId="4" borderId="7" xfId="5" applyFont="1" applyFill="1" applyBorder="1" applyAlignment="1">
      <alignment horizontal="center" vertical="center"/>
    </xf>
    <xf numFmtId="0" fontId="132" fillId="4" borderId="1" xfId="3" applyFont="1" applyFill="1" applyBorder="1" applyAlignment="1">
      <alignment horizontal="center" vertical="center"/>
    </xf>
    <xf numFmtId="0" fontId="137" fillId="4" borderId="1" xfId="3" applyFont="1" applyFill="1" applyBorder="1" applyAlignment="1">
      <alignment horizontal="center" vertical="center"/>
    </xf>
    <xf numFmtId="0" fontId="65" fillId="4" borderId="1" xfId="3" applyFont="1" applyFill="1" applyBorder="1" applyAlignment="1">
      <alignment horizontal="center" vertical="center"/>
    </xf>
    <xf numFmtId="0" fontId="17" fillId="5" borderId="0" xfId="5" applyFont="1" applyFill="1"/>
    <xf numFmtId="0" fontId="15" fillId="4" borderId="35" xfId="3" applyFont="1" applyFill="1" applyBorder="1" applyAlignment="1">
      <alignment horizontal="center" vertical="center"/>
    </xf>
    <xf numFmtId="0" fontId="28" fillId="5" borderId="36" xfId="5" applyFont="1" applyFill="1" applyBorder="1"/>
    <xf numFmtId="0" fontId="17" fillId="5" borderId="0" xfId="5" applyFont="1" applyFill="1" applyAlignment="1">
      <alignment vertical="center"/>
    </xf>
    <xf numFmtId="165" fontId="9" fillId="41" borderId="37" xfId="4" applyNumberFormat="1" applyFont="1" applyFill="1" applyBorder="1" applyAlignment="1">
      <alignment vertical="center"/>
    </xf>
    <xf numFmtId="0" fontId="29" fillId="41" borderId="0" xfId="3" applyFont="1" applyFill="1" applyAlignment="1">
      <alignment horizontal="center" vertical="center"/>
    </xf>
    <xf numFmtId="165" fontId="9" fillId="41" borderId="1" xfId="4" applyNumberFormat="1" applyFont="1" applyFill="1" applyBorder="1" applyAlignment="1">
      <alignment horizontal="left" vertical="center"/>
    </xf>
    <xf numFmtId="0" fontId="31" fillId="51" borderId="0" xfId="3" applyFont="1" applyFill="1" applyAlignment="1">
      <alignment vertical="center"/>
    </xf>
    <xf numFmtId="0" fontId="4" fillId="4" borderId="0" xfId="5" applyFill="1"/>
    <xf numFmtId="0" fontId="10" fillId="0" borderId="0" xfId="3"/>
    <xf numFmtId="0" fontId="10" fillId="5" borderId="0" xfId="7" applyFill="1" applyAlignment="1">
      <alignment vertical="center"/>
    </xf>
    <xf numFmtId="0" fontId="48" fillId="5" borderId="6" xfId="3" applyFont="1" applyFill="1" applyBorder="1" applyAlignment="1">
      <alignment horizontal="center" vertical="center"/>
    </xf>
    <xf numFmtId="0" fontId="68" fillId="5" borderId="6" xfId="3" applyFont="1" applyFill="1" applyBorder="1" applyAlignment="1">
      <alignment horizontal="center" vertical="center"/>
    </xf>
    <xf numFmtId="0" fontId="4" fillId="0" borderId="0" xfId="0" applyFont="1"/>
    <xf numFmtId="0" fontId="38" fillId="17" borderId="0" xfId="0" applyFont="1" applyFill="1" applyAlignment="1">
      <alignment vertical="center"/>
    </xf>
    <xf numFmtId="0" fontId="39" fillId="17" borderId="0" xfId="0" applyFont="1" applyFill="1" applyAlignment="1">
      <alignment horizontal="center"/>
    </xf>
    <xf numFmtId="0" fontId="4" fillId="5" borderId="0" xfId="0" applyFont="1" applyFill="1"/>
    <xf numFmtId="0" fontId="45" fillId="17" borderId="0" xfId="0" applyFont="1" applyFill="1" applyAlignment="1">
      <alignment vertical="center"/>
    </xf>
    <xf numFmtId="0" fontId="45" fillId="17" borderId="0" xfId="0" applyFont="1" applyFill="1" applyAlignment="1">
      <alignment horizontal="right" vertical="center"/>
    </xf>
    <xf numFmtId="0" fontId="38" fillId="17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1" fillId="5" borderId="0" xfId="0" applyFont="1" applyFill="1" applyAlignment="1">
      <alignment horizontal="right" vertical="center"/>
    </xf>
    <xf numFmtId="0" fontId="4" fillId="22" borderId="0" xfId="0" applyFont="1" applyFill="1"/>
    <xf numFmtId="0" fontId="4" fillId="5" borderId="0" xfId="0" applyFont="1" applyFill="1" applyAlignment="1">
      <alignment vertical="center"/>
    </xf>
    <xf numFmtId="0" fontId="74" fillId="5" borderId="0" xfId="0" applyFont="1" applyFill="1"/>
    <xf numFmtId="0" fontId="82" fillId="5" borderId="0" xfId="0" applyFont="1" applyFill="1"/>
    <xf numFmtId="0" fontId="7" fillId="5" borderId="0" xfId="0" applyFont="1" applyFill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92" fillId="25" borderId="0" xfId="0" applyFont="1" applyFill="1" applyAlignment="1">
      <alignment horizontal="center" vertical="top"/>
    </xf>
    <xf numFmtId="0" fontId="4" fillId="4" borderId="0" xfId="0" applyFont="1" applyFill="1"/>
    <xf numFmtId="0" fontId="102" fillId="5" borderId="0" xfId="0" applyFont="1" applyFill="1" applyAlignment="1">
      <alignment vertical="center"/>
    </xf>
    <xf numFmtId="0" fontId="11" fillId="4" borderId="0" xfId="0" applyFont="1" applyFill="1"/>
    <xf numFmtId="0" fontId="89" fillId="5" borderId="0" xfId="0" applyFont="1" applyFill="1" applyAlignment="1">
      <alignment horizontal="center"/>
    </xf>
    <xf numFmtId="0" fontId="89" fillId="5" borderId="0" xfId="0" applyFont="1" applyFill="1" applyAlignment="1">
      <alignment vertical="center"/>
    </xf>
    <xf numFmtId="0" fontId="89" fillId="5" borderId="0" xfId="0" applyFont="1" applyFill="1" applyAlignment="1">
      <alignment horizontal="center" vertical="center"/>
    </xf>
    <xf numFmtId="0" fontId="73" fillId="5" borderId="6" xfId="0" applyFont="1" applyFill="1" applyBorder="1" applyAlignment="1">
      <alignment horizontal="center"/>
    </xf>
    <xf numFmtId="0" fontId="4" fillId="0" borderId="28" xfId="0" applyFont="1" applyBorder="1"/>
    <xf numFmtId="0" fontId="23" fillId="0" borderId="11" xfId="0" applyFont="1" applyBorder="1" applyAlignment="1">
      <alignment vertical="center"/>
    </xf>
    <xf numFmtId="0" fontId="4" fillId="0" borderId="11" xfId="0" applyFont="1" applyBorder="1"/>
    <xf numFmtId="0" fontId="1" fillId="9" borderId="0" xfId="0" applyFont="1" applyFill="1"/>
    <xf numFmtId="0" fontId="4" fillId="5" borderId="11" xfId="0" applyFont="1" applyFill="1" applyBorder="1"/>
    <xf numFmtId="0" fontId="4" fillId="5" borderId="30" xfId="0" applyFont="1" applyFill="1" applyBorder="1"/>
    <xf numFmtId="0" fontId="123" fillId="5" borderId="0" xfId="0" applyFont="1" applyFill="1"/>
    <xf numFmtId="0" fontId="1" fillId="0" borderId="0" xfId="0" applyFont="1" applyAlignment="1">
      <alignment horizontal="left" vertical="center"/>
    </xf>
    <xf numFmtId="0" fontId="4" fillId="4" borderId="0" xfId="0" applyFont="1" applyFill="1" applyAlignment="1">
      <alignment vertical="center"/>
    </xf>
    <xf numFmtId="0" fontId="0" fillId="5" borderId="0" xfId="0" applyFill="1"/>
    <xf numFmtId="0" fontId="0" fillId="5" borderId="0" xfId="0" applyFill="1" applyAlignment="1">
      <alignment vertical="center"/>
    </xf>
    <xf numFmtId="0" fontId="4" fillId="4" borderId="1" xfId="0" applyFont="1" applyFill="1" applyBorder="1"/>
    <xf numFmtId="0" fontId="4" fillId="4" borderId="0" xfId="0" applyFont="1" applyFill="1" applyAlignment="1">
      <alignment horizontal="center"/>
    </xf>
    <xf numFmtId="0" fontId="130" fillId="4" borderId="0" xfId="0" applyFont="1" applyFill="1" applyAlignment="1">
      <alignment vertical="top" wrapText="1"/>
    </xf>
    <xf numFmtId="0" fontId="108" fillId="5" borderId="0" xfId="0" applyFont="1" applyFill="1"/>
    <xf numFmtId="0" fontId="108" fillId="4" borderId="0" xfId="0" applyFont="1" applyFill="1"/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right" vertical="center"/>
    </xf>
    <xf numFmtId="0" fontId="73" fillId="0" borderId="0" xfId="0" applyFont="1" applyAlignment="1">
      <alignment vertical="center"/>
    </xf>
    <xf numFmtId="0" fontId="133" fillId="5" borderId="0" xfId="0" applyFont="1" applyFill="1" applyAlignment="1">
      <alignment horizontal="left" vertical="center"/>
    </xf>
    <xf numFmtId="0" fontId="107" fillId="5" borderId="0" xfId="0" applyFont="1" applyFill="1" applyAlignment="1">
      <alignment vertical="center"/>
    </xf>
    <xf numFmtId="0" fontId="107" fillId="5" borderId="7" xfId="0" applyFont="1" applyFill="1" applyBorder="1" applyAlignment="1">
      <alignment vertical="center"/>
    </xf>
    <xf numFmtId="0" fontId="104" fillId="5" borderId="0" xfId="0" applyFont="1" applyFill="1"/>
    <xf numFmtId="0" fontId="108" fillId="4" borderId="0" xfId="0" applyFont="1" applyFill="1" applyAlignment="1">
      <alignment horizontal="center"/>
    </xf>
    <xf numFmtId="0" fontId="108" fillId="4" borderId="0" xfId="0" applyFont="1" applyFill="1" applyAlignment="1">
      <alignment vertical="center"/>
    </xf>
    <xf numFmtId="0" fontId="108" fillId="4" borderId="7" xfId="0" applyFont="1" applyFill="1" applyBorder="1" applyAlignment="1">
      <alignment horizontal="center" vertical="center"/>
    </xf>
    <xf numFmtId="0" fontId="90" fillId="5" borderId="0" xfId="0" applyFont="1" applyFill="1"/>
    <xf numFmtId="0" fontId="11" fillId="5" borderId="0" xfId="0" applyFont="1" applyFill="1"/>
    <xf numFmtId="0" fontId="132" fillId="4" borderId="1" xfId="0" applyFont="1" applyFill="1" applyBorder="1"/>
    <xf numFmtId="0" fontId="7" fillId="5" borderId="0" xfId="0" applyFont="1" applyFill="1" applyAlignment="1">
      <alignment vertical="center"/>
    </xf>
    <xf numFmtId="0" fontId="4" fillId="0" borderId="0" xfId="0" applyFont="1" applyBorder="1"/>
    <xf numFmtId="0" fontId="37" fillId="52" borderId="0" xfId="2" applyFont="1" applyFill="1" applyBorder="1" applyAlignment="1">
      <alignment vertical="center" textRotation="90"/>
    </xf>
    <xf numFmtId="0" fontId="31" fillId="5" borderId="0" xfId="0" applyFont="1" applyFill="1" applyBorder="1"/>
    <xf numFmtId="0" fontId="37" fillId="5" borderId="0" xfId="5" applyFont="1" applyFill="1" applyBorder="1" applyAlignment="1">
      <alignment vertical="center" wrapText="1"/>
    </xf>
    <xf numFmtId="0" fontId="17" fillId="5" borderId="0" xfId="5" applyFont="1" applyFill="1" applyBorder="1" applyAlignment="1">
      <alignment vertical="center" wrapText="1"/>
    </xf>
    <xf numFmtId="0" fontId="42" fillId="18" borderId="5" xfId="0" applyFont="1" applyFill="1" applyBorder="1" applyAlignment="1">
      <alignment vertical="center"/>
    </xf>
    <xf numFmtId="0" fontId="4" fillId="5" borderId="0" xfId="0" applyFont="1" applyFill="1" applyAlignment="1">
      <alignment horizontal="right"/>
    </xf>
    <xf numFmtId="0" fontId="7" fillId="0" borderId="0" xfId="5" applyFont="1" applyAlignment="1">
      <alignment horizontal="right" vertical="center"/>
    </xf>
    <xf numFmtId="0" fontId="141" fillId="14" borderId="0" xfId="3" applyFont="1" applyFill="1" applyAlignment="1" applyProtection="1">
      <alignment horizontal="center" vertical="center" wrapText="1"/>
      <protection hidden="1"/>
    </xf>
    <xf numFmtId="0" fontId="29" fillId="4" borderId="0" xfId="3" applyFont="1" applyFill="1" applyAlignment="1" applyProtection="1">
      <alignment horizontal="left" vertical="center"/>
      <protection hidden="1"/>
    </xf>
    <xf numFmtId="0" fontId="3" fillId="5" borderId="0" xfId="0" applyFont="1" applyFill="1" applyAlignment="1">
      <alignment horizontal="center"/>
    </xf>
    <xf numFmtId="0" fontId="7" fillId="5" borderId="0" xfId="0" applyFont="1" applyFill="1"/>
    <xf numFmtId="0" fontId="142" fillId="5" borderId="0" xfId="0" applyFont="1" applyFill="1" applyAlignment="1">
      <alignment horizontal="center"/>
    </xf>
    <xf numFmtId="0" fontId="20" fillId="29" borderId="0" xfId="3" applyFont="1" applyFill="1" applyAlignment="1">
      <alignment horizontal="centerContinuous" vertical="center"/>
    </xf>
    <xf numFmtId="0" fontId="3" fillId="5" borderId="0" xfId="0" applyFont="1" applyFill="1" applyAlignment="1">
      <alignment horizontal="center" vertical="center"/>
    </xf>
    <xf numFmtId="174" fontId="28" fillId="0" borderId="0" xfId="3" applyNumberFormat="1" applyFont="1" applyAlignment="1">
      <alignment horizontal="center" vertical="center"/>
    </xf>
    <xf numFmtId="177" fontId="3" fillId="5" borderId="0" xfId="0" applyNumberFormat="1" applyFont="1" applyFill="1" applyAlignment="1">
      <alignment horizontal="center" vertical="center"/>
    </xf>
    <xf numFmtId="178" fontId="3" fillId="5" borderId="0" xfId="0" applyNumberFormat="1" applyFont="1" applyFill="1" applyAlignment="1">
      <alignment horizontal="center" vertical="center"/>
    </xf>
    <xf numFmtId="0" fontId="29" fillId="41" borderId="35" xfId="3" applyFont="1" applyFill="1" applyBorder="1" applyAlignment="1">
      <alignment horizontal="center" vertical="center"/>
    </xf>
    <xf numFmtId="0" fontId="29" fillId="5" borderId="0" xfId="10" applyFont="1" applyFill="1" applyAlignment="1">
      <alignment horizontal="left" vertical="center"/>
    </xf>
    <xf numFmtId="0" fontId="31" fillId="0" borderId="0" xfId="6" applyFont="1" applyAlignment="1">
      <alignment vertical="center"/>
    </xf>
    <xf numFmtId="0" fontId="31" fillId="0" borderId="0" xfId="6" applyFont="1"/>
    <xf numFmtId="0" fontId="44" fillId="53" borderId="40" xfId="2" applyFont="1" applyFill="1" applyBorder="1" applyAlignment="1">
      <alignment horizontal="right" vertical="center" wrapText="1"/>
    </xf>
    <xf numFmtId="0" fontId="35" fillId="53" borderId="41" xfId="6" applyFont="1" applyFill="1" applyBorder="1" applyAlignment="1">
      <alignment horizontal="center" vertical="center" wrapText="1"/>
    </xf>
    <xf numFmtId="0" fontId="31" fillId="5" borderId="0" xfId="6" applyFont="1" applyFill="1"/>
    <xf numFmtId="0" fontId="15" fillId="0" borderId="0" xfId="6" applyFont="1" applyAlignment="1">
      <alignment vertical="center"/>
    </xf>
    <xf numFmtId="0" fontId="31" fillId="0" borderId="0" xfId="12" applyFont="1" applyAlignment="1">
      <alignment vertical="center"/>
    </xf>
    <xf numFmtId="0" fontId="140" fillId="59" borderId="45" xfId="6" applyFont="1" applyFill="1" applyBorder="1" applyAlignment="1">
      <alignment horizontal="left" vertical="center" wrapText="1"/>
    </xf>
    <xf numFmtId="0" fontId="140" fillId="59" borderId="0" xfId="6" applyFont="1" applyFill="1" applyAlignment="1">
      <alignment horizontal="left" vertical="center" wrapText="1"/>
    </xf>
    <xf numFmtId="0" fontId="145" fillId="0" borderId="0" xfId="6" applyFont="1" applyAlignment="1">
      <alignment horizontal="center" vertical="center" wrapText="1"/>
    </xf>
    <xf numFmtId="168" fontId="53" fillId="0" borderId="0" xfId="6" applyNumberFormat="1" applyFont="1" applyAlignment="1">
      <alignment horizontal="center" vertical="center"/>
    </xf>
    <xf numFmtId="0" fontId="146" fillId="0" borderId="0" xfId="2" applyFont="1" applyAlignment="1">
      <alignment horizontal="center" vertical="center"/>
    </xf>
    <xf numFmtId="0" fontId="147" fillId="55" borderId="0" xfId="2" applyFont="1" applyFill="1" applyAlignment="1">
      <alignment horizontal="center" vertical="center"/>
    </xf>
    <xf numFmtId="0" fontId="31" fillId="0" borderId="0" xfId="12" applyFont="1" applyAlignment="1">
      <alignment vertical="center" wrapText="1"/>
    </xf>
    <xf numFmtId="0" fontId="149" fillId="0" borderId="0" xfId="6" applyFont="1"/>
    <xf numFmtId="0" fontId="150" fillId="0" borderId="0" xfId="12" applyFont="1" applyAlignment="1">
      <alignment horizontal="center" vertical="center"/>
    </xf>
    <xf numFmtId="0" fontId="151" fillId="0" borderId="0" xfId="11" applyNumberFormat="1" applyFont="1" applyFill="1" applyBorder="1" applyAlignment="1" applyProtection="1"/>
    <xf numFmtId="0" fontId="31" fillId="0" borderId="0" xfId="6" applyFont="1" applyBorder="1" applyAlignment="1">
      <alignment vertical="center"/>
    </xf>
    <xf numFmtId="0" fontId="31" fillId="0" borderId="0" xfId="6" applyFont="1" applyBorder="1"/>
    <xf numFmtId="0" fontId="90" fillId="4" borderId="0" xfId="3" applyFont="1" applyFill="1" applyBorder="1" applyAlignment="1">
      <alignment horizontal="center" vertical="center"/>
    </xf>
    <xf numFmtId="0" fontId="148" fillId="54" borderId="1" xfId="6" applyFont="1" applyFill="1" applyBorder="1" applyAlignment="1">
      <alignment horizontal="centerContinuous" vertical="center"/>
    </xf>
    <xf numFmtId="2" fontId="148" fillId="54" borderId="0" xfId="6" applyNumberFormat="1" applyFont="1" applyFill="1" applyBorder="1" applyAlignment="1">
      <alignment horizontal="centerContinuous" vertical="center"/>
    </xf>
    <xf numFmtId="2" fontId="148" fillId="54" borderId="47" xfId="2" applyNumberFormat="1" applyFont="1" applyFill="1" applyBorder="1" applyAlignment="1">
      <alignment horizontal="centerContinuous" vertical="center"/>
    </xf>
    <xf numFmtId="0" fontId="10" fillId="42" borderId="0" xfId="3" applyFill="1" applyProtection="1">
      <protection hidden="1"/>
    </xf>
    <xf numFmtId="0" fontId="4" fillId="42" borderId="0" xfId="5" applyFill="1"/>
    <xf numFmtId="0" fontId="10" fillId="42" borderId="0" xfId="3" applyFill="1" applyAlignment="1">
      <alignment vertical="center"/>
    </xf>
    <xf numFmtId="0" fontId="156" fillId="42" borderId="0" xfId="3" applyFont="1" applyFill="1" applyAlignment="1">
      <alignment vertical="center"/>
    </xf>
    <xf numFmtId="0" fontId="157" fillId="42" borderId="0" xfId="7" applyFont="1" applyFill="1" applyAlignment="1" applyProtection="1">
      <alignment vertical="center"/>
      <protection hidden="1"/>
    </xf>
    <xf numFmtId="0" fontId="158" fillId="42" borderId="0" xfId="7" applyFont="1" applyFill="1" applyAlignment="1" applyProtection="1">
      <alignment vertical="center"/>
      <protection hidden="1"/>
    </xf>
    <xf numFmtId="0" fontId="159" fillId="42" borderId="0" xfId="3" applyFont="1" applyFill="1" applyAlignment="1">
      <alignment vertical="center"/>
    </xf>
    <xf numFmtId="0" fontId="160" fillId="42" borderId="0" xfId="3" applyFont="1" applyFill="1" applyAlignment="1">
      <alignment vertical="center"/>
    </xf>
    <xf numFmtId="0" fontId="159" fillId="42" borderId="0" xfId="7" applyFont="1" applyFill="1" applyAlignment="1">
      <alignment vertical="center"/>
    </xf>
    <xf numFmtId="0" fontId="161" fillId="42" borderId="0" xfId="7" applyFont="1" applyFill="1" applyAlignment="1" applyProtection="1">
      <alignment vertical="center"/>
      <protection hidden="1"/>
    </xf>
    <xf numFmtId="0" fontId="159" fillId="10" borderId="0" xfId="7" applyFont="1" applyFill="1" applyAlignment="1">
      <alignment vertical="center"/>
    </xf>
    <xf numFmtId="0" fontId="10" fillId="0" borderId="0" xfId="7"/>
    <xf numFmtId="0" fontId="10" fillId="0" borderId="0" xfId="3" applyAlignment="1">
      <alignment vertical="center"/>
    </xf>
    <xf numFmtId="0" fontId="169" fillId="42" borderId="0" xfId="3" applyFont="1" applyFill="1" applyAlignment="1">
      <alignment vertical="center"/>
    </xf>
    <xf numFmtId="0" fontId="171" fillId="42" borderId="0" xfId="15" applyFont="1" applyFill="1" applyAlignment="1">
      <alignment vertical="center"/>
    </xf>
    <xf numFmtId="0" fontId="172" fillId="42" borderId="0" xfId="3" applyFont="1" applyFill="1" applyAlignment="1">
      <alignment vertical="center"/>
    </xf>
    <xf numFmtId="0" fontId="173" fillId="42" borderId="0" xfId="3" applyFont="1" applyFill="1" applyAlignment="1">
      <alignment vertical="center"/>
    </xf>
    <xf numFmtId="0" fontId="174" fillId="42" borderId="0" xfId="16" applyFont="1" applyFill="1" applyAlignment="1">
      <alignment horizontal="left" vertical="center"/>
    </xf>
    <xf numFmtId="0" fontId="173" fillId="42" borderId="0" xfId="3" applyFont="1" applyFill="1" applyAlignment="1">
      <alignment horizontal="center" vertical="center"/>
    </xf>
    <xf numFmtId="0" fontId="175" fillId="42" borderId="0" xfId="3" applyFont="1" applyFill="1" applyAlignment="1">
      <alignment vertical="center"/>
    </xf>
    <xf numFmtId="165" fontId="176" fillId="42" borderId="24" xfId="4" applyNumberFormat="1" applyFont="1" applyFill="1" applyBorder="1" applyAlignment="1">
      <alignment horizontal="center" vertical="center"/>
    </xf>
    <xf numFmtId="172" fontId="178" fillId="75" borderId="49" xfId="3" applyNumberFormat="1" applyFont="1" applyFill="1" applyBorder="1" applyAlignment="1">
      <alignment horizontal="center" vertical="center"/>
    </xf>
    <xf numFmtId="0" fontId="179" fillId="42" borderId="0" xfId="3" applyFont="1" applyFill="1" applyAlignment="1">
      <alignment horizontal="right" vertical="center"/>
    </xf>
    <xf numFmtId="0" fontId="172" fillId="42" borderId="0" xfId="3" applyFont="1" applyFill="1" applyAlignment="1">
      <alignment horizontal="center" vertical="center"/>
    </xf>
    <xf numFmtId="0" fontId="10" fillId="42" borderId="0" xfId="7" applyFill="1" applyProtection="1">
      <protection hidden="1"/>
    </xf>
    <xf numFmtId="0" fontId="10" fillId="42" borderId="0" xfId="7" applyFill="1" applyAlignment="1">
      <alignment vertical="center"/>
    </xf>
    <xf numFmtId="0" fontId="10" fillId="0" borderId="0" xfId="7" applyAlignment="1">
      <alignment vertical="center"/>
    </xf>
    <xf numFmtId="0" fontId="169" fillId="42" borderId="0" xfId="7" applyFont="1" applyFill="1" applyAlignment="1">
      <alignment vertical="center"/>
    </xf>
    <xf numFmtId="0" fontId="189" fillId="4" borderId="0" xfId="7" applyFont="1" applyFill="1" applyAlignment="1">
      <alignment horizontal="center" vertical="center"/>
    </xf>
    <xf numFmtId="0" fontId="190" fillId="4" borderId="0" xfId="7" applyFont="1" applyFill="1" applyAlignment="1">
      <alignment horizontal="center" vertical="center"/>
    </xf>
    <xf numFmtId="0" fontId="191" fillId="4" borderId="0" xfId="7" applyFont="1" applyFill="1" applyAlignment="1">
      <alignment horizontal="center" vertical="center"/>
    </xf>
    <xf numFmtId="0" fontId="192" fillId="4" borderId="0" xfId="7" applyFont="1" applyFill="1" applyAlignment="1">
      <alignment horizontal="center" vertical="center"/>
    </xf>
    <xf numFmtId="0" fontId="193" fillId="4" borderId="0" xfId="7" applyFont="1" applyFill="1" applyAlignment="1">
      <alignment horizontal="center" vertical="center"/>
    </xf>
    <xf numFmtId="0" fontId="194" fillId="4" borderId="0" xfId="7" applyFont="1" applyFill="1" applyAlignment="1">
      <alignment horizontal="center" vertical="center"/>
    </xf>
    <xf numFmtId="0" fontId="195" fillId="4" borderId="0" xfId="7" applyFont="1" applyFill="1" applyAlignment="1">
      <alignment horizontal="center" vertical="center"/>
    </xf>
    <xf numFmtId="0" fontId="196" fillId="4" borderId="0" xfId="7" applyFont="1" applyFill="1" applyAlignment="1">
      <alignment horizontal="center" vertical="center"/>
    </xf>
    <xf numFmtId="0" fontId="197" fillId="4" borderId="0" xfId="7" applyFont="1" applyFill="1" applyAlignment="1">
      <alignment horizontal="center" vertical="center"/>
    </xf>
    <xf numFmtId="0" fontId="198" fillId="4" borderId="0" xfId="7" applyFont="1" applyFill="1" applyAlignment="1">
      <alignment horizontal="center" vertical="center"/>
    </xf>
    <xf numFmtId="0" fontId="199" fillId="4" borderId="0" xfId="7" applyFont="1" applyFill="1" applyAlignment="1">
      <alignment horizontal="center" vertical="center"/>
    </xf>
    <xf numFmtId="0" fontId="200" fillId="4" borderId="0" xfId="7" applyFont="1" applyFill="1" applyAlignment="1">
      <alignment horizontal="center" vertical="center"/>
    </xf>
    <xf numFmtId="0" fontId="201" fillId="4" borderId="0" xfId="7" applyFont="1" applyFill="1" applyAlignment="1">
      <alignment horizontal="center" vertical="center"/>
    </xf>
    <xf numFmtId="0" fontId="202" fillId="4" borderId="0" xfId="7" applyFont="1" applyFill="1" applyAlignment="1">
      <alignment horizontal="center" vertical="center"/>
    </xf>
    <xf numFmtId="0" fontId="203" fillId="4" borderId="0" xfId="7" applyFont="1" applyFill="1" applyAlignment="1">
      <alignment horizontal="center" vertical="center"/>
    </xf>
    <xf numFmtId="0" fontId="204" fillId="4" borderId="0" xfId="7" applyFont="1" applyFill="1" applyAlignment="1">
      <alignment horizontal="center" vertical="center"/>
    </xf>
    <xf numFmtId="0" fontId="205" fillId="4" borderId="0" xfId="7" applyFont="1" applyFill="1" applyAlignment="1">
      <alignment horizontal="center" vertical="center"/>
    </xf>
    <xf numFmtId="0" fontId="206" fillId="4" borderId="0" xfId="7" applyFont="1" applyFill="1" applyAlignment="1">
      <alignment horizontal="center" vertical="center"/>
    </xf>
    <xf numFmtId="0" fontId="207" fillId="5" borderId="1" xfId="7" applyFont="1" applyFill="1" applyBorder="1" applyAlignment="1">
      <alignment horizontal="center" vertical="center"/>
    </xf>
    <xf numFmtId="0" fontId="209" fillId="0" borderId="50" xfId="17" applyFont="1" applyBorder="1" applyAlignment="1">
      <alignment horizontal="center" vertical="center"/>
    </xf>
    <xf numFmtId="0" fontId="210" fillId="76" borderId="1" xfId="7" applyFont="1" applyFill="1" applyBorder="1" applyAlignment="1">
      <alignment horizontal="center" vertical="center"/>
    </xf>
    <xf numFmtId="0" fontId="210" fillId="77" borderId="1" xfId="7" applyFont="1" applyFill="1" applyBorder="1" applyAlignment="1">
      <alignment horizontal="center" vertical="center"/>
    </xf>
    <xf numFmtId="0" fontId="211" fillId="42" borderId="0" xfId="3" applyFont="1" applyFill="1" applyAlignment="1">
      <alignment horizontal="center" vertical="center"/>
    </xf>
    <xf numFmtId="0" fontId="212" fillId="5" borderId="0" xfId="7" applyFont="1" applyFill="1" applyAlignment="1">
      <alignment vertical="center"/>
    </xf>
    <xf numFmtId="0" fontId="10" fillId="5" borderId="0" xfId="7" applyFill="1" applyProtection="1">
      <protection hidden="1"/>
    </xf>
    <xf numFmtId="0" fontId="213" fillId="5" borderId="1" xfId="7" applyFont="1" applyFill="1" applyBorder="1" applyAlignment="1">
      <alignment vertical="center"/>
    </xf>
    <xf numFmtId="180" fontId="214" fillId="5" borderId="0" xfId="7" applyNumberFormat="1" applyFont="1" applyFill="1" applyAlignment="1">
      <alignment vertical="center"/>
    </xf>
    <xf numFmtId="0" fontId="213" fillId="5" borderId="0" xfId="7" applyFont="1" applyFill="1" applyAlignment="1">
      <alignment horizontal="left" vertical="center"/>
    </xf>
    <xf numFmtId="0" fontId="10" fillId="0" borderId="0" xfId="7" applyProtection="1">
      <protection hidden="1"/>
    </xf>
    <xf numFmtId="0" fontId="216" fillId="78" borderId="0" xfId="7" applyFont="1" applyFill="1" applyAlignment="1">
      <alignment horizontal="center" vertical="center"/>
    </xf>
    <xf numFmtId="0" fontId="217" fillId="15" borderId="0" xfId="7" applyFont="1" applyFill="1" applyAlignment="1">
      <alignment horizontal="center" vertical="center"/>
    </xf>
    <xf numFmtId="0" fontId="172" fillId="42" borderId="0" xfId="7" applyFont="1" applyFill="1" applyAlignment="1">
      <alignment vertical="center"/>
    </xf>
    <xf numFmtId="0" fontId="172" fillId="42" borderId="1" xfId="7" applyFont="1" applyFill="1" applyBorder="1" applyAlignment="1">
      <alignment vertical="center"/>
    </xf>
    <xf numFmtId="0" fontId="143" fillId="5" borderId="0" xfId="7" applyFont="1" applyFill="1" applyAlignment="1">
      <alignment horizontal="center" vertical="center"/>
    </xf>
    <xf numFmtId="0" fontId="172" fillId="42" borderId="0" xfId="7" applyFont="1" applyFill="1" applyAlignment="1">
      <alignment horizontal="right" vertical="center"/>
    </xf>
    <xf numFmtId="0" fontId="215" fillId="42" borderId="0" xfId="7" applyFont="1" applyFill="1" applyAlignment="1">
      <alignment horizontal="right" vertical="center"/>
    </xf>
    <xf numFmtId="0" fontId="172" fillId="42" borderId="0" xfId="19" applyFont="1" applyFill="1" applyAlignment="1">
      <alignment vertical="center"/>
    </xf>
    <xf numFmtId="0" fontId="172" fillId="42" borderId="0" xfId="15" applyFont="1" applyFill="1" applyAlignment="1">
      <alignment horizontal="center" vertical="center"/>
    </xf>
    <xf numFmtId="0" fontId="172" fillId="42" borderId="0" xfId="15" applyFont="1" applyFill="1" applyAlignment="1">
      <alignment horizontal="center" vertical="top"/>
    </xf>
    <xf numFmtId="0" fontId="166" fillId="42" borderId="0" xfId="7" applyFont="1" applyFill="1" applyAlignment="1">
      <alignment vertical="center"/>
    </xf>
    <xf numFmtId="0" fontId="15" fillId="5" borderId="0" xfId="2" applyFont="1" applyFill="1" applyAlignment="1">
      <alignment horizontal="right" vertical="center"/>
    </xf>
    <xf numFmtId="0" fontId="127" fillId="5" borderId="0" xfId="0" applyFont="1" applyFill="1"/>
    <xf numFmtId="0" fontId="119" fillId="79" borderId="0" xfId="7" applyFont="1" applyFill="1" applyAlignment="1">
      <alignment horizontal="center" vertical="center"/>
    </xf>
    <xf numFmtId="0" fontId="28" fillId="5" borderId="0" xfId="5" applyFont="1" applyFill="1" applyAlignment="1">
      <alignment horizontal="right" vertical="center" wrapText="1"/>
    </xf>
    <xf numFmtId="0" fontId="3" fillId="5" borderId="0" xfId="0" applyFont="1" applyFill="1"/>
    <xf numFmtId="0" fontId="3" fillId="5" borderId="0" xfId="24" applyFont="1" applyFill="1"/>
    <xf numFmtId="0" fontId="15" fillId="5" borderId="0" xfId="2" applyFont="1" applyFill="1" applyAlignment="1">
      <alignment horizontal="center" vertical="center"/>
    </xf>
    <xf numFmtId="0" fontId="1" fillId="0" borderId="0" xfId="24"/>
    <xf numFmtId="0" fontId="1" fillId="5" borderId="0" xfId="24" applyFill="1" applyAlignment="1">
      <alignment horizontal="left" vertical="center"/>
    </xf>
    <xf numFmtId="0" fontId="1" fillId="5" borderId="0" xfId="24" applyFill="1" applyAlignment="1">
      <alignment horizontal="right" vertical="center"/>
    </xf>
    <xf numFmtId="165" fontId="27" fillId="9" borderId="0" xfId="3" applyNumberFormat="1" applyFont="1" applyFill="1" applyAlignment="1" applyProtection="1">
      <alignment vertical="center"/>
      <protection hidden="1"/>
    </xf>
    <xf numFmtId="1" fontId="28" fillId="23" borderId="0" xfId="5" applyNumberFormat="1" applyFont="1" applyFill="1" applyAlignment="1" applyProtection="1">
      <alignment horizontal="center" vertical="center"/>
      <protection locked="0"/>
    </xf>
    <xf numFmtId="164" fontId="28" fillId="15" borderId="57" xfId="4" applyNumberFormat="1" applyFont="1" applyFill="1" applyBorder="1" applyAlignment="1">
      <alignment horizontal="center" vertical="center"/>
    </xf>
    <xf numFmtId="0" fontId="1" fillId="5" borderId="0" xfId="24" applyFill="1" applyAlignment="1">
      <alignment vertical="center"/>
    </xf>
    <xf numFmtId="0" fontId="1" fillId="5" borderId="0" xfId="24" applyFill="1"/>
    <xf numFmtId="0" fontId="4" fillId="5" borderId="0" xfId="24" applyFont="1" applyFill="1" applyAlignment="1">
      <alignment vertical="center"/>
    </xf>
    <xf numFmtId="0" fontId="28" fillId="23" borderId="0" xfId="5" applyFont="1" applyFill="1" applyAlignment="1" applyProtection="1">
      <alignment horizontal="center" vertical="center"/>
      <protection locked="0"/>
    </xf>
    <xf numFmtId="0" fontId="28" fillId="15" borderId="57" xfId="4" applyFont="1" applyFill="1" applyBorder="1" applyAlignment="1">
      <alignment horizontal="center" vertical="center"/>
    </xf>
    <xf numFmtId="0" fontId="27" fillId="9" borderId="57" xfId="3" applyFont="1" applyFill="1" applyBorder="1" applyAlignment="1" applyProtection="1">
      <alignment horizontal="center" vertical="center"/>
      <protection hidden="1"/>
    </xf>
    <xf numFmtId="0" fontId="1" fillId="5" borderId="2" xfId="24" applyFill="1" applyBorder="1"/>
    <xf numFmtId="0" fontId="1" fillId="5" borderId="4" xfId="24" applyFill="1" applyBorder="1"/>
    <xf numFmtId="0" fontId="24" fillId="5" borderId="0" xfId="24" applyFont="1" applyFill="1"/>
    <xf numFmtId="0" fontId="1" fillId="5" borderId="0" xfId="24" applyFill="1" applyAlignment="1">
      <alignment horizontal="center" vertical="center"/>
    </xf>
    <xf numFmtId="164" fontId="28" fillId="15" borderId="59" xfId="4" applyNumberFormat="1" applyFont="1" applyFill="1" applyBorder="1" applyAlignment="1">
      <alignment horizontal="center" vertical="center"/>
    </xf>
    <xf numFmtId="165" fontId="27" fillId="9" borderId="59" xfId="3" applyNumberFormat="1" applyFont="1" applyFill="1" applyBorder="1" applyAlignment="1" applyProtection="1">
      <alignment horizontal="center" vertical="center"/>
      <protection hidden="1"/>
    </xf>
    <xf numFmtId="0" fontId="1" fillId="5" borderId="60" xfId="24" applyFill="1" applyBorder="1"/>
    <xf numFmtId="0" fontId="27" fillId="9" borderId="0" xfId="3" applyFont="1" applyFill="1" applyAlignment="1" applyProtection="1">
      <alignment horizontal="center" vertical="center"/>
      <protection hidden="1"/>
    </xf>
    <xf numFmtId="0" fontId="40" fillId="5" borderId="57" xfId="24" applyFont="1" applyFill="1" applyBorder="1" applyAlignment="1">
      <alignment horizontal="center" vertical="center"/>
    </xf>
    <xf numFmtId="0" fontId="229" fillId="5" borderId="57" xfId="24" applyFont="1" applyFill="1" applyBorder="1" applyAlignment="1">
      <alignment horizontal="center" vertical="center"/>
    </xf>
    <xf numFmtId="0" fontId="28" fillId="15" borderId="0" xfId="4" applyFont="1" applyFill="1" applyAlignment="1">
      <alignment horizontal="center" vertical="center"/>
    </xf>
    <xf numFmtId="0" fontId="228" fillId="9" borderId="57" xfId="3" applyFont="1" applyFill="1" applyBorder="1" applyAlignment="1" applyProtection="1">
      <alignment horizontal="center" vertical="center"/>
      <protection hidden="1"/>
    </xf>
    <xf numFmtId="0" fontId="15" fillId="5" borderId="0" xfId="3" applyFont="1" applyFill="1" applyAlignment="1">
      <alignment horizontal="left" vertical="center"/>
    </xf>
    <xf numFmtId="1" fontId="47" fillId="23" borderId="0" xfId="5" applyNumberFormat="1" applyFont="1" applyFill="1" applyAlignment="1" applyProtection="1">
      <alignment horizontal="center" vertical="center"/>
      <protection locked="0"/>
    </xf>
    <xf numFmtId="0" fontId="40" fillId="15" borderId="57" xfId="24" applyFont="1" applyFill="1" applyBorder="1" applyAlignment="1">
      <alignment horizontal="center" vertical="center"/>
    </xf>
    <xf numFmtId="0" fontId="59" fillId="5" borderId="0" xfId="3" applyFont="1" applyFill="1" applyAlignment="1">
      <alignment horizontal="left" vertical="center"/>
    </xf>
    <xf numFmtId="0" fontId="70" fillId="5" borderId="0" xfId="3" applyFont="1" applyFill="1" applyAlignment="1">
      <alignment horizontal="left" vertical="center"/>
    </xf>
    <xf numFmtId="0" fontId="4" fillId="0" borderId="29" xfId="1" applyBorder="1"/>
    <xf numFmtId="0" fontId="4" fillId="0" borderId="11" xfId="1" applyBorder="1"/>
    <xf numFmtId="0" fontId="1" fillId="0" borderId="11" xfId="24" applyBorder="1"/>
    <xf numFmtId="0" fontId="1" fillId="0" borderId="30" xfId="24" applyBorder="1"/>
    <xf numFmtId="0" fontId="1" fillId="0" borderId="60" xfId="24" applyBorder="1"/>
    <xf numFmtId="0" fontId="23" fillId="5" borderId="57" xfId="24" applyFont="1" applyFill="1" applyBorder="1" applyAlignment="1">
      <alignment horizontal="center" vertical="center"/>
    </xf>
    <xf numFmtId="0" fontId="23" fillId="73" borderId="57" xfId="24" applyFont="1" applyFill="1" applyBorder="1" applyAlignment="1">
      <alignment horizontal="center" vertical="center"/>
    </xf>
    <xf numFmtId="0" fontId="229" fillId="73" borderId="57" xfId="24" applyFont="1" applyFill="1" applyBorder="1" applyAlignment="1">
      <alignment horizontal="center" vertical="center"/>
    </xf>
    <xf numFmtId="0" fontId="15" fillId="5" borderId="0" xfId="2" applyFont="1" applyFill="1" applyAlignment="1"/>
    <xf numFmtId="0" fontId="15" fillId="5" borderId="0" xfId="2" applyFont="1" applyFill="1" applyAlignment="1">
      <alignment horizontal="left" vertical="center"/>
    </xf>
    <xf numFmtId="165" fontId="28" fillId="5" borderId="0" xfId="4" applyNumberFormat="1" applyFont="1" applyFill="1" applyAlignment="1">
      <alignment horizontal="center" vertical="center"/>
    </xf>
    <xf numFmtId="0" fontId="15" fillId="5" borderId="0" xfId="25" applyFont="1" applyFill="1" applyAlignment="1">
      <alignment horizontal="left" vertical="center"/>
    </xf>
    <xf numFmtId="0" fontId="230" fillId="4" borderId="0" xfId="3" applyFont="1" applyFill="1" applyAlignment="1">
      <alignment horizontal="left" vertical="center"/>
    </xf>
    <xf numFmtId="0" fontId="231" fillId="4" borderId="0" xfId="3" applyFont="1" applyFill="1" applyAlignment="1">
      <alignment horizontal="left" vertical="center"/>
    </xf>
    <xf numFmtId="0" fontId="232" fillId="33" borderId="0" xfId="2" applyFont="1" applyFill="1" applyAlignment="1">
      <alignment horizontal="right" vertical="center"/>
    </xf>
    <xf numFmtId="203" fontId="28" fillId="8" borderId="0" xfId="4" applyNumberFormat="1" applyFont="1" applyFill="1" applyAlignment="1">
      <alignment horizontal="center" vertical="center"/>
    </xf>
    <xf numFmtId="0" fontId="233" fillId="4" borderId="0" xfId="3" applyFont="1" applyFill="1" applyAlignment="1">
      <alignment horizontal="left" vertical="center"/>
    </xf>
    <xf numFmtId="0" fontId="28" fillId="41" borderId="0" xfId="3" applyFont="1" applyFill="1" applyAlignment="1">
      <alignment horizontal="left" vertical="center"/>
    </xf>
    <xf numFmtId="0" fontId="15" fillId="41" borderId="0" xfId="3" applyFont="1" applyFill="1" applyAlignment="1">
      <alignment horizontal="center" vertical="center"/>
    </xf>
    <xf numFmtId="0" fontId="17" fillId="4" borderId="0" xfId="5" applyFont="1" applyFill="1" applyAlignment="1">
      <alignment horizontal="center" vertical="center" wrapText="1"/>
    </xf>
    <xf numFmtId="165" fontId="29" fillId="5" borderId="0" xfId="4" applyNumberFormat="1" applyFont="1" applyFill="1" applyAlignment="1">
      <alignment horizontal="center" vertical="center"/>
    </xf>
    <xf numFmtId="0" fontId="20" fillId="41" borderId="0" xfId="3" applyFont="1" applyFill="1" applyAlignment="1">
      <alignment horizontal="center" vertical="center"/>
    </xf>
    <xf numFmtId="0" fontId="20" fillId="41" borderId="60" xfId="3" applyFont="1" applyFill="1" applyBorder="1" applyAlignment="1">
      <alignment horizontal="center" vertical="center"/>
    </xf>
    <xf numFmtId="0" fontId="89" fillId="5" borderId="0" xfId="5" applyFont="1" applyFill="1" applyAlignment="1">
      <alignment horizontal="right" vertical="center"/>
    </xf>
    <xf numFmtId="0" fontId="235" fillId="5" borderId="24" xfId="0" applyFont="1" applyFill="1" applyBorder="1" applyAlignment="1">
      <alignment horizontal="left" vertical="center"/>
    </xf>
    <xf numFmtId="0" fontId="83" fillId="5" borderId="24" xfId="0" applyFont="1" applyFill="1" applyBorder="1" applyAlignment="1">
      <alignment horizontal="left" vertical="center"/>
    </xf>
    <xf numFmtId="0" fontId="106" fillId="5" borderId="0" xfId="5" applyFont="1" applyFill="1" applyAlignment="1">
      <alignment horizontal="left" vertical="center"/>
    </xf>
    <xf numFmtId="2" fontId="95" fillId="5" borderId="0" xfId="5" applyNumberFormat="1" applyFont="1" applyFill="1" applyAlignment="1">
      <alignment horizontal="center" vertical="center"/>
    </xf>
    <xf numFmtId="0" fontId="108" fillId="5" borderId="0" xfId="5" applyFont="1" applyFill="1" applyAlignment="1">
      <alignment horizontal="left" vertical="center"/>
    </xf>
    <xf numFmtId="165" fontId="28" fillId="5" borderId="60" xfId="4" applyNumberFormat="1" applyFont="1" applyFill="1" applyBorder="1" applyAlignment="1">
      <alignment horizontal="center" vertical="center"/>
    </xf>
    <xf numFmtId="0" fontId="107" fillId="5" borderId="0" xfId="5" applyFont="1" applyFill="1" applyAlignment="1">
      <alignment vertical="center" wrapText="1"/>
    </xf>
    <xf numFmtId="165" fontId="58" fillId="47" borderId="60" xfId="4" applyNumberFormat="1" applyFont="1" applyFill="1" applyBorder="1" applyAlignment="1">
      <alignment horizontal="center" vertical="center"/>
    </xf>
    <xf numFmtId="0" fontId="236" fillId="80" borderId="6" xfId="5" applyFont="1" applyFill="1" applyBorder="1" applyAlignment="1">
      <alignment vertical="center"/>
    </xf>
    <xf numFmtId="0" fontId="236" fillId="80" borderId="5" xfId="5" applyFont="1" applyFill="1" applyBorder="1" applyAlignment="1">
      <alignment vertical="center"/>
    </xf>
    <xf numFmtId="0" fontId="83" fillId="5" borderId="18" xfId="0" applyFont="1" applyFill="1" applyBorder="1" applyAlignment="1">
      <alignment horizontal="left" vertical="center"/>
    </xf>
    <xf numFmtId="0" fontId="108" fillId="5" borderId="14" xfId="5" applyFont="1" applyFill="1" applyBorder="1" applyAlignment="1">
      <alignment horizontal="center" vertical="center"/>
    </xf>
    <xf numFmtId="0" fontId="46" fillId="18" borderId="14" xfId="7" applyFont="1" applyFill="1" applyBorder="1" applyAlignment="1">
      <alignment horizontal="center" vertical="center"/>
    </xf>
    <xf numFmtId="0" fontId="83" fillId="5" borderId="14" xfId="0" applyFont="1" applyFill="1" applyBorder="1" applyAlignment="1">
      <alignment horizontal="left" vertical="center"/>
    </xf>
    <xf numFmtId="0" fontId="83" fillId="5" borderId="67" xfId="0" applyFont="1" applyFill="1" applyBorder="1" applyAlignment="1">
      <alignment horizontal="left" vertical="center"/>
    </xf>
    <xf numFmtId="0" fontId="62" fillId="27" borderId="2" xfId="3" applyFont="1" applyFill="1" applyBorder="1" applyAlignment="1">
      <alignment horizontal="center" vertical="center"/>
    </xf>
    <xf numFmtId="0" fontId="68" fillId="27" borderId="0" xfId="3" applyFont="1" applyFill="1" applyBorder="1" applyAlignment="1">
      <alignment horizontal="center" vertical="center"/>
    </xf>
    <xf numFmtId="0" fontId="62" fillId="27" borderId="0" xfId="3" applyFont="1" applyFill="1" applyBorder="1" applyAlignment="1">
      <alignment horizontal="center" vertical="center"/>
    </xf>
    <xf numFmtId="0" fontId="72" fillId="27" borderId="0" xfId="3" applyFont="1" applyFill="1" applyBorder="1" applyAlignment="1">
      <alignment horizontal="center" vertical="center"/>
    </xf>
    <xf numFmtId="0" fontId="23" fillId="27" borderId="0" xfId="3" applyFont="1" applyFill="1" applyBorder="1" applyAlignment="1">
      <alignment horizontal="center" vertical="center"/>
    </xf>
    <xf numFmtId="0" fontId="23" fillId="27" borderId="51" xfId="3" applyFont="1" applyFill="1" applyBorder="1" applyAlignment="1">
      <alignment horizontal="center" vertical="center"/>
    </xf>
    <xf numFmtId="0" fontId="62" fillId="27" borderId="66" xfId="3" applyFont="1" applyFill="1" applyBorder="1" applyAlignment="1">
      <alignment horizontal="center" vertical="center"/>
    </xf>
    <xf numFmtId="0" fontId="68" fillId="27" borderId="6" xfId="3" applyFont="1" applyFill="1" applyBorder="1" applyAlignment="1">
      <alignment horizontal="center" vertical="center"/>
    </xf>
    <xf numFmtId="0" fontId="62" fillId="27" borderId="6" xfId="3" applyFont="1" applyFill="1" applyBorder="1" applyAlignment="1">
      <alignment horizontal="center" vertical="center"/>
    </xf>
    <xf numFmtId="0" fontId="72" fillId="27" borderId="6" xfId="3" applyFont="1" applyFill="1" applyBorder="1" applyAlignment="1">
      <alignment horizontal="center" vertical="center"/>
    </xf>
    <xf numFmtId="0" fontId="23" fillId="27" borderId="6" xfId="3" applyFont="1" applyFill="1" applyBorder="1" applyAlignment="1">
      <alignment horizontal="center" vertical="center"/>
    </xf>
    <xf numFmtId="0" fontId="23" fillId="27" borderId="54" xfId="3" applyFont="1" applyFill="1" applyBorder="1" applyAlignment="1">
      <alignment horizontal="center" vertical="center"/>
    </xf>
    <xf numFmtId="0" fontId="4" fillId="5" borderId="60" xfId="0" applyFont="1" applyFill="1" applyBorder="1"/>
    <xf numFmtId="0" fontId="15" fillId="27" borderId="0" xfId="5" applyFont="1" applyFill="1" applyBorder="1" applyAlignment="1">
      <alignment horizontal="right" vertical="center" wrapText="1"/>
    </xf>
    <xf numFmtId="0" fontId="15" fillId="27" borderId="60" xfId="5" applyFont="1" applyFill="1" applyBorder="1" applyAlignment="1">
      <alignment horizontal="left" vertical="center" wrapText="1"/>
    </xf>
    <xf numFmtId="1" fontId="237" fillId="0" borderId="68" xfId="5" applyNumberFormat="1" applyFont="1" applyBorder="1" applyAlignment="1">
      <alignment horizontal="center"/>
    </xf>
    <xf numFmtId="1" fontId="237" fillId="0" borderId="69" xfId="5" applyNumberFormat="1" applyFont="1" applyBorder="1" applyAlignment="1">
      <alignment horizontal="center"/>
    </xf>
    <xf numFmtId="49" fontId="222" fillId="9" borderId="3" xfId="6" applyNumberFormat="1" applyFont="1" applyFill="1" applyBorder="1" applyAlignment="1">
      <alignment horizontal="left" vertical="center"/>
    </xf>
    <xf numFmtId="0" fontId="58" fillId="9" borderId="2" xfId="0" applyFont="1" applyFill="1" applyBorder="1"/>
    <xf numFmtId="0" fontId="58" fillId="9" borderId="4" xfId="3" applyFont="1" applyFill="1" applyBorder="1" applyAlignment="1">
      <alignment vertical="center" wrapText="1"/>
    </xf>
    <xf numFmtId="49" fontId="222" fillId="9" borderId="1" xfId="6" applyNumberFormat="1" applyFont="1" applyFill="1" applyBorder="1" applyAlignment="1">
      <alignment horizontal="left" vertical="center"/>
    </xf>
    <xf numFmtId="0" fontId="58" fillId="9" borderId="0" xfId="0" applyFont="1" applyFill="1"/>
    <xf numFmtId="0" fontId="58" fillId="9" borderId="60" xfId="3" applyFont="1" applyFill="1" applyBorder="1" applyAlignment="1">
      <alignment vertical="center" wrapText="1"/>
    </xf>
    <xf numFmtId="0" fontId="58" fillId="9" borderId="60" xfId="3" applyFont="1" applyFill="1" applyBorder="1" applyAlignment="1">
      <alignment horizontal="left" vertical="center"/>
    </xf>
    <xf numFmtId="0" fontId="58" fillId="9" borderId="60" xfId="3" applyFont="1" applyFill="1" applyBorder="1" applyAlignment="1">
      <alignment vertical="center"/>
    </xf>
    <xf numFmtId="0" fontId="222" fillId="9" borderId="29" xfId="6" applyFont="1" applyFill="1" applyBorder="1" applyAlignment="1">
      <alignment horizontal="left"/>
    </xf>
    <xf numFmtId="0" fontId="58" fillId="9" borderId="11" xfId="0" applyFont="1" applyFill="1" applyBorder="1"/>
    <xf numFmtId="0" fontId="58" fillId="9" borderId="30" xfId="3" applyFont="1" applyFill="1" applyBorder="1" applyAlignment="1">
      <alignment vertical="center"/>
    </xf>
    <xf numFmtId="0" fontId="58" fillId="5" borderId="1" xfId="0" applyFont="1" applyFill="1" applyBorder="1"/>
    <xf numFmtId="0" fontId="4" fillId="5" borderId="1" xfId="0" applyFont="1" applyFill="1" applyBorder="1"/>
    <xf numFmtId="0" fontId="4" fillId="5" borderId="29" xfId="0" applyFont="1" applyFill="1" applyBorder="1"/>
    <xf numFmtId="1" fontId="237" fillId="5" borderId="70" xfId="5" applyNumberFormat="1" applyFont="1" applyFill="1" applyBorder="1" applyAlignment="1">
      <alignment horizontal="left"/>
    </xf>
    <xf numFmtId="0" fontId="127" fillId="26" borderId="2" xfId="3" applyFont="1" applyFill="1" applyBorder="1" applyAlignment="1">
      <alignment vertical="center"/>
    </xf>
    <xf numFmtId="0" fontId="127" fillId="26" borderId="4" xfId="3" applyFont="1" applyFill="1" applyBorder="1" applyAlignment="1">
      <alignment vertical="center"/>
    </xf>
    <xf numFmtId="0" fontId="100" fillId="26" borderId="0" xfId="6" applyFont="1" applyFill="1" applyAlignment="1">
      <alignment vertical="center"/>
    </xf>
    <xf numFmtId="0" fontId="100" fillId="26" borderId="60" xfId="6" applyFont="1" applyFill="1" applyBorder="1" applyAlignment="1">
      <alignment vertical="center"/>
    </xf>
    <xf numFmtId="0" fontId="100" fillId="26" borderId="11" xfId="6" applyFont="1" applyFill="1" applyBorder="1" applyAlignment="1">
      <alignment vertical="center"/>
    </xf>
    <xf numFmtId="0" fontId="100" fillId="26" borderId="30" xfId="6" applyFont="1" applyFill="1" applyBorder="1" applyAlignment="1">
      <alignment vertical="center"/>
    </xf>
    <xf numFmtId="0" fontId="238" fillId="33" borderId="14" xfId="3" applyFont="1" applyFill="1" applyBorder="1" applyAlignment="1">
      <alignment horizontal="center" vertical="center"/>
    </xf>
    <xf numFmtId="0" fontId="2" fillId="39" borderId="0" xfId="3" applyFont="1" applyFill="1" applyAlignment="1">
      <alignment vertical="center"/>
    </xf>
    <xf numFmtId="0" fontId="113" fillId="5" borderId="0" xfId="3" applyFont="1" applyFill="1" applyAlignment="1">
      <alignment horizontal="right" vertical="center"/>
    </xf>
    <xf numFmtId="0" fontId="34" fillId="5" borderId="0" xfId="1" applyFont="1" applyFill="1" applyAlignment="1">
      <alignment vertical="center"/>
    </xf>
    <xf numFmtId="0" fontId="28" fillId="27" borderId="51" xfId="5" applyFont="1" applyFill="1" applyBorder="1" applyAlignment="1">
      <alignment horizontal="right" vertical="center" wrapText="1"/>
    </xf>
    <xf numFmtId="0" fontId="28" fillId="27" borderId="52" xfId="5" applyFont="1" applyFill="1" applyBorder="1" applyAlignment="1">
      <alignment horizontal="left" vertical="center" wrapText="1"/>
    </xf>
    <xf numFmtId="0" fontId="140" fillId="14" borderId="60" xfId="3" applyFont="1" applyFill="1" applyBorder="1" applyAlignment="1" applyProtection="1">
      <alignment horizontal="center" wrapText="1"/>
      <protection hidden="1"/>
    </xf>
    <xf numFmtId="49" fontId="116" fillId="44" borderId="1" xfId="6" applyNumberFormat="1" applyFont="1" applyFill="1" applyBorder="1" applyAlignment="1">
      <alignment vertical="center"/>
    </xf>
    <xf numFmtId="49" fontId="116" fillId="44" borderId="0" xfId="6" applyNumberFormat="1" applyFont="1" applyFill="1" applyAlignment="1">
      <alignment vertical="center"/>
    </xf>
    <xf numFmtId="49" fontId="116" fillId="44" borderId="7" xfId="6" applyNumberFormat="1" applyFont="1" applyFill="1" applyBorder="1" applyAlignment="1">
      <alignment vertical="center"/>
    </xf>
    <xf numFmtId="49" fontId="116" fillId="44" borderId="3" xfId="6" applyNumberFormat="1" applyFont="1" applyFill="1" applyBorder="1" applyAlignment="1">
      <alignment vertical="center"/>
    </xf>
    <xf numFmtId="49" fontId="116" fillId="44" borderId="2" xfId="6" applyNumberFormat="1" applyFont="1" applyFill="1" applyBorder="1" applyAlignment="1">
      <alignment vertical="center"/>
    </xf>
    <xf numFmtId="49" fontId="116" fillId="44" borderId="4" xfId="6" applyNumberFormat="1" applyFont="1" applyFill="1" applyBorder="1" applyAlignment="1">
      <alignment vertical="center"/>
    </xf>
    <xf numFmtId="49" fontId="115" fillId="9" borderId="1" xfId="6" applyNumberFormat="1" applyFont="1" applyFill="1" applyBorder="1" applyAlignment="1">
      <alignment vertical="center"/>
    </xf>
    <xf numFmtId="49" fontId="115" fillId="9" borderId="7" xfId="6" applyNumberFormat="1" applyFont="1" applyFill="1" applyBorder="1" applyAlignment="1">
      <alignment vertical="center"/>
    </xf>
    <xf numFmtId="49" fontId="115" fillId="9" borderId="3" xfId="6" applyNumberFormat="1" applyFont="1" applyFill="1" applyBorder="1" applyAlignment="1">
      <alignment vertical="center"/>
    </xf>
    <xf numFmtId="49" fontId="115" fillId="9" borderId="2" xfId="6" applyNumberFormat="1" applyFont="1" applyFill="1" applyBorder="1" applyAlignment="1">
      <alignment vertical="center"/>
    </xf>
    <xf numFmtId="49" fontId="115" fillId="9" borderId="4" xfId="6" applyNumberFormat="1" applyFont="1" applyFill="1" applyBorder="1" applyAlignment="1">
      <alignment vertical="center"/>
    </xf>
    <xf numFmtId="49" fontId="115" fillId="9" borderId="29" xfId="6" applyNumberFormat="1" applyFont="1" applyFill="1" applyBorder="1" applyAlignment="1">
      <alignment vertical="center"/>
    </xf>
    <xf numFmtId="49" fontId="115" fillId="9" borderId="11" xfId="6" applyNumberFormat="1" applyFont="1" applyFill="1" applyBorder="1" applyAlignment="1">
      <alignment vertical="center"/>
    </xf>
    <xf numFmtId="49" fontId="115" fillId="9" borderId="30" xfId="6" applyNumberFormat="1" applyFont="1" applyFill="1" applyBorder="1" applyAlignment="1">
      <alignment vertical="center"/>
    </xf>
    <xf numFmtId="0" fontId="229" fillId="27" borderId="71" xfId="0" applyFont="1" applyFill="1" applyBorder="1" applyAlignment="1">
      <alignment vertical="center"/>
    </xf>
    <xf numFmtId="0" fontId="229" fillId="27" borderId="75" xfId="0" applyFont="1" applyFill="1" applyBorder="1" applyAlignment="1">
      <alignment vertical="center"/>
    </xf>
    <xf numFmtId="0" fontId="229" fillId="27" borderId="76" xfId="0" applyFont="1" applyFill="1" applyBorder="1" applyAlignment="1">
      <alignment vertical="center"/>
    </xf>
    <xf numFmtId="0" fontId="229" fillId="27" borderId="77" xfId="0" applyFont="1" applyFill="1" applyBorder="1" applyAlignment="1">
      <alignment vertical="center"/>
    </xf>
    <xf numFmtId="0" fontId="226" fillId="42" borderId="0" xfId="7" applyFont="1" applyFill="1" applyProtection="1">
      <protection hidden="1"/>
    </xf>
    <xf numFmtId="0" fontId="253" fillId="42" borderId="0" xfId="14" applyFont="1" applyFill="1" applyAlignment="1">
      <alignment vertical="center"/>
    </xf>
    <xf numFmtId="0" fontId="1" fillId="42" borderId="0" xfId="14" applyFont="1" applyFill="1"/>
    <xf numFmtId="0" fontId="254" fillId="42" borderId="0" xfId="3" applyFont="1" applyFill="1" applyAlignment="1" applyProtection="1">
      <alignment horizontal="left" vertical="center"/>
      <protection hidden="1"/>
    </xf>
    <xf numFmtId="0" fontId="254" fillId="42" borderId="0" xfId="7" applyFont="1" applyFill="1" applyAlignment="1" applyProtection="1">
      <alignment vertical="center"/>
      <protection hidden="1"/>
    </xf>
    <xf numFmtId="0" fontId="254" fillId="42" borderId="0" xfId="0" applyFont="1" applyFill="1" applyAlignment="1">
      <alignment horizontal="left" vertical="center"/>
    </xf>
    <xf numFmtId="0" fontId="173" fillId="42" borderId="0" xfId="14" applyFont="1" applyFill="1" applyAlignment="1">
      <alignment vertical="center"/>
    </xf>
    <xf numFmtId="0" fontId="255" fillId="73" borderId="0" xfId="0" applyFont="1" applyFill="1" applyAlignment="1">
      <alignment horizontal="center" vertical="center"/>
    </xf>
    <xf numFmtId="0" fontId="175" fillId="42" borderId="0" xfId="7" applyFont="1" applyFill="1" applyAlignment="1">
      <alignment vertical="center"/>
    </xf>
    <xf numFmtId="0" fontId="162" fillId="73" borderId="0" xfId="7" applyFont="1" applyFill="1" applyAlignment="1" applyProtection="1">
      <alignment horizontal="center" vertical="center"/>
      <protection hidden="1"/>
    </xf>
    <xf numFmtId="179" fontId="177" fillId="74" borderId="48" xfId="0" applyNumberFormat="1" applyFont="1" applyFill="1" applyBorder="1" applyAlignment="1" applyProtection="1">
      <alignment horizontal="center" vertical="center"/>
      <protection locked="0"/>
    </xf>
    <xf numFmtId="0" fontId="180" fillId="42" borderId="0" xfId="0" applyFont="1" applyFill="1" applyAlignment="1">
      <alignment horizontal="left" vertical="center"/>
    </xf>
    <xf numFmtId="0" fontId="181" fillId="42" borderId="0" xfId="0" applyFont="1" applyFill="1" applyAlignment="1">
      <alignment horizontal="left" vertical="center"/>
    </xf>
    <xf numFmtId="0" fontId="182" fillId="42" borderId="0" xfId="0" applyFont="1" applyFill="1" applyAlignment="1">
      <alignment horizontal="left" vertical="center"/>
    </xf>
    <xf numFmtId="0" fontId="183" fillId="42" borderId="0" xfId="0" applyFont="1" applyFill="1" applyAlignment="1">
      <alignment horizontal="left" vertical="center"/>
    </xf>
    <xf numFmtId="0" fontId="184" fillId="42" borderId="0" xfId="0" applyFont="1" applyFill="1" applyAlignment="1">
      <alignment horizontal="left" vertical="center"/>
    </xf>
    <xf numFmtId="0" fontId="185" fillId="42" borderId="0" xfId="0" applyFont="1" applyFill="1" applyAlignment="1">
      <alignment horizontal="left" vertical="center"/>
    </xf>
    <xf numFmtId="0" fontId="186" fillId="42" borderId="0" xfId="0" applyFont="1" applyFill="1" applyAlignment="1">
      <alignment horizontal="left" vertical="center"/>
    </xf>
    <xf numFmtId="0" fontId="187" fillId="42" borderId="0" xfId="0" applyFont="1" applyFill="1" applyAlignment="1">
      <alignment horizontal="left" vertical="center"/>
    </xf>
    <xf numFmtId="0" fontId="188" fillId="42" borderId="0" xfId="0" applyFont="1" applyFill="1" applyAlignment="1">
      <alignment horizontal="left" vertical="center"/>
    </xf>
    <xf numFmtId="0" fontId="224" fillId="42" borderId="0" xfId="0" applyFont="1" applyFill="1" applyAlignment="1">
      <alignment horizontal="left" vertical="top"/>
    </xf>
    <xf numFmtId="0" fontId="217" fillId="15" borderId="60" xfId="7" applyFont="1" applyFill="1" applyBorder="1" applyAlignment="1">
      <alignment horizontal="center" vertical="center"/>
    </xf>
    <xf numFmtId="0" fontId="10" fillId="5" borderId="0" xfId="7" applyFill="1"/>
    <xf numFmtId="0" fontId="220" fillId="5" borderId="0" xfId="7" applyFont="1" applyFill="1"/>
    <xf numFmtId="0" fontId="168" fillId="5" borderId="0" xfId="7" applyFont="1" applyFill="1"/>
    <xf numFmtId="0" fontId="225" fillId="5" borderId="0" xfId="10" applyFont="1" applyFill="1" applyAlignment="1">
      <alignment horizontal="right" vertical="center"/>
    </xf>
    <xf numFmtId="0" fontId="168" fillId="5" borderId="0" xfId="10" applyFont="1" applyFill="1" applyAlignment="1">
      <alignment horizontal="right" vertical="center"/>
    </xf>
    <xf numFmtId="0" fontId="168" fillId="5" borderId="0" xfId="7" applyFont="1" applyFill="1" applyAlignment="1">
      <alignment vertical="center"/>
    </xf>
    <xf numFmtId="0" fontId="219" fillId="42" borderId="0" xfId="27" applyFont="1" applyFill="1" applyAlignment="1" applyProtection="1">
      <alignment vertical="center"/>
    </xf>
    <xf numFmtId="0" fontId="4" fillId="42" borderId="0" xfId="14" applyFill="1"/>
    <xf numFmtId="0" fontId="163" fillId="5" borderId="0" xfId="13" applyFont="1" applyFill="1" applyAlignment="1" applyProtection="1">
      <alignment vertical="center"/>
      <protection hidden="1"/>
    </xf>
    <xf numFmtId="0" fontId="256" fillId="42" borderId="0" xfId="7" applyFont="1" applyFill="1" applyAlignment="1">
      <alignment vertical="center"/>
    </xf>
    <xf numFmtId="0" fontId="255" fillId="73" borderId="0" xfId="7" applyFont="1" applyFill="1" applyAlignment="1" applyProtection="1">
      <alignment vertical="center"/>
      <protection hidden="1"/>
    </xf>
    <xf numFmtId="0" fontId="257" fillId="45" borderId="0" xfId="13" applyFont="1" applyFill="1" applyAlignment="1">
      <alignment vertical="center"/>
    </xf>
    <xf numFmtId="0" fontId="164" fillId="10" borderId="0" xfId="13" applyFont="1" applyFill="1" applyAlignment="1">
      <alignment vertical="center"/>
    </xf>
    <xf numFmtId="0" fontId="258" fillId="10" borderId="0" xfId="7" applyFont="1" applyFill="1" applyAlignment="1">
      <alignment vertical="center"/>
    </xf>
    <xf numFmtId="0" fontId="259" fillId="10" borderId="0" xfId="7" applyFont="1" applyFill="1"/>
    <xf numFmtId="0" fontId="260" fillId="42" borderId="0" xfId="7" applyFont="1" applyFill="1" applyAlignment="1">
      <alignment vertical="center"/>
    </xf>
    <xf numFmtId="0" fontId="258" fillId="42" borderId="0" xfId="7" applyFont="1" applyFill="1" applyAlignment="1">
      <alignment vertical="center"/>
    </xf>
    <xf numFmtId="0" fontId="259" fillId="42" borderId="0" xfId="7" applyFont="1" applyFill="1"/>
    <xf numFmtId="0" fontId="10" fillId="10" borderId="0" xfId="7" applyFill="1"/>
    <xf numFmtId="0" fontId="260" fillId="42" borderId="0" xfId="7" applyFont="1" applyFill="1"/>
    <xf numFmtId="0" fontId="257" fillId="45" borderId="0" xfId="13" applyFont="1" applyFill="1" applyAlignment="1" applyProtection="1">
      <alignment vertical="center"/>
    </xf>
    <xf numFmtId="0" fontId="164" fillId="10" borderId="0" xfId="13" applyFont="1" applyFill="1" applyAlignment="1" applyProtection="1">
      <alignment vertical="center"/>
    </xf>
    <xf numFmtId="0" fontId="255" fillId="73" borderId="0" xfId="7" applyFont="1" applyFill="1" applyAlignment="1" applyProtection="1">
      <alignment horizontal="center" vertical="center"/>
      <protection hidden="1"/>
    </xf>
    <xf numFmtId="0" fontId="261" fillId="45" borderId="0" xfId="28" applyFont="1" applyFill="1" applyAlignment="1">
      <alignment vertical="center"/>
    </xf>
    <xf numFmtId="0" fontId="165" fillId="10" borderId="0" xfId="28" applyFont="1" applyFill="1" applyAlignment="1">
      <alignment vertical="center"/>
    </xf>
    <xf numFmtId="0" fontId="254" fillId="42" borderId="0" xfId="7" applyFont="1" applyFill="1" applyAlignment="1">
      <alignment vertical="center"/>
    </xf>
    <xf numFmtId="0" fontId="223" fillId="45" borderId="0" xfId="8" applyFont="1" applyFill="1" applyBorder="1" applyAlignment="1">
      <alignment horizontal="left" vertical="center"/>
    </xf>
    <xf numFmtId="0" fontId="168" fillId="10" borderId="0" xfId="10" applyFont="1" applyFill="1" applyAlignment="1">
      <alignment horizontal="left" vertical="center"/>
    </xf>
    <xf numFmtId="0" fontId="10" fillId="42" borderId="0" xfId="7" applyFill="1"/>
    <xf numFmtId="0" fontId="220" fillId="42" borderId="0" xfId="7" applyFont="1" applyFill="1"/>
    <xf numFmtId="0" fontId="168" fillId="42" borderId="0" xfId="7" applyFont="1" applyFill="1"/>
    <xf numFmtId="0" fontId="31" fillId="42" borderId="0" xfId="7" applyFont="1" applyFill="1" applyAlignment="1">
      <alignment vertical="center"/>
    </xf>
    <xf numFmtId="0" fontId="168" fillId="10" borderId="0" xfId="10" applyFont="1" applyFill="1" applyAlignment="1">
      <alignment horizontal="right" vertical="center"/>
    </xf>
    <xf numFmtId="0" fontId="225" fillId="10" borderId="0" xfId="7" applyFont="1" applyFill="1"/>
    <xf numFmtId="0" fontId="168" fillId="42" borderId="0" xfId="10" applyFont="1" applyFill="1" applyAlignment="1">
      <alignment horizontal="left" vertical="center"/>
    </xf>
    <xf numFmtId="0" fontId="225" fillId="10" borderId="0" xfId="0" applyFont="1" applyFill="1"/>
    <xf numFmtId="0" fontId="168" fillId="10" borderId="0" xfId="7" applyFont="1" applyFill="1"/>
    <xf numFmtId="0" fontId="255" fillId="10" borderId="0" xfId="14" applyFont="1" applyFill="1" applyAlignment="1">
      <alignment horizontal="center" vertical="center"/>
    </xf>
    <xf numFmtId="0" fontId="166" fillId="42" borderId="0" xfId="7" applyFont="1" applyFill="1" applyProtection="1">
      <protection hidden="1"/>
    </xf>
    <xf numFmtId="0" fontId="167" fillId="42" borderId="0" xfId="7" applyFont="1" applyFill="1" applyAlignment="1">
      <alignment vertical="center"/>
    </xf>
    <xf numFmtId="0" fontId="160" fillId="42" borderId="0" xfId="7" applyFont="1" applyFill="1" applyAlignment="1">
      <alignment vertical="center"/>
    </xf>
    <xf numFmtId="0" fontId="168" fillId="42" borderId="0" xfId="7" applyFont="1" applyFill="1" applyAlignment="1">
      <alignment vertical="center"/>
    </xf>
    <xf numFmtId="0" fontId="161" fillId="42" borderId="0" xfId="7" applyFont="1" applyFill="1" applyAlignment="1">
      <alignment horizontal="center" vertical="center"/>
    </xf>
    <xf numFmtId="0" fontId="42" fillId="42" borderId="0" xfId="14" applyFont="1" applyFill="1"/>
    <xf numFmtId="0" fontId="219" fillId="42" borderId="0" xfId="27" applyFont="1" applyFill="1" applyAlignment="1" applyProtection="1">
      <alignment horizontal="left" vertical="center"/>
    </xf>
    <xf numFmtId="0" fontId="249" fillId="5" borderId="6" xfId="3" applyFont="1" applyFill="1" applyBorder="1" applyAlignment="1">
      <alignment horizontal="left" vertical="center" wrapText="1"/>
    </xf>
    <xf numFmtId="0" fontId="249" fillId="5" borderId="0" xfId="3" applyFont="1" applyFill="1" applyBorder="1" applyAlignment="1">
      <alignment horizontal="left" vertical="center" wrapText="1"/>
    </xf>
    <xf numFmtId="0" fontId="249" fillId="5" borderId="5" xfId="3" applyFont="1" applyFill="1" applyBorder="1" applyAlignment="1">
      <alignment horizontal="left" vertical="center" wrapText="1"/>
    </xf>
    <xf numFmtId="0" fontId="250" fillId="5" borderId="6" xfId="3" applyFont="1" applyFill="1" applyBorder="1" applyAlignment="1">
      <alignment horizontal="left" vertical="center"/>
    </xf>
    <xf numFmtId="0" fontId="250" fillId="5" borderId="0" xfId="3" applyFont="1" applyFill="1" applyBorder="1" applyAlignment="1">
      <alignment horizontal="left" vertical="center"/>
    </xf>
    <xf numFmtId="0" fontId="250" fillId="5" borderId="5" xfId="3" applyFont="1" applyFill="1" applyBorder="1" applyAlignment="1">
      <alignment horizontal="left" vertical="center"/>
    </xf>
    <xf numFmtId="0" fontId="248" fillId="5" borderId="6" xfId="3" applyFont="1" applyFill="1" applyBorder="1" applyAlignment="1">
      <alignment horizontal="left" vertical="center" wrapText="1"/>
    </xf>
    <xf numFmtId="0" fontId="248" fillId="5" borderId="0" xfId="3" applyFont="1" applyFill="1" applyBorder="1" applyAlignment="1">
      <alignment horizontal="left" vertical="center" wrapText="1"/>
    </xf>
    <xf numFmtId="0" fontId="248" fillId="5" borderId="5" xfId="3" applyFont="1" applyFill="1" applyBorder="1" applyAlignment="1">
      <alignment horizontal="left" vertical="center" wrapText="1"/>
    </xf>
    <xf numFmtId="0" fontId="252" fillId="5" borderId="6" xfId="3" applyFont="1" applyFill="1" applyBorder="1" applyAlignment="1">
      <alignment horizontal="left" vertical="center" wrapText="1"/>
    </xf>
    <xf numFmtId="0" fontId="252" fillId="5" borderId="0" xfId="3" applyFont="1" applyFill="1" applyBorder="1" applyAlignment="1">
      <alignment horizontal="left" vertical="center" wrapText="1"/>
    </xf>
    <xf numFmtId="0" fontId="252" fillId="5" borderId="5" xfId="3" applyFont="1" applyFill="1" applyBorder="1" applyAlignment="1">
      <alignment horizontal="left" vertical="center" wrapText="1"/>
    </xf>
    <xf numFmtId="0" fontId="251" fillId="5" borderId="72" xfId="3" applyFont="1" applyFill="1" applyBorder="1" applyAlignment="1">
      <alignment horizontal="center" vertical="center" wrapText="1"/>
    </xf>
    <xf numFmtId="0" fontId="251" fillId="5" borderId="73" xfId="3" applyFont="1" applyFill="1" applyBorder="1" applyAlignment="1">
      <alignment horizontal="center" vertical="center" wrapText="1"/>
    </xf>
    <xf numFmtId="0" fontId="251" fillId="5" borderId="74" xfId="3" applyFont="1" applyFill="1" applyBorder="1" applyAlignment="1">
      <alignment horizontal="center" vertical="center" wrapText="1"/>
    </xf>
    <xf numFmtId="0" fontId="251" fillId="5" borderId="6" xfId="3" applyFont="1" applyFill="1" applyBorder="1" applyAlignment="1">
      <alignment horizontal="center" vertical="center" wrapText="1"/>
    </xf>
    <xf numFmtId="0" fontId="251" fillId="5" borderId="0" xfId="3" applyFont="1" applyFill="1" applyBorder="1" applyAlignment="1">
      <alignment horizontal="center" vertical="center" wrapText="1"/>
    </xf>
    <xf numFmtId="0" fontId="251" fillId="5" borderId="5" xfId="3" applyFont="1" applyFill="1" applyBorder="1" applyAlignment="1">
      <alignment horizontal="center" vertical="center" wrapText="1"/>
    </xf>
    <xf numFmtId="0" fontId="240" fillId="5" borderId="6" xfId="3" applyFont="1" applyFill="1" applyBorder="1" applyAlignment="1">
      <alignment horizontal="center" vertical="center"/>
    </xf>
    <xf numFmtId="0" fontId="240" fillId="5" borderId="0" xfId="3" applyFont="1" applyFill="1" applyBorder="1" applyAlignment="1">
      <alignment horizontal="center" vertical="center"/>
    </xf>
    <xf numFmtId="0" fontId="240" fillId="5" borderId="5" xfId="3" applyFont="1" applyFill="1" applyBorder="1" applyAlignment="1">
      <alignment horizontal="center" vertical="center"/>
    </xf>
    <xf numFmtId="0" fontId="168" fillId="12" borderId="6" xfId="3" applyFont="1" applyFill="1" applyBorder="1" applyAlignment="1">
      <alignment horizontal="center" vertical="center"/>
    </xf>
    <xf numFmtId="0" fontId="168" fillId="12" borderId="0" xfId="3" applyFont="1" applyFill="1" applyBorder="1" applyAlignment="1">
      <alignment horizontal="center" vertical="center"/>
    </xf>
    <xf numFmtId="0" fontId="168" fillId="12" borderId="5" xfId="3" applyFont="1" applyFill="1" applyBorder="1" applyAlignment="1">
      <alignment horizontal="center" vertical="center"/>
    </xf>
    <xf numFmtId="0" fontId="221" fillId="15" borderId="6" xfId="3" applyFont="1" applyFill="1" applyBorder="1" applyAlignment="1">
      <alignment horizontal="center" vertical="center"/>
    </xf>
    <xf numFmtId="0" fontId="221" fillId="15" borderId="0" xfId="3" applyFont="1" applyFill="1" applyBorder="1" applyAlignment="1">
      <alignment horizontal="center" vertical="center"/>
    </xf>
    <xf numFmtId="0" fontId="221" fillId="15" borderId="5" xfId="3" applyFont="1" applyFill="1" applyBorder="1" applyAlignment="1">
      <alignment horizontal="center" vertical="center"/>
    </xf>
    <xf numFmtId="0" fontId="247" fillId="5" borderId="6" xfId="3" applyFont="1" applyFill="1" applyBorder="1" applyAlignment="1">
      <alignment horizontal="left" vertical="center"/>
    </xf>
    <xf numFmtId="0" fontId="247" fillId="5" borderId="0" xfId="3" applyFont="1" applyFill="1" applyBorder="1" applyAlignment="1">
      <alignment horizontal="left" vertical="center"/>
    </xf>
    <xf numFmtId="0" fontId="247" fillId="5" borderId="5" xfId="3" applyFont="1" applyFill="1" applyBorder="1" applyAlignment="1">
      <alignment horizontal="left" vertical="center"/>
    </xf>
    <xf numFmtId="0" fontId="58" fillId="4" borderId="29" xfId="2" applyFont="1" applyFill="1" applyBorder="1" applyAlignment="1">
      <alignment horizontal="center" vertical="center"/>
    </xf>
    <xf numFmtId="0" fontId="58" fillId="4" borderId="11" xfId="2" applyFont="1" applyFill="1" applyBorder="1" applyAlignment="1">
      <alignment horizontal="center" vertical="center"/>
    </xf>
    <xf numFmtId="0" fontId="58" fillId="4" borderId="30" xfId="2" applyFont="1" applyFill="1" applyBorder="1" applyAlignment="1">
      <alignment horizontal="center" vertical="center"/>
    </xf>
    <xf numFmtId="165" fontId="9" fillId="50" borderId="0" xfId="4" applyNumberFormat="1" applyFont="1" applyFill="1" applyAlignment="1">
      <alignment horizontal="left" vertical="center"/>
    </xf>
    <xf numFmtId="165" fontId="9" fillId="50" borderId="7" xfId="4" applyNumberFormat="1" applyFont="1" applyFill="1" applyBorder="1" applyAlignment="1">
      <alignment horizontal="left" vertical="center"/>
    </xf>
    <xf numFmtId="0" fontId="127" fillId="26" borderId="3" xfId="3" applyFont="1" applyFill="1" applyBorder="1" applyAlignment="1">
      <alignment horizontal="center" vertical="center"/>
    </xf>
    <xf numFmtId="0" fontId="127" fillId="26" borderId="4" xfId="3" applyFont="1" applyFill="1" applyBorder="1" applyAlignment="1">
      <alignment horizontal="center" vertical="center"/>
    </xf>
    <xf numFmtId="0" fontId="100" fillId="26" borderId="1" xfId="6" applyFont="1" applyFill="1" applyBorder="1" applyAlignment="1">
      <alignment horizontal="center" vertical="center"/>
    </xf>
    <xf numFmtId="0" fontId="100" fillId="26" borderId="60" xfId="6" applyFont="1" applyFill="1" applyBorder="1" applyAlignment="1">
      <alignment horizontal="center" vertical="center"/>
    </xf>
    <xf numFmtId="0" fontId="100" fillId="26" borderId="29" xfId="6" applyFont="1" applyFill="1" applyBorder="1" applyAlignment="1">
      <alignment horizontal="center" vertical="center"/>
    </xf>
    <xf numFmtId="0" fontId="100" fillId="26" borderId="30" xfId="6" applyFont="1" applyFill="1" applyBorder="1" applyAlignment="1">
      <alignment horizontal="center" vertical="center"/>
    </xf>
    <xf numFmtId="0" fontId="218" fillId="5" borderId="0" xfId="1" applyFont="1" applyFill="1" applyBorder="1" applyAlignment="1">
      <alignment horizontal="center" vertical="center" wrapText="1"/>
    </xf>
    <xf numFmtId="0" fontId="4" fillId="5" borderId="5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31" fillId="27" borderId="0" xfId="5" applyFont="1" applyFill="1" applyBorder="1" applyAlignment="1">
      <alignment horizontal="center" wrapText="1"/>
    </xf>
    <xf numFmtId="0" fontId="31" fillId="27" borderId="60" xfId="5" applyFont="1" applyFill="1" applyBorder="1" applyAlignment="1">
      <alignment horizontal="center" wrapText="1"/>
    </xf>
    <xf numFmtId="0" fontId="58" fillId="27" borderId="2" xfId="5" applyFont="1" applyFill="1" applyBorder="1" applyAlignment="1">
      <alignment horizontal="center" vertical="center" wrapText="1"/>
    </xf>
    <xf numFmtId="0" fontId="58" fillId="27" borderId="4" xfId="5" applyFont="1" applyFill="1" applyBorder="1" applyAlignment="1">
      <alignment horizontal="center" vertical="center" wrapText="1"/>
    </xf>
    <xf numFmtId="0" fontId="58" fillId="27" borderId="0" xfId="5" applyFont="1" applyFill="1" applyBorder="1" applyAlignment="1">
      <alignment horizontal="center" vertical="center" wrapText="1"/>
    </xf>
    <xf numFmtId="0" fontId="58" fillId="27" borderId="60" xfId="5" applyFont="1" applyFill="1" applyBorder="1" applyAlignment="1">
      <alignment horizontal="center" vertical="center" wrapText="1"/>
    </xf>
    <xf numFmtId="0" fontId="62" fillId="26" borderId="3" xfId="3" applyFont="1" applyFill="1" applyBorder="1" applyAlignment="1">
      <alignment horizontal="center" vertical="center"/>
    </xf>
    <xf numFmtId="0" fontId="62" fillId="26" borderId="9" xfId="3" applyFont="1" applyFill="1" applyBorder="1" applyAlignment="1">
      <alignment horizontal="center" vertical="center"/>
    </xf>
    <xf numFmtId="0" fontId="68" fillId="26" borderId="1" xfId="3" applyFont="1" applyFill="1" applyBorder="1" applyAlignment="1">
      <alignment horizontal="center" vertical="center"/>
    </xf>
    <xf numFmtId="0" fontId="68" fillId="26" borderId="5" xfId="3" applyFont="1" applyFill="1" applyBorder="1" applyAlignment="1">
      <alignment horizontal="center" vertical="center"/>
    </xf>
    <xf numFmtId="0" fontId="62" fillId="26" borderId="1" xfId="3" applyFont="1" applyFill="1" applyBorder="1" applyAlignment="1">
      <alignment horizontal="center" vertical="center"/>
    </xf>
    <xf numFmtId="0" fontId="62" fillId="26" borderId="5" xfId="3" applyFont="1" applyFill="1" applyBorder="1" applyAlignment="1">
      <alignment horizontal="center" vertical="center"/>
    </xf>
    <xf numFmtId="0" fontId="72" fillId="26" borderId="1" xfId="3" applyFont="1" applyFill="1" applyBorder="1" applyAlignment="1">
      <alignment horizontal="center" vertical="center"/>
    </xf>
    <xf numFmtId="0" fontId="72" fillId="26" borderId="5" xfId="3" applyFont="1" applyFill="1" applyBorder="1" applyAlignment="1">
      <alignment horizontal="center" vertical="center"/>
    </xf>
    <xf numFmtId="0" fontId="86" fillId="18" borderId="14" xfId="3" applyFont="1" applyFill="1" applyBorder="1" applyAlignment="1" applyProtection="1">
      <alignment horizontal="center" vertical="center" wrapText="1"/>
      <protection hidden="1"/>
    </xf>
    <xf numFmtId="0" fontId="86" fillId="18" borderId="20" xfId="3" applyFont="1" applyFill="1" applyBorder="1" applyAlignment="1" applyProtection="1">
      <alignment horizontal="center" vertical="center" wrapText="1"/>
      <protection hidden="1"/>
    </xf>
    <xf numFmtId="0" fontId="88" fillId="26" borderId="14" xfId="3" applyFont="1" applyFill="1" applyBorder="1" applyAlignment="1">
      <alignment horizontal="center" vertical="center" wrapText="1"/>
    </xf>
    <xf numFmtId="0" fontId="88" fillId="26" borderId="20" xfId="3" applyFont="1" applyFill="1" applyBorder="1" applyAlignment="1">
      <alignment horizontal="center" vertical="center" wrapText="1"/>
    </xf>
    <xf numFmtId="0" fontId="23" fillId="26" borderId="15" xfId="3" applyFont="1" applyFill="1" applyBorder="1" applyAlignment="1">
      <alignment horizontal="center" vertical="center"/>
    </xf>
    <xf numFmtId="0" fontId="23" fillId="26" borderId="21" xfId="3" applyFont="1" applyFill="1" applyBorder="1" applyAlignment="1">
      <alignment horizontal="center" vertical="center"/>
    </xf>
    <xf numFmtId="0" fontId="28" fillId="29" borderId="1" xfId="3" applyFont="1" applyFill="1" applyBorder="1" applyAlignment="1">
      <alignment horizontal="right" vertical="center"/>
    </xf>
    <xf numFmtId="0" fontId="28" fillId="29" borderId="0" xfId="3" applyFont="1" applyFill="1" applyAlignment="1">
      <alignment horizontal="right" vertical="center"/>
    </xf>
    <xf numFmtId="0" fontId="28" fillId="29" borderId="7" xfId="3" applyFont="1" applyFill="1" applyBorder="1" applyAlignment="1">
      <alignment horizontal="right" vertical="center"/>
    </xf>
    <xf numFmtId="0" fontId="47" fillId="25" borderId="0" xfId="3" applyFont="1" applyFill="1" applyAlignment="1" applyProtection="1">
      <alignment horizontal="center" vertical="center"/>
      <protection hidden="1"/>
    </xf>
    <xf numFmtId="0" fontId="47" fillId="25" borderId="7" xfId="3" applyFont="1" applyFill="1" applyBorder="1" applyAlignment="1" applyProtection="1">
      <alignment horizontal="center" vertical="center"/>
      <protection hidden="1"/>
    </xf>
    <xf numFmtId="0" fontId="20" fillId="29" borderId="1" xfId="3" applyFont="1" applyFill="1" applyBorder="1" applyAlignment="1">
      <alignment horizontal="right" vertical="center"/>
    </xf>
    <xf numFmtId="0" fontId="20" fillId="29" borderId="0" xfId="3" applyFont="1" applyFill="1" applyAlignment="1">
      <alignment horizontal="right" vertical="center"/>
    </xf>
    <xf numFmtId="0" fontId="20" fillId="29" borderId="7" xfId="3" applyFont="1" applyFill="1" applyBorder="1" applyAlignment="1">
      <alignment horizontal="right" vertical="center"/>
    </xf>
    <xf numFmtId="0" fontId="121" fillId="45" borderId="0" xfId="9" applyFont="1" applyFill="1" applyAlignment="1">
      <alignment horizontal="center" vertical="center"/>
    </xf>
    <xf numFmtId="0" fontId="122" fillId="26" borderId="0" xfId="9" applyFont="1" applyFill="1" applyAlignment="1">
      <alignment horizontal="left" vertical="center"/>
    </xf>
    <xf numFmtId="0" fontId="6" fillId="2" borderId="1" xfId="2" applyFont="1" applyFill="1" applyBorder="1" applyAlignment="1">
      <alignment horizontal="center" vertical="center" textRotation="90"/>
    </xf>
    <xf numFmtId="0" fontId="28" fillId="41" borderId="1" xfId="3" applyFont="1" applyFill="1" applyBorder="1" applyAlignment="1">
      <alignment horizontal="left" vertical="center"/>
    </xf>
    <xf numFmtId="0" fontId="28" fillId="41" borderId="0" xfId="3" applyFont="1" applyFill="1" applyAlignment="1">
      <alignment horizontal="left" vertical="center"/>
    </xf>
    <xf numFmtId="0" fontId="28" fillId="41" borderId="7" xfId="3" applyFont="1" applyFill="1" applyBorder="1" applyAlignment="1">
      <alignment horizontal="left" vertical="center"/>
    </xf>
    <xf numFmtId="0" fontId="88" fillId="4" borderId="1" xfId="3" applyFont="1" applyFill="1" applyBorder="1" applyAlignment="1">
      <alignment horizontal="center" vertical="center"/>
    </xf>
    <xf numFmtId="0" fontId="88" fillId="4" borderId="0" xfId="3" applyFont="1" applyFill="1" applyAlignment="1">
      <alignment horizontal="center" vertical="center"/>
    </xf>
    <xf numFmtId="0" fontId="88" fillId="4" borderId="7" xfId="3" applyFont="1" applyFill="1" applyBorder="1" applyAlignment="1">
      <alignment horizontal="center" vertical="center"/>
    </xf>
    <xf numFmtId="0" fontId="136" fillId="49" borderId="1" xfId="3" applyFont="1" applyFill="1" applyBorder="1" applyAlignment="1">
      <alignment horizontal="center" vertical="center"/>
    </xf>
    <xf numFmtId="0" fontId="136" fillId="49" borderId="0" xfId="3" applyFont="1" applyFill="1" applyAlignment="1">
      <alignment horizontal="center" vertical="center"/>
    </xf>
    <xf numFmtId="0" fontId="136" fillId="49" borderId="7" xfId="3" applyFont="1" applyFill="1" applyBorder="1" applyAlignment="1">
      <alignment horizontal="center" vertical="center"/>
    </xf>
    <xf numFmtId="0" fontId="83" fillId="4" borderId="1" xfId="3" applyFont="1" applyFill="1" applyBorder="1" applyAlignment="1">
      <alignment horizontal="center" vertical="center"/>
    </xf>
    <xf numFmtId="0" fontId="28" fillId="41" borderId="1" xfId="3" applyFont="1" applyFill="1" applyBorder="1" applyAlignment="1">
      <alignment horizontal="right" vertical="center"/>
    </xf>
    <xf numFmtId="0" fontId="28" fillId="41" borderId="0" xfId="3" applyFont="1" applyFill="1" applyAlignment="1">
      <alignment horizontal="right" vertical="center"/>
    </xf>
    <xf numFmtId="0" fontId="28" fillId="41" borderId="7" xfId="3" applyFont="1" applyFill="1" applyBorder="1" applyAlignment="1">
      <alignment horizontal="right" vertical="center"/>
    </xf>
    <xf numFmtId="0" fontId="139" fillId="5" borderId="0" xfId="11" applyFont="1" applyFill="1" applyBorder="1" applyAlignment="1">
      <alignment horizontal="left" vertical="center"/>
    </xf>
    <xf numFmtId="0" fontId="107" fillId="5" borderId="0" xfId="0" applyFont="1" applyFill="1" applyAlignment="1">
      <alignment horizontal="left" vertical="center"/>
    </xf>
    <xf numFmtId="0" fontId="107" fillId="5" borderId="7" xfId="0" applyFont="1" applyFill="1" applyBorder="1" applyAlignment="1">
      <alignment horizontal="left" vertical="center"/>
    </xf>
    <xf numFmtId="165" fontId="9" fillId="50" borderId="38" xfId="4" applyNumberFormat="1" applyFont="1" applyFill="1" applyBorder="1" applyAlignment="1">
      <alignment horizontal="left" vertical="center"/>
    </xf>
    <xf numFmtId="165" fontId="9" fillId="50" borderId="39" xfId="4" applyNumberFormat="1" applyFont="1" applyFill="1" applyBorder="1" applyAlignment="1">
      <alignment horizontal="left" vertical="center"/>
    </xf>
    <xf numFmtId="0" fontId="90" fillId="4" borderId="1" xfId="3" applyFont="1" applyFill="1" applyBorder="1" applyAlignment="1">
      <alignment horizontal="center" vertical="center"/>
    </xf>
    <xf numFmtId="0" fontId="51" fillId="29" borderId="0" xfId="3" applyFont="1" applyFill="1" applyAlignment="1">
      <alignment horizontal="right" vertical="center"/>
    </xf>
    <xf numFmtId="0" fontId="100" fillId="26" borderId="7" xfId="6" applyFont="1" applyFill="1" applyBorder="1" applyAlignment="1">
      <alignment horizontal="center" vertical="center"/>
    </xf>
    <xf numFmtId="0" fontId="57" fillId="5" borderId="0" xfId="2" applyFont="1" applyFill="1" applyAlignment="1">
      <alignment horizontal="right" vertical="center" wrapText="1"/>
    </xf>
    <xf numFmtId="0" fontId="40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20" fillId="29" borderId="1" xfId="3" applyFont="1" applyFill="1" applyBorder="1" applyAlignment="1">
      <alignment horizontal="center" vertical="center"/>
    </xf>
    <xf numFmtId="0" fontId="20" fillId="29" borderId="0" xfId="3" applyFont="1" applyFill="1" applyAlignment="1">
      <alignment horizontal="center" vertical="center"/>
    </xf>
    <xf numFmtId="0" fontId="20" fillId="29" borderId="7" xfId="3" applyFont="1" applyFill="1" applyBorder="1" applyAlignment="1">
      <alignment horizontal="center" vertical="center"/>
    </xf>
    <xf numFmtId="0" fontId="68" fillId="5" borderId="6" xfId="3" applyFont="1" applyFill="1" applyBorder="1" applyAlignment="1">
      <alignment horizontal="center" vertical="center"/>
    </xf>
    <xf numFmtId="0" fontId="47" fillId="29" borderId="1" xfId="3" applyFont="1" applyFill="1" applyBorder="1" applyAlignment="1">
      <alignment horizontal="center" vertical="center"/>
    </xf>
    <xf numFmtId="0" fontId="47" fillId="29" borderId="0" xfId="3" applyFont="1" applyFill="1" applyAlignment="1">
      <alignment horizontal="center" vertical="center"/>
    </xf>
    <xf numFmtId="0" fontId="47" fillId="29" borderId="5" xfId="3" applyFont="1" applyFill="1" applyBorder="1" applyAlignment="1">
      <alignment horizontal="center" vertical="center"/>
    </xf>
    <xf numFmtId="0" fontId="46" fillId="18" borderId="0" xfId="7" applyFont="1" applyFill="1" applyAlignment="1">
      <alignment horizontal="center" vertical="center"/>
    </xf>
    <xf numFmtId="0" fontId="83" fillId="25" borderId="1" xfId="3" applyFont="1" applyFill="1" applyBorder="1" applyAlignment="1">
      <alignment horizontal="center" vertical="center"/>
    </xf>
    <xf numFmtId="0" fontId="83" fillId="25" borderId="0" xfId="3" applyFont="1" applyFill="1" applyAlignment="1">
      <alignment horizontal="center" vertical="center"/>
    </xf>
    <xf numFmtId="0" fontId="86" fillId="18" borderId="1" xfId="3" applyFont="1" applyFill="1" applyBorder="1" applyAlignment="1" applyProtection="1">
      <alignment horizontal="center" vertical="center" wrapText="1"/>
      <protection hidden="1"/>
    </xf>
    <xf numFmtId="0" fontId="86" fillId="18" borderId="17" xfId="3" applyFont="1" applyFill="1" applyBorder="1" applyAlignment="1" applyProtection="1">
      <alignment horizontal="center" vertical="center" wrapText="1"/>
      <protection hidden="1"/>
    </xf>
    <xf numFmtId="0" fontId="86" fillId="18" borderId="0" xfId="3" applyFont="1" applyFill="1" applyAlignment="1" applyProtection="1">
      <alignment horizontal="center" vertical="center" wrapText="1"/>
      <protection hidden="1"/>
    </xf>
    <xf numFmtId="0" fontId="86" fillId="18" borderId="18" xfId="3" applyFont="1" applyFill="1" applyBorder="1" applyAlignment="1" applyProtection="1">
      <alignment horizontal="center" vertical="center" wrapText="1"/>
      <protection hidden="1"/>
    </xf>
    <xf numFmtId="164" fontId="27" fillId="24" borderId="0" xfId="3" applyNumberFormat="1" applyFont="1" applyFill="1" applyAlignment="1">
      <alignment horizontal="center" vertical="center"/>
    </xf>
    <xf numFmtId="165" fontId="27" fillId="36" borderId="0" xfId="3" applyNumberFormat="1" applyFont="1" applyFill="1" applyAlignment="1" applyProtection="1">
      <alignment horizontal="center" vertical="center"/>
      <protection hidden="1"/>
    </xf>
    <xf numFmtId="0" fontId="87" fillId="0" borderId="7" xfId="3" applyFont="1" applyBorder="1" applyAlignment="1">
      <alignment horizontal="center" vertical="center" wrapText="1"/>
    </xf>
    <xf numFmtId="0" fontId="87" fillId="0" borderId="19" xfId="3" applyFont="1" applyBorder="1" applyAlignment="1">
      <alignment horizontal="center" vertical="center" wrapText="1"/>
    </xf>
    <xf numFmtId="0" fontId="53" fillId="27" borderId="16" xfId="5" applyFont="1" applyFill="1" applyBorder="1" applyAlignment="1">
      <alignment horizontal="center" vertical="center" wrapText="1"/>
    </xf>
    <xf numFmtId="0" fontId="53" fillId="27" borderId="22" xfId="5" applyFont="1" applyFill="1" applyBorder="1" applyAlignment="1">
      <alignment horizontal="center" vertical="center" wrapText="1"/>
    </xf>
    <xf numFmtId="164" fontId="54" fillId="28" borderId="1" xfId="4" applyNumberFormat="1" applyFont="1" applyFill="1" applyBorder="1" applyAlignment="1">
      <alignment horizontal="center" vertical="center"/>
    </xf>
    <xf numFmtId="0" fontId="140" fillId="14" borderId="0" xfId="2" applyFont="1" applyFill="1" applyAlignment="1">
      <alignment horizontal="center" vertical="top" wrapText="1"/>
    </xf>
    <xf numFmtId="0" fontId="4" fillId="15" borderId="0" xfId="0" applyFont="1" applyFill="1" applyAlignment="1">
      <alignment horizontal="center"/>
    </xf>
    <xf numFmtId="2" fontId="43" fillId="19" borderId="0" xfId="6" applyNumberFormat="1" applyFont="1" applyFill="1" applyAlignment="1" applyProtection="1">
      <alignment horizontal="center" vertical="center" wrapText="1"/>
      <protection locked="0"/>
    </xf>
    <xf numFmtId="2" fontId="43" fillId="19" borderId="0" xfId="6" applyNumberFormat="1" applyFont="1" applyFill="1" applyBorder="1" applyAlignment="1" applyProtection="1">
      <alignment horizontal="center" vertical="center" wrapText="1"/>
      <protection locked="0"/>
    </xf>
    <xf numFmtId="0" fontId="35" fillId="11" borderId="2" xfId="2" applyFont="1" applyFill="1" applyBorder="1" applyAlignment="1">
      <alignment horizontal="center" vertical="center"/>
    </xf>
    <xf numFmtId="0" fontId="35" fillId="11" borderId="0" xfId="2" applyFont="1" applyFill="1" applyAlignment="1">
      <alignment horizontal="center" vertical="center"/>
    </xf>
    <xf numFmtId="0" fontId="36" fillId="14" borderId="3" xfId="3" applyFont="1" applyFill="1" applyBorder="1" applyAlignment="1" applyProtection="1">
      <alignment horizontal="center" vertical="center" wrapText="1"/>
      <protection hidden="1"/>
    </xf>
    <xf numFmtId="0" fontId="36" fillId="14" borderId="2" xfId="3" applyFont="1" applyFill="1" applyBorder="1" applyAlignment="1" applyProtection="1">
      <alignment horizontal="center" vertical="center" wrapText="1"/>
      <protection hidden="1"/>
    </xf>
    <xf numFmtId="0" fontId="36" fillId="14" borderId="1" xfId="3" applyFont="1" applyFill="1" applyBorder="1" applyAlignment="1" applyProtection="1">
      <alignment horizontal="center" vertical="center" wrapText="1"/>
      <protection hidden="1"/>
    </xf>
    <xf numFmtId="0" fontId="36" fillId="14" borderId="0" xfId="3" applyFont="1" applyFill="1" applyAlignment="1" applyProtection="1">
      <alignment horizontal="center" vertical="center" wrapText="1"/>
      <protection hidden="1"/>
    </xf>
    <xf numFmtId="0" fontId="63" fillId="5" borderId="0" xfId="2" applyFont="1" applyFill="1" applyAlignment="1">
      <alignment horizontal="left" vertical="center" wrapText="1"/>
    </xf>
    <xf numFmtId="0" fontId="17" fillId="5" borderId="0" xfId="2" applyFont="1" applyFill="1" applyAlignment="1">
      <alignment horizontal="right" vertical="center" wrapText="1"/>
    </xf>
    <xf numFmtId="0" fontId="65" fillId="5" borderId="0" xfId="3" applyFont="1" applyFill="1" applyAlignment="1">
      <alignment horizontal="center" vertical="center"/>
    </xf>
    <xf numFmtId="165" fontId="60" fillId="25" borderId="0" xfId="4" applyNumberFormat="1" applyFont="1" applyFill="1" applyAlignment="1">
      <alignment horizontal="center" vertical="center"/>
    </xf>
    <xf numFmtId="165" fontId="60" fillId="25" borderId="7" xfId="4" applyNumberFormat="1" applyFont="1" applyFill="1" applyBorder="1" applyAlignment="1">
      <alignment horizontal="center" vertical="center"/>
    </xf>
    <xf numFmtId="164" fontId="32" fillId="24" borderId="0" xfId="3" applyNumberFormat="1" applyFont="1" applyFill="1" applyAlignment="1">
      <alignment horizontal="center" vertical="center"/>
    </xf>
    <xf numFmtId="164" fontId="32" fillId="24" borderId="7" xfId="3" applyNumberFormat="1" applyFont="1" applyFill="1" applyBorder="1" applyAlignment="1">
      <alignment horizontal="center" vertical="center"/>
    </xf>
    <xf numFmtId="167" fontId="47" fillId="10" borderId="0" xfId="5" applyNumberFormat="1" applyFont="1" applyFill="1" applyAlignment="1" applyProtection="1">
      <alignment horizontal="center" vertical="center"/>
      <protection locked="0"/>
    </xf>
    <xf numFmtId="167" fontId="47" fillId="10" borderId="7" xfId="5" applyNumberFormat="1" applyFont="1" applyFill="1" applyBorder="1" applyAlignment="1" applyProtection="1">
      <alignment horizontal="center" vertical="center"/>
      <protection locked="0"/>
    </xf>
    <xf numFmtId="0" fontId="35" fillId="20" borderId="7" xfId="2" applyFont="1" applyFill="1" applyBorder="1" applyAlignment="1">
      <alignment horizontal="center" vertical="center"/>
    </xf>
    <xf numFmtId="0" fontId="47" fillId="4" borderId="0" xfId="2" applyFont="1" applyFill="1" applyAlignment="1">
      <alignment horizontal="center" vertical="center"/>
    </xf>
    <xf numFmtId="0" fontId="47" fillId="4" borderId="7" xfId="2" applyFont="1" applyFill="1" applyBorder="1" applyAlignment="1">
      <alignment horizontal="center" vertical="center"/>
    </xf>
    <xf numFmtId="0" fontId="73" fillId="5" borderId="6" xfId="3" applyFont="1" applyFill="1" applyBorder="1" applyAlignment="1">
      <alignment horizontal="center" vertical="center"/>
    </xf>
    <xf numFmtId="0" fontId="76" fillId="5" borderId="6" xfId="3" applyFont="1" applyFill="1" applyBorder="1" applyAlignment="1">
      <alignment horizontal="center" vertical="center"/>
    </xf>
    <xf numFmtId="164" fontId="15" fillId="10" borderId="0" xfId="4" applyNumberFormat="1" applyFont="1" applyFill="1" applyAlignment="1">
      <alignment horizontal="center" vertical="center"/>
    </xf>
    <xf numFmtId="164" fontId="15" fillId="10" borderId="7" xfId="4" applyNumberFormat="1" applyFont="1" applyFill="1" applyBorder="1" applyAlignment="1">
      <alignment horizontal="center" vertical="center"/>
    </xf>
    <xf numFmtId="0" fontId="109" fillId="5" borderId="6" xfId="3" applyFont="1" applyFill="1" applyBorder="1" applyAlignment="1">
      <alignment horizontal="center" vertical="center"/>
    </xf>
    <xf numFmtId="0" fontId="46" fillId="42" borderId="0" xfId="7" applyFont="1" applyFill="1" applyAlignment="1">
      <alignment horizontal="center" vertical="center"/>
    </xf>
    <xf numFmtId="0" fontId="28" fillId="25" borderId="1" xfId="3" applyFont="1" applyFill="1" applyBorder="1" applyAlignment="1" applyProtection="1">
      <alignment horizontal="center" vertical="center"/>
      <protection hidden="1"/>
    </xf>
    <xf numFmtId="0" fontId="28" fillId="25" borderId="0" xfId="3" applyFont="1" applyFill="1" applyAlignment="1" applyProtection="1">
      <alignment horizontal="center" vertical="center" wrapText="1"/>
      <protection hidden="1"/>
    </xf>
    <xf numFmtId="0" fontId="218" fillId="5" borderId="11" xfId="1" applyFont="1" applyFill="1" applyBorder="1" applyAlignment="1">
      <alignment horizontal="center" vertical="center"/>
    </xf>
    <xf numFmtId="0" fontId="36" fillId="14" borderId="4" xfId="2" applyFont="1" applyFill="1" applyBorder="1" applyAlignment="1">
      <alignment horizontal="center" vertical="center"/>
    </xf>
    <xf numFmtId="0" fontId="36" fillId="14" borderId="7" xfId="2" applyFont="1" applyFill="1" applyBorder="1" applyAlignment="1">
      <alignment horizontal="center" vertical="center"/>
    </xf>
    <xf numFmtId="2" fontId="28" fillId="16" borderId="0" xfId="6" applyNumberFormat="1" applyFont="1" applyFill="1" applyAlignment="1" applyProtection="1">
      <alignment horizontal="center" vertical="center" wrapText="1"/>
      <protection locked="0"/>
    </xf>
    <xf numFmtId="0" fontId="42" fillId="18" borderId="5" xfId="0" applyFont="1" applyFill="1" applyBorder="1" applyAlignment="1">
      <alignment horizontal="center" vertical="center"/>
    </xf>
    <xf numFmtId="0" fontId="36" fillId="14" borderId="6" xfId="3" applyFont="1" applyFill="1" applyBorder="1" applyAlignment="1" applyProtection="1">
      <alignment horizontal="center" vertical="center"/>
      <protection hidden="1"/>
    </xf>
    <xf numFmtId="0" fontId="36" fillId="14" borderId="0" xfId="3" applyFont="1" applyFill="1" applyAlignment="1" applyProtection="1">
      <alignment horizontal="center" vertical="center"/>
      <protection hidden="1"/>
    </xf>
    <xf numFmtId="0" fontId="36" fillId="12" borderId="3" xfId="3" applyFont="1" applyFill="1" applyBorder="1" applyAlignment="1" applyProtection="1">
      <alignment horizontal="center" vertical="center" wrapText="1"/>
      <protection hidden="1"/>
    </xf>
    <xf numFmtId="0" fontId="36" fillId="12" borderId="2" xfId="3" applyFont="1" applyFill="1" applyBorder="1" applyAlignment="1" applyProtection="1">
      <alignment horizontal="center" vertical="center" wrapText="1"/>
      <protection hidden="1"/>
    </xf>
    <xf numFmtId="0" fontId="36" fillId="12" borderId="1" xfId="3" applyFont="1" applyFill="1" applyBorder="1" applyAlignment="1" applyProtection="1">
      <alignment horizontal="center" vertical="center" wrapText="1"/>
      <protection hidden="1"/>
    </xf>
    <xf numFmtId="0" fontId="36" fillId="12" borderId="0" xfId="3" applyFont="1" applyFill="1" applyAlignment="1" applyProtection="1">
      <alignment horizontal="center" vertical="center" wrapText="1"/>
      <protection hidden="1"/>
    </xf>
    <xf numFmtId="2" fontId="20" fillId="13" borderId="2" xfId="6" applyNumberFormat="1" applyFont="1" applyFill="1" applyBorder="1" applyAlignment="1" applyProtection="1">
      <alignment horizontal="center" vertical="center"/>
      <protection locked="0"/>
    </xf>
    <xf numFmtId="0" fontId="140" fillId="14" borderId="4" xfId="2" applyFont="1" applyFill="1" applyBorder="1" applyAlignment="1">
      <alignment horizontal="center" vertical="center" wrapText="1"/>
    </xf>
    <xf numFmtId="0" fontId="140" fillId="14" borderId="7" xfId="2" applyFont="1" applyFill="1" applyBorder="1" applyAlignment="1">
      <alignment horizontal="center" vertical="center" wrapText="1"/>
    </xf>
    <xf numFmtId="0" fontId="35" fillId="20" borderId="0" xfId="2" applyFont="1" applyFill="1" applyAlignment="1">
      <alignment horizontal="center" vertical="center"/>
    </xf>
    <xf numFmtId="0" fontId="227" fillId="2" borderId="1" xfId="2" applyFont="1" applyFill="1" applyBorder="1" applyAlignment="1">
      <alignment horizontal="center" textRotation="90"/>
    </xf>
    <xf numFmtId="0" fontId="4" fillId="21" borderId="0" xfId="0" applyFont="1" applyFill="1" applyAlignment="1">
      <alignment horizontal="center"/>
    </xf>
    <xf numFmtId="0" fontId="48" fillId="5" borderId="6" xfId="3" applyFont="1" applyFill="1" applyBorder="1" applyAlignment="1">
      <alignment horizontal="center" vertical="center"/>
    </xf>
    <xf numFmtId="0" fontId="46" fillId="22" borderId="0" xfId="7" applyFont="1" applyFill="1" applyAlignment="1">
      <alignment horizontal="center" vertical="center"/>
    </xf>
    <xf numFmtId="165" fontId="44" fillId="14" borderId="0" xfId="4" applyNumberFormat="1" applyFont="1" applyFill="1" applyAlignment="1">
      <alignment horizontal="center" vertical="center" wrapText="1"/>
    </xf>
    <xf numFmtId="165" fontId="44" fillId="14" borderId="11" xfId="4" applyNumberFormat="1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/>
    </xf>
    <xf numFmtId="0" fontId="4" fillId="15" borderId="5" xfId="0" applyFont="1" applyFill="1" applyBorder="1" applyAlignment="1">
      <alignment horizontal="center"/>
    </xf>
    <xf numFmtId="0" fontId="60" fillId="5" borderId="0" xfId="2" applyFont="1" applyFill="1" applyAlignment="1">
      <alignment horizontal="right" vertical="center" wrapText="1"/>
    </xf>
    <xf numFmtId="165" fontId="61" fillId="25" borderId="0" xfId="4" applyNumberFormat="1" applyFont="1" applyFill="1" applyAlignment="1">
      <alignment horizontal="center" vertical="center"/>
    </xf>
    <xf numFmtId="165" fontId="61" fillId="25" borderId="7" xfId="4" applyNumberFormat="1" applyFont="1" applyFill="1" applyBorder="1" applyAlignment="1">
      <alignment horizontal="center" vertical="center"/>
    </xf>
    <xf numFmtId="0" fontId="54" fillId="5" borderId="0" xfId="5" applyFont="1" applyFill="1" applyAlignment="1">
      <alignment horizontal="center" vertical="top" wrapText="1"/>
    </xf>
    <xf numFmtId="0" fontId="58" fillId="5" borderId="0" xfId="2" applyFont="1" applyFill="1" applyAlignment="1">
      <alignment horizontal="center" vertical="top" wrapText="1"/>
    </xf>
    <xf numFmtId="0" fontId="47" fillId="29" borderId="0" xfId="3" applyFont="1" applyFill="1" applyAlignment="1">
      <alignment horizontal="left" vertical="center"/>
    </xf>
    <xf numFmtId="0" fontId="15" fillId="4" borderId="1" xfId="2" applyFont="1" applyFill="1" applyBorder="1" applyAlignment="1">
      <alignment horizontal="left" vertical="top"/>
    </xf>
    <xf numFmtId="0" fontId="15" fillId="4" borderId="0" xfId="2" applyFont="1" applyFill="1" applyAlignment="1">
      <alignment horizontal="left" vertical="top"/>
    </xf>
    <xf numFmtId="0" fontId="7" fillId="5" borderId="0" xfId="0" applyFont="1" applyFill="1" applyAlignment="1">
      <alignment horizontal="right" vertical="center" wrapText="1"/>
    </xf>
    <xf numFmtId="0" fontId="28" fillId="10" borderId="0" xfId="2" applyFont="1" applyFill="1" applyAlignment="1">
      <alignment horizontal="center"/>
    </xf>
    <xf numFmtId="0" fontId="124" fillId="6" borderId="0" xfId="3" applyFont="1" applyFill="1" applyAlignment="1" applyProtection="1">
      <alignment horizontal="left" vertical="center"/>
      <protection hidden="1"/>
    </xf>
    <xf numFmtId="0" fontId="4" fillId="15" borderId="0" xfId="5" applyFill="1" applyAlignment="1">
      <alignment horizontal="center"/>
    </xf>
    <xf numFmtId="0" fontId="24" fillId="45" borderId="63" xfId="0" applyFont="1" applyFill="1" applyBorder="1" applyAlignment="1">
      <alignment horizontal="center"/>
    </xf>
    <xf numFmtId="0" fontId="24" fillId="45" borderId="64" xfId="0" applyFont="1" applyFill="1" applyBorder="1" applyAlignment="1">
      <alignment horizontal="center"/>
    </xf>
    <xf numFmtId="0" fontId="24" fillId="45" borderId="65" xfId="0" applyFont="1" applyFill="1" applyBorder="1" applyAlignment="1">
      <alignment horizontal="center"/>
    </xf>
    <xf numFmtId="0" fontId="1" fillId="5" borderId="56" xfId="24" applyFill="1" applyBorder="1" applyAlignment="1">
      <alignment horizontal="left" vertical="center"/>
    </xf>
    <xf numFmtId="0" fontId="1" fillId="5" borderId="62" xfId="24" applyFill="1" applyBorder="1" applyAlignment="1">
      <alignment horizontal="left" vertical="center"/>
    </xf>
    <xf numFmtId="0" fontId="1" fillId="5" borderId="60" xfId="24" applyFill="1" applyBorder="1" applyAlignment="1">
      <alignment horizontal="left" vertical="center"/>
    </xf>
    <xf numFmtId="0" fontId="1" fillId="0" borderId="62" xfId="24" applyBorder="1" applyAlignment="1">
      <alignment horizontal="left" vertical="center"/>
    </xf>
    <xf numFmtId="0" fontId="234" fillId="5" borderId="0" xfId="0" applyFont="1" applyFill="1" applyAlignment="1">
      <alignment horizontal="center" vertical="center"/>
    </xf>
    <xf numFmtId="0" fontId="23" fillId="45" borderId="0" xfId="25" applyFont="1" applyFill="1" applyAlignment="1">
      <alignment horizontal="center" vertical="center" wrapText="1"/>
    </xf>
    <xf numFmtId="0" fontId="124" fillId="23" borderId="0" xfId="3" applyFont="1" applyFill="1" applyAlignment="1" applyProtection="1">
      <alignment horizontal="left" vertical="center"/>
      <protection hidden="1"/>
    </xf>
    <xf numFmtId="0" fontId="127" fillId="0" borderId="3" xfId="1" applyFont="1" applyBorder="1" applyAlignment="1">
      <alignment horizontal="center" vertical="center"/>
    </xf>
    <xf numFmtId="0" fontId="127" fillId="0" borderId="2" xfId="1" applyFont="1" applyBorder="1" applyAlignment="1">
      <alignment horizontal="center" vertical="center"/>
    </xf>
    <xf numFmtId="0" fontId="127" fillId="0" borderId="1" xfId="1" applyFont="1" applyBorder="1" applyAlignment="1">
      <alignment horizontal="center" vertical="center"/>
    </xf>
    <xf numFmtId="0" fontId="127" fillId="0" borderId="0" xfId="1" applyFont="1" applyAlignment="1">
      <alignment horizontal="center" vertical="center"/>
    </xf>
    <xf numFmtId="0" fontId="6" fillId="2" borderId="1" xfId="2" applyFont="1" applyFill="1" applyBorder="1" applyAlignment="1">
      <alignment horizontal="center" textRotation="90"/>
    </xf>
    <xf numFmtId="0" fontId="63" fillId="5" borderId="0" xfId="2" applyFont="1" applyFill="1" applyAlignment="1">
      <alignment horizontal="right" vertical="center" wrapText="1"/>
    </xf>
    <xf numFmtId="0" fontId="7" fillId="3" borderId="0" xfId="24" applyFont="1" applyFill="1" applyAlignment="1">
      <alignment horizontal="center" vertical="center"/>
    </xf>
    <xf numFmtId="0" fontId="15" fillId="5" borderId="61" xfId="2" applyFont="1" applyFill="1" applyBorder="1" applyAlignment="1">
      <alignment horizontal="right" vertical="center"/>
    </xf>
    <xf numFmtId="0" fontId="27" fillId="9" borderId="0" xfId="3" applyFont="1" applyFill="1" applyAlignment="1" applyProtection="1">
      <alignment horizontal="center" vertical="center"/>
      <protection hidden="1"/>
    </xf>
    <xf numFmtId="1" fontId="28" fillId="23" borderId="0" xfId="5" applyNumberFormat="1" applyFont="1" applyFill="1" applyAlignment="1" applyProtection="1">
      <alignment horizontal="center" vertical="center"/>
      <protection locked="0"/>
    </xf>
    <xf numFmtId="0" fontId="28" fillId="15" borderId="58" xfId="4" applyFont="1" applyFill="1" applyBorder="1" applyAlignment="1">
      <alignment horizontal="center" vertical="center"/>
    </xf>
    <xf numFmtId="0" fontId="28" fillId="15" borderId="0" xfId="4" applyFont="1" applyFill="1" applyAlignment="1">
      <alignment horizontal="center" vertical="center"/>
    </xf>
    <xf numFmtId="0" fontId="244" fillId="5" borderId="55" xfId="0" applyFont="1" applyFill="1" applyBorder="1" applyAlignment="1">
      <alignment horizontal="left" vertical="center" wrapText="1"/>
    </xf>
    <xf numFmtId="0" fontId="245" fillId="5" borderId="55" xfId="0" applyFont="1" applyFill="1" applyBorder="1" applyAlignment="1">
      <alignment horizontal="left" vertical="center" wrapText="1"/>
    </xf>
    <xf numFmtId="0" fontId="244" fillId="5" borderId="6" xfId="3" applyFont="1" applyFill="1" applyBorder="1" applyAlignment="1">
      <alignment horizontal="left" vertical="center" wrapText="1"/>
    </xf>
    <xf numFmtId="0" fontId="244" fillId="5" borderId="0" xfId="3" applyFont="1" applyFill="1" applyBorder="1" applyAlignment="1">
      <alignment horizontal="left" vertical="center" wrapText="1"/>
    </xf>
    <xf numFmtId="0" fontId="244" fillId="5" borderId="5" xfId="3" applyFont="1" applyFill="1" applyBorder="1" applyAlignment="1">
      <alignment horizontal="left" vertical="center" wrapText="1"/>
    </xf>
    <xf numFmtId="0" fontId="246" fillId="5" borderId="6" xfId="3" applyFont="1" applyFill="1" applyBorder="1" applyAlignment="1">
      <alignment horizontal="left" vertical="center" wrapText="1"/>
    </xf>
    <xf numFmtId="0" fontId="246" fillId="5" borderId="0" xfId="3" applyFont="1" applyFill="1" applyBorder="1" applyAlignment="1">
      <alignment horizontal="left" vertical="center" wrapText="1"/>
    </xf>
    <xf numFmtId="0" fontId="246" fillId="5" borderId="5" xfId="3" applyFont="1" applyFill="1" applyBorder="1" applyAlignment="1">
      <alignment horizontal="left" vertical="center" wrapText="1"/>
    </xf>
    <xf numFmtId="0" fontId="242" fillId="5" borderId="6" xfId="3" applyFont="1" applyFill="1" applyBorder="1" applyAlignment="1">
      <alignment horizontal="left" vertical="center" wrapText="1"/>
    </xf>
    <xf numFmtId="0" fontId="242" fillId="5" borderId="0" xfId="3" applyFont="1" applyFill="1" applyBorder="1" applyAlignment="1">
      <alignment horizontal="left" vertical="center" wrapText="1"/>
    </xf>
    <xf numFmtId="0" fontId="242" fillId="5" borderId="5" xfId="3" applyFont="1" applyFill="1" applyBorder="1" applyAlignment="1">
      <alignment horizontal="left" vertical="center" wrapText="1"/>
    </xf>
    <xf numFmtId="0" fontId="243" fillId="5" borderId="6" xfId="3" applyFont="1" applyFill="1" applyBorder="1" applyAlignment="1">
      <alignment horizontal="left" vertical="center"/>
    </xf>
    <xf numFmtId="0" fontId="243" fillId="5" borderId="0" xfId="3" applyFont="1" applyFill="1" applyBorder="1" applyAlignment="1">
      <alignment horizontal="left" vertical="center"/>
    </xf>
    <xf numFmtId="0" fontId="243" fillId="5" borderId="5" xfId="3" applyFont="1" applyFill="1" applyBorder="1" applyAlignment="1">
      <alignment horizontal="left" vertical="center"/>
    </xf>
    <xf numFmtId="0" fontId="229" fillId="27" borderId="75" xfId="0" applyFont="1" applyFill="1" applyBorder="1" applyAlignment="1">
      <alignment horizontal="center" vertical="center"/>
    </xf>
    <xf numFmtId="0" fontId="229" fillId="27" borderId="76" xfId="0" applyFont="1" applyFill="1" applyBorder="1" applyAlignment="1">
      <alignment horizontal="center" vertical="center"/>
    </xf>
    <xf numFmtId="0" fontId="229" fillId="27" borderId="77" xfId="0" applyFont="1" applyFill="1" applyBorder="1" applyAlignment="1">
      <alignment horizontal="center" vertical="center"/>
    </xf>
    <xf numFmtId="0" fontId="239" fillId="5" borderId="72" xfId="3" applyFont="1" applyFill="1" applyBorder="1" applyAlignment="1">
      <alignment horizontal="center" vertical="center" wrapText="1"/>
    </xf>
    <xf numFmtId="0" fontId="239" fillId="5" borderId="73" xfId="3" applyFont="1" applyFill="1" applyBorder="1" applyAlignment="1">
      <alignment horizontal="center" vertical="center" wrapText="1"/>
    </xf>
    <xf numFmtId="0" fontId="239" fillId="5" borderId="74" xfId="3" applyFont="1" applyFill="1" applyBorder="1" applyAlignment="1">
      <alignment horizontal="center" vertical="center" wrapText="1"/>
    </xf>
    <xf numFmtId="0" fontId="239" fillId="5" borderId="6" xfId="3" applyFont="1" applyFill="1" applyBorder="1" applyAlignment="1">
      <alignment horizontal="center" vertical="center" wrapText="1"/>
    </xf>
    <xf numFmtId="0" fontId="239" fillId="5" borderId="0" xfId="3" applyFont="1" applyFill="1" applyBorder="1" applyAlignment="1">
      <alignment horizontal="center" vertical="center" wrapText="1"/>
    </xf>
    <xf numFmtId="0" fontId="239" fillId="5" borderId="5" xfId="3" applyFont="1" applyFill="1" applyBorder="1" applyAlignment="1">
      <alignment horizontal="center" vertical="center" wrapText="1"/>
    </xf>
    <xf numFmtId="0" fontId="241" fillId="5" borderId="6" xfId="3" applyFont="1" applyFill="1" applyBorder="1" applyAlignment="1">
      <alignment horizontal="left" vertical="center"/>
    </xf>
    <xf numFmtId="0" fontId="241" fillId="5" borderId="0" xfId="3" applyFont="1" applyFill="1" applyBorder="1" applyAlignment="1">
      <alignment horizontal="left" vertical="center"/>
    </xf>
    <xf numFmtId="0" fontId="241" fillId="5" borderId="5" xfId="3" applyFont="1" applyFill="1" applyBorder="1" applyAlignment="1">
      <alignment horizontal="left" vertical="center"/>
    </xf>
    <xf numFmtId="0" fontId="7" fillId="3" borderId="0" xfId="1" applyFont="1" applyFill="1" applyAlignment="1">
      <alignment horizontal="center" vertical="center"/>
    </xf>
    <xf numFmtId="49" fontId="115" fillId="9" borderId="29" xfId="6" applyNumberFormat="1" applyFont="1" applyFill="1" applyBorder="1" applyAlignment="1">
      <alignment horizontal="center" vertical="center"/>
    </xf>
    <xf numFmtId="49" fontId="115" fillId="9" borderId="11" xfId="6" applyNumberFormat="1" applyFont="1" applyFill="1" applyBorder="1" applyAlignment="1">
      <alignment horizontal="center" vertical="center"/>
    </xf>
    <xf numFmtId="49" fontId="115" fillId="9" borderId="30" xfId="6" applyNumberFormat="1" applyFont="1" applyFill="1" applyBorder="1" applyAlignment="1">
      <alignment horizontal="center" vertical="center"/>
    </xf>
    <xf numFmtId="0" fontId="11" fillId="6" borderId="0" xfId="3" applyFont="1" applyFill="1" applyAlignment="1" applyProtection="1">
      <alignment horizontal="left" vertical="center"/>
      <protection hidden="1"/>
    </xf>
    <xf numFmtId="49" fontId="115" fillId="9" borderId="1" xfId="6" applyNumberFormat="1" applyFont="1" applyFill="1" applyBorder="1" applyAlignment="1">
      <alignment horizontal="center" vertical="center"/>
    </xf>
    <xf numFmtId="49" fontId="115" fillId="9" borderId="0" xfId="6" applyNumberFormat="1" applyFont="1" applyFill="1" applyAlignment="1">
      <alignment horizontal="center" vertical="center"/>
    </xf>
    <xf numFmtId="49" fontId="115" fillId="9" borderId="7" xfId="6" applyNumberFormat="1" applyFont="1" applyFill="1" applyBorder="1" applyAlignment="1">
      <alignment horizontal="center" vertical="center"/>
    </xf>
    <xf numFmtId="49" fontId="116" fillId="44" borderId="1" xfId="6" applyNumberFormat="1" applyFont="1" applyFill="1" applyBorder="1" applyAlignment="1">
      <alignment horizontal="center" vertical="center"/>
    </xf>
    <xf numFmtId="49" fontId="116" fillId="44" borderId="0" xfId="6" applyNumberFormat="1" applyFont="1" applyFill="1" applyAlignment="1">
      <alignment horizontal="center" vertical="center"/>
    </xf>
    <xf numFmtId="49" fontId="116" fillId="44" borderId="7" xfId="6" applyNumberFormat="1" applyFont="1" applyFill="1" applyBorder="1" applyAlignment="1">
      <alignment horizontal="center" vertical="center"/>
    </xf>
    <xf numFmtId="0" fontId="36" fillId="12" borderId="6" xfId="3" applyFont="1" applyFill="1" applyBorder="1" applyAlignment="1" applyProtection="1">
      <alignment horizontal="center" vertical="center"/>
      <protection hidden="1"/>
    </xf>
    <xf numFmtId="0" fontId="36" fillId="12" borderId="0" xfId="3" applyFont="1" applyFill="1" applyAlignment="1" applyProtection="1">
      <alignment horizontal="center" vertical="center"/>
      <protection hidden="1"/>
    </xf>
    <xf numFmtId="49" fontId="115" fillId="9" borderId="3" xfId="6" applyNumberFormat="1" applyFont="1" applyFill="1" applyBorder="1" applyAlignment="1">
      <alignment horizontal="center" vertical="center"/>
    </xf>
    <xf numFmtId="49" fontId="115" fillId="9" borderId="2" xfId="6" applyNumberFormat="1" applyFont="1" applyFill="1" applyBorder="1" applyAlignment="1">
      <alignment horizontal="center" vertical="center"/>
    </xf>
    <xf numFmtId="49" fontId="115" fillId="9" borderId="4" xfId="6" applyNumberFormat="1" applyFont="1" applyFill="1" applyBorder="1" applyAlignment="1">
      <alignment horizontal="center" vertical="center"/>
    </xf>
    <xf numFmtId="49" fontId="116" fillId="44" borderId="3" xfId="6" applyNumberFormat="1" applyFont="1" applyFill="1" applyBorder="1" applyAlignment="1">
      <alignment horizontal="center" vertical="center"/>
    </xf>
    <xf numFmtId="49" fontId="116" fillId="44" borderId="2" xfId="6" applyNumberFormat="1" applyFont="1" applyFill="1" applyBorder="1" applyAlignment="1">
      <alignment horizontal="center" vertical="center"/>
    </xf>
    <xf numFmtId="49" fontId="116" fillId="44" borderId="4" xfId="6" applyNumberFormat="1" applyFont="1" applyFill="1" applyBorder="1" applyAlignment="1">
      <alignment horizontal="center" vertical="center"/>
    </xf>
    <xf numFmtId="2" fontId="152" fillId="19" borderId="0" xfId="6" applyNumberFormat="1" applyFont="1" applyFill="1" applyBorder="1" applyAlignment="1" applyProtection="1">
      <alignment horizontal="center" vertical="center" wrapText="1"/>
      <protection locked="0"/>
    </xf>
    <xf numFmtId="2" fontId="153" fillId="19" borderId="0" xfId="6" applyNumberFormat="1" applyFont="1" applyFill="1" applyBorder="1" applyAlignment="1" applyProtection="1">
      <alignment horizontal="center" vertical="center" wrapText="1"/>
      <protection locked="0"/>
    </xf>
    <xf numFmtId="2" fontId="2" fillId="61" borderId="0" xfId="6" applyNumberFormat="1" applyFont="1" applyFill="1" applyBorder="1" applyAlignment="1" applyProtection="1">
      <alignment horizontal="center" vertical="center" wrapText="1"/>
      <protection locked="0"/>
    </xf>
    <xf numFmtId="2" fontId="53" fillId="19" borderId="0" xfId="6" applyNumberFormat="1" applyFont="1" applyFill="1" applyBorder="1" applyAlignment="1" applyProtection="1">
      <alignment horizontal="center" vertical="center" wrapText="1"/>
      <protection locked="0"/>
    </xf>
    <xf numFmtId="2" fontId="155" fillId="19" borderId="0" xfId="6" applyNumberFormat="1" applyFont="1" applyFill="1" applyBorder="1" applyAlignment="1" applyProtection="1">
      <alignment horizontal="center" vertical="center" wrapText="1"/>
      <protection locked="0"/>
    </xf>
    <xf numFmtId="2" fontId="154" fillId="19" borderId="0" xfId="6" applyNumberFormat="1" applyFont="1" applyFill="1" applyBorder="1" applyAlignment="1" applyProtection="1">
      <alignment horizontal="center" vertical="center" wrapText="1"/>
      <protection locked="0"/>
    </xf>
    <xf numFmtId="2" fontId="28" fillId="19" borderId="0" xfId="6" applyNumberFormat="1" applyFont="1" applyFill="1" applyBorder="1" applyAlignment="1" applyProtection="1">
      <alignment horizontal="center" vertical="center"/>
      <protection locked="0"/>
    </xf>
    <xf numFmtId="2" fontId="28" fillId="72" borderId="0" xfId="6" applyNumberFormat="1" applyFont="1" applyFill="1" applyBorder="1" applyAlignment="1" applyProtection="1">
      <alignment horizontal="center" vertical="center"/>
      <protection locked="0"/>
    </xf>
    <xf numFmtId="2" fontId="53" fillId="72" borderId="0" xfId="6" applyNumberFormat="1" applyFont="1" applyFill="1" applyBorder="1" applyAlignment="1" applyProtection="1">
      <alignment horizontal="center" vertical="center" wrapText="1"/>
      <protection locked="0"/>
    </xf>
    <xf numFmtId="2" fontId="2" fillId="71" borderId="0" xfId="6" applyNumberFormat="1" applyFont="1" applyFill="1" applyBorder="1" applyAlignment="1" applyProtection="1">
      <alignment horizontal="center" vertical="center"/>
      <protection locked="0"/>
    </xf>
    <xf numFmtId="2" fontId="77" fillId="71" borderId="0" xfId="6" applyNumberFormat="1" applyFont="1" applyFill="1" applyBorder="1" applyAlignment="1" applyProtection="1">
      <alignment horizontal="center" vertical="center" wrapText="1"/>
      <protection locked="0"/>
    </xf>
    <xf numFmtId="2" fontId="28" fillId="70" borderId="0" xfId="6" applyNumberFormat="1" applyFont="1" applyFill="1" applyBorder="1" applyAlignment="1" applyProtection="1">
      <alignment horizontal="center" vertical="center"/>
      <protection locked="0"/>
    </xf>
    <xf numFmtId="2" fontId="53" fillId="70" borderId="0" xfId="6" applyNumberFormat="1" applyFont="1" applyFill="1" applyBorder="1" applyAlignment="1" applyProtection="1">
      <alignment horizontal="center" vertical="center" wrapText="1"/>
      <protection locked="0"/>
    </xf>
    <xf numFmtId="2" fontId="2" fillId="69" borderId="0" xfId="6" applyNumberFormat="1" applyFont="1" applyFill="1" applyBorder="1" applyAlignment="1" applyProtection="1">
      <alignment horizontal="center" vertical="center"/>
      <protection locked="0"/>
    </xf>
    <xf numFmtId="2" fontId="77" fillId="69" borderId="0" xfId="6" applyNumberFormat="1" applyFont="1" applyFill="1" applyBorder="1" applyAlignment="1" applyProtection="1">
      <alignment horizontal="center" vertical="center" wrapText="1"/>
      <protection locked="0"/>
    </xf>
    <xf numFmtId="2" fontId="2" fillId="57" borderId="0" xfId="6" applyNumberFormat="1" applyFont="1" applyFill="1" applyAlignment="1" applyProtection="1">
      <alignment horizontal="center" vertical="center" wrapText="1"/>
      <protection locked="0"/>
    </xf>
    <xf numFmtId="2" fontId="28" fillId="65" borderId="0" xfId="6" applyNumberFormat="1" applyFont="1" applyFill="1" applyBorder="1" applyAlignment="1" applyProtection="1">
      <alignment horizontal="center" vertical="center"/>
      <protection locked="0"/>
    </xf>
    <xf numFmtId="2" fontId="53" fillId="65" borderId="0" xfId="6" applyNumberFormat="1" applyFont="1" applyFill="1" applyBorder="1" applyAlignment="1" applyProtection="1">
      <alignment horizontal="center" vertical="center" wrapText="1"/>
      <protection locked="0"/>
    </xf>
    <xf numFmtId="2" fontId="2" fillId="62" borderId="45" xfId="6" applyNumberFormat="1" applyFont="1" applyFill="1" applyBorder="1" applyAlignment="1" applyProtection="1">
      <alignment horizontal="center" vertical="center" wrapText="1"/>
      <protection locked="0"/>
    </xf>
    <xf numFmtId="2" fontId="2" fillId="62" borderId="46" xfId="6" applyNumberFormat="1" applyFont="1" applyFill="1" applyBorder="1" applyAlignment="1" applyProtection="1">
      <alignment horizontal="center" vertical="center" wrapText="1"/>
      <protection locked="0"/>
    </xf>
    <xf numFmtId="2" fontId="2" fillId="68" borderId="0" xfId="6" applyNumberFormat="1" applyFont="1" applyFill="1" applyBorder="1" applyAlignment="1" applyProtection="1">
      <alignment horizontal="center" vertical="center"/>
      <protection locked="0"/>
    </xf>
    <xf numFmtId="2" fontId="77" fillId="68" borderId="0" xfId="6" applyNumberFormat="1" applyFont="1" applyFill="1" applyBorder="1" applyAlignment="1" applyProtection="1">
      <alignment horizontal="center" vertical="center" wrapText="1"/>
      <protection locked="0"/>
    </xf>
    <xf numFmtId="2" fontId="28" fillId="16" borderId="0" xfId="6" applyNumberFormat="1" applyFont="1" applyFill="1" applyBorder="1" applyAlignment="1" applyProtection="1">
      <alignment horizontal="center" vertical="center"/>
      <protection locked="0"/>
    </xf>
    <xf numFmtId="2" fontId="53" fillId="16" borderId="0" xfId="6" applyNumberFormat="1" applyFont="1" applyFill="1" applyBorder="1" applyAlignment="1" applyProtection="1">
      <alignment horizontal="center" vertical="center" wrapText="1"/>
      <protection locked="0"/>
    </xf>
    <xf numFmtId="2" fontId="2" fillId="61" borderId="0" xfId="6" applyNumberFormat="1" applyFont="1" applyFill="1" applyBorder="1" applyAlignment="1" applyProtection="1">
      <alignment horizontal="center" vertical="center"/>
      <protection locked="0"/>
    </xf>
    <xf numFmtId="2" fontId="77" fillId="61" borderId="0" xfId="6" applyNumberFormat="1" applyFont="1" applyFill="1" applyBorder="1" applyAlignment="1" applyProtection="1">
      <alignment horizontal="center" vertical="center" wrapText="1"/>
      <protection locked="0"/>
    </xf>
    <xf numFmtId="2" fontId="2" fillId="67" borderId="0" xfId="6" applyNumberFormat="1" applyFont="1" applyFill="1" applyBorder="1" applyAlignment="1" applyProtection="1">
      <alignment horizontal="center" vertical="center"/>
      <protection locked="0"/>
    </xf>
    <xf numFmtId="2" fontId="77" fillId="67" borderId="0" xfId="6" applyNumberFormat="1" applyFont="1" applyFill="1" applyBorder="1" applyAlignment="1" applyProtection="1">
      <alignment horizontal="center" vertical="center" wrapText="1"/>
      <protection locked="0"/>
    </xf>
    <xf numFmtId="2" fontId="53" fillId="13" borderId="0" xfId="6" applyNumberFormat="1" applyFont="1" applyFill="1" applyBorder="1" applyAlignment="1" applyProtection="1">
      <alignment horizontal="center" vertical="center"/>
      <protection locked="0"/>
    </xf>
    <xf numFmtId="2" fontId="28" fillId="66" borderId="0" xfId="6" applyNumberFormat="1" applyFont="1" applyFill="1" applyBorder="1" applyAlignment="1" applyProtection="1">
      <alignment horizontal="center" vertical="center"/>
      <protection locked="0"/>
    </xf>
    <xf numFmtId="2" fontId="53" fillId="66" borderId="0" xfId="6" applyNumberFormat="1" applyFont="1" applyFill="1" applyBorder="1" applyAlignment="1" applyProtection="1">
      <alignment horizontal="center" vertical="center" wrapText="1"/>
      <protection locked="0"/>
    </xf>
    <xf numFmtId="2" fontId="28" fillId="64" borderId="0" xfId="6" applyNumberFormat="1" applyFont="1" applyFill="1" applyBorder="1" applyAlignment="1" applyProtection="1">
      <alignment horizontal="center" vertical="center"/>
      <protection locked="0"/>
    </xf>
    <xf numFmtId="2" fontId="53" fillId="64" borderId="0" xfId="6" applyNumberFormat="1" applyFont="1" applyFill="1" applyBorder="1" applyAlignment="1" applyProtection="1">
      <alignment horizontal="center" vertical="center" wrapText="1"/>
      <protection locked="0"/>
    </xf>
    <xf numFmtId="2" fontId="2" fillId="57" borderId="0" xfId="6" applyNumberFormat="1" applyFont="1" applyFill="1" applyBorder="1" applyAlignment="1" applyProtection="1">
      <alignment horizontal="center" vertical="center"/>
      <protection locked="0"/>
    </xf>
    <xf numFmtId="2" fontId="77" fillId="57" borderId="0" xfId="6" applyNumberFormat="1" applyFont="1" applyFill="1" applyBorder="1" applyAlignment="1" applyProtection="1">
      <alignment horizontal="center" vertical="center" wrapText="1"/>
      <protection locked="0"/>
    </xf>
    <xf numFmtId="2" fontId="28" fillId="63" borderId="0" xfId="6" applyNumberFormat="1" applyFont="1" applyFill="1" applyBorder="1" applyAlignment="1" applyProtection="1">
      <alignment horizontal="center" vertical="center"/>
      <protection locked="0"/>
    </xf>
    <xf numFmtId="2" fontId="53" fillId="63" borderId="0" xfId="6" applyNumberFormat="1" applyFont="1" applyFill="1" applyBorder="1" applyAlignment="1" applyProtection="1">
      <alignment horizontal="center" vertical="center" wrapText="1"/>
      <protection locked="0"/>
    </xf>
    <xf numFmtId="0" fontId="147" fillId="55" borderId="0" xfId="2" applyFont="1" applyFill="1" applyAlignment="1">
      <alignment horizontal="center" vertical="center"/>
    </xf>
    <xf numFmtId="2" fontId="28" fillId="60" borderId="0" xfId="6" applyNumberFormat="1" applyFont="1" applyFill="1" applyBorder="1" applyAlignment="1" applyProtection="1">
      <alignment horizontal="center" vertical="center"/>
      <protection locked="0"/>
    </xf>
    <xf numFmtId="2" fontId="53" fillId="60" borderId="0" xfId="6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6" applyFont="1" applyAlignment="1">
      <alignment horizontal="center" vertical="center" wrapText="1"/>
    </xf>
    <xf numFmtId="0" fontId="103" fillId="0" borderId="42" xfId="6" applyFont="1" applyBorder="1" applyAlignment="1">
      <alignment horizontal="center" vertical="center" wrapText="1"/>
    </xf>
    <xf numFmtId="2" fontId="31" fillId="0" borderId="45" xfId="6" applyNumberFormat="1" applyFont="1" applyBorder="1" applyAlignment="1" applyProtection="1">
      <alignment horizontal="center" vertical="center" wrapText="1"/>
      <protection locked="0"/>
    </xf>
    <xf numFmtId="2" fontId="2" fillId="56" borderId="2" xfId="6" applyNumberFormat="1" applyFont="1" applyFill="1" applyBorder="1" applyAlignment="1" applyProtection="1">
      <alignment horizontal="center" vertical="center"/>
      <protection locked="0"/>
    </xf>
    <xf numFmtId="2" fontId="77" fillId="56" borderId="2" xfId="6" applyNumberFormat="1" applyFont="1" applyFill="1" applyBorder="1" applyAlignment="1" applyProtection="1">
      <alignment horizontal="center" vertical="center" wrapText="1"/>
      <protection locked="0"/>
    </xf>
    <xf numFmtId="2" fontId="46" fillId="57" borderId="45" xfId="6" applyNumberFormat="1" applyFont="1" applyFill="1" applyBorder="1" applyAlignment="1" applyProtection="1">
      <alignment horizontal="center" vertical="center" wrapText="1"/>
      <protection locked="0"/>
    </xf>
    <xf numFmtId="2" fontId="46" fillId="57" borderId="46" xfId="6" applyNumberFormat="1" applyFont="1" applyFill="1" applyBorder="1" applyAlignment="1" applyProtection="1">
      <alignment horizontal="center" vertical="center" wrapText="1"/>
      <protection locked="0"/>
    </xf>
    <xf numFmtId="2" fontId="47" fillId="16" borderId="45" xfId="6" applyNumberFormat="1" applyFont="1" applyFill="1" applyBorder="1" applyAlignment="1" applyProtection="1">
      <alignment horizontal="center" vertical="center"/>
      <protection locked="0"/>
    </xf>
    <xf numFmtId="2" fontId="47" fillId="16" borderId="46" xfId="6" applyNumberFormat="1" applyFont="1" applyFill="1" applyBorder="1" applyAlignment="1" applyProtection="1">
      <alignment horizontal="center" vertical="center"/>
      <protection locked="0"/>
    </xf>
    <xf numFmtId="0" fontId="140" fillId="58" borderId="0" xfId="6" applyFont="1" applyFill="1" applyAlignment="1">
      <alignment horizontal="center" vertical="center" wrapText="1"/>
    </xf>
    <xf numFmtId="2" fontId="20" fillId="16" borderId="0" xfId="6" applyNumberFormat="1" applyFont="1" applyFill="1" applyAlignment="1" applyProtection="1">
      <alignment horizontal="center" vertical="center" wrapText="1"/>
      <protection locked="0"/>
    </xf>
    <xf numFmtId="2" fontId="136" fillId="61" borderId="0" xfId="6" applyNumberFormat="1" applyFont="1" applyFill="1" applyBorder="1" applyAlignment="1" applyProtection="1">
      <alignment horizontal="center" vertical="center" wrapText="1"/>
      <protection locked="0"/>
    </xf>
    <xf numFmtId="0" fontId="144" fillId="54" borderId="42" xfId="2" applyFont="1" applyFill="1" applyBorder="1" applyAlignment="1">
      <alignment horizontal="center" vertical="center" wrapText="1"/>
    </xf>
    <xf numFmtId="0" fontId="115" fillId="55" borderId="43" xfId="2" applyFont="1" applyFill="1" applyBorder="1" applyAlignment="1" applyProtection="1">
      <alignment horizontal="center" vertical="center"/>
      <protection locked="0"/>
    </xf>
    <xf numFmtId="0" fontId="115" fillId="55" borderId="44" xfId="2" applyFont="1" applyFill="1" applyBorder="1" applyAlignment="1" applyProtection="1">
      <alignment horizontal="center" vertical="center" wrapText="1"/>
      <protection locked="0"/>
    </xf>
    <xf numFmtId="0" fontId="115" fillId="55" borderId="43" xfId="2" applyFont="1" applyFill="1" applyBorder="1" applyAlignment="1" applyProtection="1">
      <alignment horizontal="center" vertical="center" wrapText="1"/>
      <protection locked="0"/>
    </xf>
    <xf numFmtId="0" fontId="37" fillId="54" borderId="0" xfId="12" applyFont="1" applyFill="1" applyAlignment="1">
      <alignment horizontal="center" vertical="center" wrapText="1"/>
    </xf>
  </cellXfs>
  <cellStyles count="30">
    <cellStyle name="Lien hypertexte 2 2" xfId="8" xr:uid="{8A6A7D3B-AB4A-44AF-8A98-AE8C62ABED10}"/>
    <cellStyle name="Lien hypertexte 3" xfId="18" xr:uid="{25DD9C96-2C34-493C-9595-22CE6BCEC480}"/>
    <cellStyle name="Lien hypertexte 3 2" xfId="9" xr:uid="{301B1BA4-0B50-492D-B1FF-6B3145F0D190}"/>
    <cellStyle name="Lien hypertexte 3 2 2" xfId="13" xr:uid="{CE6737B4-4D64-4496-9799-2E5336548523}"/>
    <cellStyle name="Lien hypertexte 3 2 3" xfId="20" xr:uid="{B2762C7E-913A-40D8-B4B5-BFD8DA94A10A}"/>
    <cellStyle name="Lien hypertexte 4" xfId="23" xr:uid="{481D09A3-AD62-418E-80B7-A21716555BDC}"/>
    <cellStyle name="Lien hypertexte 5" xfId="11" xr:uid="{E54D3FBF-F46F-4A54-9A31-179696A3FC94}"/>
    <cellStyle name="Lien hypertexte 5 2" xfId="28" xr:uid="{3AB912FC-7BDD-4524-9B58-A6227212E5CE}"/>
    <cellStyle name="Lien hypertexte_PG Positionnement 2009 2" xfId="27" xr:uid="{A6804FC9-238D-43AF-9E39-330A831E69EC}"/>
    <cellStyle name="Normal" xfId="0" builtinId="0"/>
    <cellStyle name="Normal 12" xfId="6" xr:uid="{86D394D8-3910-4F51-8A81-812E60EC0807}"/>
    <cellStyle name="Normal 2" xfId="1" xr:uid="{11F60E9A-F1F1-41F4-BDCE-F9B50BC82BC3}"/>
    <cellStyle name="Normal 2 2" xfId="3" xr:uid="{9992FE63-AFFE-433E-AA0F-0C582D5C392E}"/>
    <cellStyle name="Normal 2 2 2 2" xfId="7" xr:uid="{7F1701F4-4FDF-409D-A668-41F10C2B5289}"/>
    <cellStyle name="Normal 2 2 3" xfId="29" xr:uid="{6060A089-DEF1-4F8A-842B-2E79FDE29295}"/>
    <cellStyle name="Normal 2 3" xfId="21" xr:uid="{F0B654C3-6B03-478C-A5E3-D6ACD77183A2}"/>
    <cellStyle name="Normal 2 4" xfId="26" xr:uid="{10FB005C-C923-402F-A8A9-CEDF01BABF2E}"/>
    <cellStyle name="Normal 3" xfId="16" xr:uid="{B2B7B5EC-2E23-4F38-917A-EA33CF628DD7}"/>
    <cellStyle name="Normal 4" xfId="5" xr:uid="{5C9F0E0F-6ECE-42EA-BF65-B8666B357536}"/>
    <cellStyle name="Normal 4 3 4" xfId="14" xr:uid="{D829E6E5-D86C-496E-87F8-7865A83BAF32}"/>
    <cellStyle name="Normal 5" xfId="22" xr:uid="{E976CCC8-FABF-4816-9FBF-CF8E2A502568}"/>
    <cellStyle name="Normal 6" xfId="24" xr:uid="{A61F2541-A035-4686-9072-7A22CCD1928F}"/>
    <cellStyle name="Normal 6 2" xfId="25" xr:uid="{8CD08DF0-9652-4AF4-ADA1-A24F3E069502}"/>
    <cellStyle name="Normal_Base de données recettes (1)" xfId="12" xr:uid="{8CC7DBA4-2AC8-4F8E-B2AD-704A0936D836}"/>
    <cellStyle name="Normal_Comparer recettes 2009 OK 2" xfId="4" xr:uid="{A0D6F408-EC84-48A2-8898-5F14904C7F71}"/>
    <cellStyle name="Normal_Comparer recettes 2009 OK 2 2" xfId="10" xr:uid="{3DE0B488-1356-4EC6-9E20-B2190897DE9F}"/>
    <cellStyle name="Normal_Forum Marais 15 09 2001" xfId="2" xr:uid="{50CC0C48-DD67-4EFA-8457-BB6BACD3D703}"/>
    <cellStyle name="Normal_Forum Marais 15 09 2001_Fiche technique C2 Mars 2008 " xfId="17" xr:uid="{60549026-81FB-45AD-A730-635AB30DA0E3}"/>
    <cellStyle name="Normal_Gantt 27 janvier 2" xfId="19" xr:uid="{ED579619-0CFD-4C17-BCF4-A8FD54DEF0EE}"/>
    <cellStyle name="Normal_space" xfId="15" xr:uid="{F83914A0-84E9-45A6-B95A-0DE8EAE56D26}"/>
  </cellStyles>
  <dxfs count="0"/>
  <tableStyles count="0" defaultTableStyle="TableStyleMedium2" defaultPivotStyle="PivotStyleLight16"/>
  <colors>
    <mruColors>
      <color rgb="FF339966"/>
      <color rgb="FFCCFFCC"/>
      <color rgb="FFCCFFFF"/>
      <color rgb="FFFF6600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116018</xdr:colOff>
      <xdr:row>84</xdr:row>
      <xdr:rowOff>285489</xdr:rowOff>
    </xdr:from>
    <xdr:to>
      <xdr:col>27</xdr:col>
      <xdr:colOff>101600</xdr:colOff>
      <xdr:row>87</xdr:row>
      <xdr:rowOff>471977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0791D2-01FF-457C-869B-4B93BE11A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0118" y="40455589"/>
          <a:ext cx="1661982" cy="17104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95250</xdr:colOff>
      <xdr:row>79</xdr:row>
      <xdr:rowOff>47625</xdr:rowOff>
    </xdr:from>
    <xdr:to>
      <xdr:col>12</xdr:col>
      <xdr:colOff>247905</xdr:colOff>
      <xdr:row>79</xdr:row>
      <xdr:rowOff>209573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A6CE4F9-1CE0-4900-BA1A-06BF83DB1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77175" y="19307175"/>
          <a:ext cx="1829055" cy="1619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youtube.com/channel/UCK4qfUuh9kpBByJFIMBPTtA/playlists" TargetMode="External"/><Relationship Id="rId13" Type="http://schemas.openxmlformats.org/officeDocument/2006/relationships/hyperlink" Target="https://www.excel-exercice.com/somme-si-ens/" TargetMode="External"/><Relationship Id="rId18" Type="http://schemas.openxmlformats.org/officeDocument/2006/relationships/hyperlink" Target="https://www.youtube.com/watch?v=yk_ypXvUaHo" TargetMode="External"/><Relationship Id="rId26" Type="http://schemas.openxmlformats.org/officeDocument/2006/relationships/hyperlink" Target="https://www.google.com/search?q=Diff%C3%A9rence+entre+un+fichier+XLS+et+XLSX+(ou+XLSM)&amp;rlz=1C1AVFC_enFR845FR845&amp;oq=Diff%C3%A9rence+entre+un+fichier+XLS+et+XLSX+(ou+XLSM)&amp;aqs=chrome..69i57j33.2926j0j15&amp;sourceid=chrome&amp;ie=UTF-8" TargetMode="External"/><Relationship Id="rId3" Type="http://schemas.openxmlformats.org/officeDocument/2006/relationships/hyperlink" Target="https://www.google.fr/search?q=piffom%C3%A9trie&amp;ie=utf-8&amp;oe=utf-8&amp;client=firefox-b&amp;gfe_rd=cr&amp;dcr=0&amp;ei=yYrYWZrKMYfAaMTIipgK" TargetMode="External"/><Relationship Id="rId21" Type="http://schemas.openxmlformats.org/officeDocument/2006/relationships/hyperlink" Target="https://www.youtube.com/watch?v=HoP5kZ-f-EA&amp;ab_channel=excelexercice" TargetMode="External"/><Relationship Id="rId34" Type="http://schemas.openxmlformats.org/officeDocument/2006/relationships/drawing" Target="../drawings/drawing1.xml"/><Relationship Id="rId7" Type="http://schemas.openxmlformats.org/officeDocument/2006/relationships/hyperlink" Target="https://www.youtube.com/c/TutoDeRien/playlists" TargetMode="External"/><Relationship Id="rId12" Type="http://schemas.openxmlformats.org/officeDocument/2006/relationships/hyperlink" Target="https://www.google.com/search?q=Diff%C3%A9rence+entre+un+fichier+XLS+et+XLSX+(ou+XLSM)&amp;rlz=1C1AVFC_enFR845FR845&amp;oq=Diff%C3%A9rence+entre+un+fichier+XLS+et+XLSX+(ou+XLSM)&amp;aqs=chrome..69i57j33.2926j0j15&amp;sourceid=chrome&amp;ie=UTF-8" TargetMode="External"/><Relationship Id="rId17" Type="http://schemas.openxmlformats.org/officeDocument/2006/relationships/hyperlink" Target="https://www.superprof.fr/blog/conseils-pratiques-en-maths/" TargetMode="External"/><Relationship Id="rId25" Type="http://schemas.openxmlformats.org/officeDocument/2006/relationships/hyperlink" Target="https://www.youtube.com/watch?v=li4XNespLxg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excel-downloads.com/remository/Download/Professionnels/Planification-et-gestion-de-projets/SPACE.html" TargetMode="External"/><Relationship Id="rId16" Type="http://schemas.openxmlformats.org/officeDocument/2006/relationships/hyperlink" Target="https://www.ionos.fr/digitalguide/web-marketing/vendre-sur-internet/fonction-si-excel/" TargetMode="External"/><Relationship Id="rId20" Type="http://schemas.openxmlformats.org/officeDocument/2006/relationships/hyperlink" Target="https://support.office.com/fr-fr/article/combiner-le-texte-de-deux-cellules-ou-plus-en-une-cellule-81ba0946-ce78-42ed-b3c3-21340eb164a6" TargetMode="External"/><Relationship Id="rId29" Type="http://schemas.openxmlformats.org/officeDocument/2006/relationships/hyperlink" Target="https://www.ionos.fr/digitalguide/web-marketing/vendre-sur-internet/alternatives-gratuites-a-microsoft-excel/" TargetMode="External"/><Relationship Id="rId1" Type="http://schemas.openxmlformats.org/officeDocument/2006/relationships/hyperlink" Target="http://www.excel-downloads.com/forum/111720-space.html" TargetMode="External"/><Relationship Id="rId6" Type="http://schemas.openxmlformats.org/officeDocument/2006/relationships/hyperlink" Target="https://support.microsoft.com/fr-fr/excel" TargetMode="External"/><Relationship Id="rId11" Type="http://schemas.openxmlformats.org/officeDocument/2006/relationships/hyperlink" Target="https://www.youtube.com/watch?v=li4XNespLxg" TargetMode="External"/><Relationship Id="rId24" Type="http://schemas.openxmlformats.org/officeDocument/2006/relationships/hyperlink" Target="https://www.youtube.com/watch?v=YfGrccEQGKk" TargetMode="External"/><Relationship Id="rId32" Type="http://schemas.openxmlformats.org/officeDocument/2006/relationships/hyperlink" Target="https://www.excel-exercice.com/" TargetMode="External"/><Relationship Id="rId5" Type="http://schemas.openxmlformats.org/officeDocument/2006/relationships/hyperlink" Target="https://www.youtube.com/c/K%C3%A9vinBrundu/videos" TargetMode="External"/><Relationship Id="rId15" Type="http://schemas.openxmlformats.org/officeDocument/2006/relationships/hyperlink" Target="https://www.ionos.fr/digitalguide/web-marketing/vendre-sur-internet/alternatives-gratuites-a-microsoft-excel/" TargetMode="External"/><Relationship Id="rId23" Type="http://schemas.openxmlformats.org/officeDocument/2006/relationships/hyperlink" Target="https://www.google.fr/search?q=piffom%C3%A9trie&amp;ie=utf-8&amp;oe=utf-8&amp;client=firefox-b&amp;gfe_rd=cr&amp;dcr=0&amp;ei=yYrYWZrKMYfAaMTIipgK" TargetMode="External"/><Relationship Id="rId28" Type="http://schemas.openxmlformats.org/officeDocument/2006/relationships/hyperlink" Target="https://forums.commentcamarche.net/forum/bureautique-25" TargetMode="External"/><Relationship Id="rId10" Type="http://schemas.openxmlformats.org/officeDocument/2006/relationships/hyperlink" Target="https://www.youtube.com/watch?v=YfGrccEQGKk" TargetMode="External"/><Relationship Id="rId19" Type="http://schemas.openxmlformats.org/officeDocument/2006/relationships/hyperlink" Target="https://www.informatique-bureautique.com/moodle/mod/page/view.php?id=5026" TargetMode="External"/><Relationship Id="rId31" Type="http://schemas.openxmlformats.org/officeDocument/2006/relationships/hyperlink" Target="https://www.superprof.fr/blog/conseils-pratiques-en-maths/" TargetMode="External"/><Relationship Id="rId4" Type="http://schemas.openxmlformats.org/officeDocument/2006/relationships/hyperlink" Target="https://www.youtube.com/watch?v=e2kzRDcW5iI" TargetMode="External"/><Relationship Id="rId9" Type="http://schemas.openxmlformats.org/officeDocument/2006/relationships/hyperlink" Target="https://www.youtube.com/user/ExcelExercice/videos" TargetMode="External"/><Relationship Id="rId14" Type="http://schemas.openxmlformats.org/officeDocument/2006/relationships/hyperlink" Target="https://forums.commentcamarche.net/forum/bureautique-25" TargetMode="External"/><Relationship Id="rId22" Type="http://schemas.openxmlformats.org/officeDocument/2006/relationships/hyperlink" Target="http://www.mdf-xlpages.com/modules/publisher/item.php?itemid=91" TargetMode="External"/><Relationship Id="rId27" Type="http://schemas.openxmlformats.org/officeDocument/2006/relationships/hyperlink" Target="https://www.excel-exercice.com/trouver-les-liens-externes-dun-classeur/" TargetMode="External"/><Relationship Id="rId30" Type="http://schemas.openxmlformats.org/officeDocument/2006/relationships/hyperlink" Target="https://www.ionos.fr/digitalguide/web-marketing/vendre-sur-internet/fonction-si-excel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et-life.fr/visuellement-100-calories/" TargetMode="External"/><Relationship Id="rId2" Type="http://schemas.openxmlformats.org/officeDocument/2006/relationships/hyperlink" Target="http://www.uprt.fr/mesimages/fichiers-uprt/hop-alimentation/hop-photos-quantit%C3%A9s.pdf" TargetMode="External"/><Relationship Id="rId1" Type="http://schemas.openxmlformats.org/officeDocument/2006/relationships/hyperlink" Target="https://www.youtube.com/watch?v=ImOnZNKHBNU&amp;ab_channel=Tutech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facebook.com/franck.pouffet?hc_ref=ARQO6EKcbRfOSoqa-I5r3Y6XbWPf4kaIqRwaYCyeSGjgukR1h5iVXmCCjyvatbf96v0" TargetMode="External"/><Relationship Id="rId4" Type="http://schemas.openxmlformats.org/officeDocument/2006/relationships/hyperlink" Target="https://www.facebook.com/franck.pouffet?hc_ref=ARQO6EKcbRfOSoqa-I5r3Y6XbWPf4kaIqRwaYCyeSGjgukR1h5iVXmCCjyvatbf96v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et-life.fr/visuellement-100-calories/" TargetMode="External"/><Relationship Id="rId2" Type="http://schemas.openxmlformats.org/officeDocument/2006/relationships/hyperlink" Target="http://www.uprt.fr/mesimages/fichiers-uprt/hop-alimentation/hop-photos-quantit%C3%A9s.pdf" TargetMode="External"/><Relationship Id="rId1" Type="http://schemas.openxmlformats.org/officeDocument/2006/relationships/hyperlink" Target="https://www.youtube.com/watch?v=ImOnZNKHBNU&amp;ab_channel=Tutech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32C33-F8BF-42B9-911E-A9AD8881A2A8}">
  <dimension ref="A1:AR91"/>
  <sheetViews>
    <sheetView tabSelected="1" zoomScale="75" zoomScaleNormal="75" workbookViewId="0">
      <selection activeCell="K17" sqref="K17"/>
    </sheetView>
  </sheetViews>
  <sheetFormatPr baseColWidth="10" defaultRowHeight="12.75" x14ac:dyDescent="0.2"/>
  <cols>
    <col min="1" max="2" width="11" style="261"/>
    <col min="3" max="3" width="14" style="261" customWidth="1"/>
    <col min="4" max="4" width="16.125" style="261" bestFit="1" customWidth="1"/>
    <col min="5" max="5" width="12.125" style="261" bestFit="1" customWidth="1"/>
    <col min="6" max="6" width="11" style="261"/>
    <col min="7" max="9" width="11.375" style="261" bestFit="1" customWidth="1"/>
    <col min="10" max="16" width="11" style="261"/>
    <col min="17" max="17" width="15.75" style="261" bestFit="1" customWidth="1"/>
    <col min="18" max="18" width="11.375" style="261" bestFit="1" customWidth="1"/>
    <col min="19" max="19" width="14" style="261" customWidth="1"/>
    <col min="20" max="20" width="10.625" style="261" customWidth="1"/>
    <col min="21" max="21" width="13.375" style="261" customWidth="1"/>
    <col min="22" max="22" width="11.375" style="261" bestFit="1" customWidth="1"/>
    <col min="23" max="23" width="12.375" style="261" customWidth="1"/>
    <col min="24" max="16384" width="11" style="261"/>
  </cols>
  <sheetData>
    <row r="1" spans="1:29" ht="30" customHeight="1" x14ac:dyDescent="0.25">
      <c r="A1" s="361"/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2"/>
      <c r="M1" s="362"/>
      <c r="N1" s="362"/>
      <c r="O1" s="362"/>
      <c r="P1" s="362"/>
      <c r="Q1" s="363"/>
      <c r="R1" s="363"/>
      <c r="S1" s="363"/>
      <c r="T1" s="363"/>
      <c r="U1" s="363"/>
      <c r="V1" s="363"/>
      <c r="W1" s="363"/>
      <c r="X1" s="363"/>
      <c r="Y1" s="363"/>
      <c r="Z1" s="363"/>
      <c r="AA1" s="363"/>
      <c r="AB1" s="363"/>
      <c r="AC1" s="363"/>
    </row>
    <row r="2" spans="1:29" ht="30" customHeight="1" x14ac:dyDescent="0.25">
      <c r="A2" s="361"/>
      <c r="B2" s="364" t="s">
        <v>523</v>
      </c>
      <c r="C2" s="361"/>
      <c r="D2" s="361"/>
      <c r="E2" s="361"/>
      <c r="F2" s="361"/>
      <c r="G2" s="361"/>
      <c r="H2" s="361"/>
      <c r="I2" s="362"/>
      <c r="J2" s="361"/>
      <c r="K2" s="361"/>
      <c r="L2" s="362"/>
      <c r="M2" s="362"/>
      <c r="N2" s="362"/>
      <c r="O2" s="362"/>
      <c r="P2" s="362"/>
      <c r="Q2" s="363"/>
      <c r="R2" s="365" t="s">
        <v>624</v>
      </c>
      <c r="S2" s="366"/>
      <c r="T2" s="366"/>
      <c r="U2" s="366"/>
      <c r="V2" s="363"/>
      <c r="W2" s="363"/>
      <c r="X2" s="363"/>
      <c r="Y2" s="363"/>
      <c r="Z2" s="363"/>
      <c r="AA2" s="363"/>
      <c r="AB2" s="363"/>
      <c r="AC2" s="363"/>
    </row>
    <row r="3" spans="1:29" ht="30" customHeight="1" x14ac:dyDescent="0.25">
      <c r="A3" s="361"/>
      <c r="B3" s="367" t="s">
        <v>524</v>
      </c>
      <c r="C3" s="368"/>
      <c r="D3" s="361"/>
      <c r="E3" s="361"/>
      <c r="F3" s="361"/>
      <c r="G3" s="361"/>
      <c r="H3" s="361"/>
      <c r="I3" s="362"/>
      <c r="J3" s="361"/>
      <c r="K3" s="361"/>
      <c r="L3" s="362"/>
      <c r="M3" s="362"/>
      <c r="N3" s="362"/>
      <c r="O3" s="362"/>
      <c r="P3" s="362"/>
      <c r="Q3" s="363"/>
      <c r="R3" s="365" t="s">
        <v>625</v>
      </c>
      <c r="S3" s="366"/>
      <c r="T3" s="366"/>
      <c r="U3" s="366"/>
      <c r="V3" s="363"/>
      <c r="W3" s="363"/>
      <c r="X3" s="363"/>
      <c r="Y3" s="363"/>
      <c r="Z3" s="363"/>
      <c r="AA3" s="363"/>
      <c r="AB3" s="363"/>
      <c r="AC3" s="363"/>
    </row>
    <row r="4" spans="1:29" ht="30" customHeight="1" x14ac:dyDescent="0.25">
      <c r="A4" s="361"/>
      <c r="B4" s="367" t="s">
        <v>525</v>
      </c>
      <c r="C4" s="368"/>
      <c r="D4" s="361"/>
      <c r="E4" s="361"/>
      <c r="F4" s="361"/>
      <c r="G4" s="361"/>
      <c r="H4" s="361"/>
      <c r="I4" s="362"/>
      <c r="J4" s="361"/>
      <c r="K4" s="361"/>
      <c r="L4" s="362"/>
      <c r="M4" s="362"/>
      <c r="N4" s="362"/>
      <c r="O4" s="362"/>
      <c r="P4" s="362"/>
      <c r="Q4" s="363"/>
      <c r="R4" s="369" t="s">
        <v>526</v>
      </c>
      <c r="S4" s="370"/>
      <c r="T4" s="370"/>
      <c r="U4" s="370"/>
      <c r="V4" s="363"/>
      <c r="W4" s="363"/>
      <c r="X4" s="363"/>
      <c r="Y4" s="363"/>
      <c r="Z4" s="363"/>
      <c r="AA4" s="363"/>
      <c r="AB4" s="363"/>
      <c r="AC4" s="363"/>
    </row>
    <row r="5" spans="1:29" ht="30" customHeight="1" x14ac:dyDescent="0.25">
      <c r="A5" s="361"/>
      <c r="B5" s="367" t="s">
        <v>527</v>
      </c>
      <c r="C5" s="368"/>
      <c r="D5" s="361"/>
      <c r="E5" s="361"/>
      <c r="F5" s="361"/>
      <c r="G5" s="361"/>
      <c r="H5" s="361"/>
      <c r="I5" s="362"/>
      <c r="J5" s="361"/>
      <c r="K5" s="361"/>
      <c r="L5" s="362"/>
      <c r="M5" s="362"/>
      <c r="N5" s="362"/>
      <c r="O5" s="362"/>
      <c r="P5" s="362"/>
      <c r="Q5" s="363"/>
      <c r="R5" s="369" t="s">
        <v>626</v>
      </c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</row>
    <row r="6" spans="1:29" ht="30" customHeight="1" x14ac:dyDescent="0.25">
      <c r="A6" s="361"/>
      <c r="B6" s="367" t="s">
        <v>528</v>
      </c>
      <c r="C6" s="361"/>
      <c r="D6" s="361"/>
      <c r="E6" s="361"/>
      <c r="F6" s="361"/>
      <c r="G6" s="361"/>
      <c r="H6" s="361"/>
      <c r="I6" s="362"/>
      <c r="J6" s="361"/>
      <c r="K6" s="361"/>
      <c r="L6" s="362"/>
      <c r="M6" s="362"/>
      <c r="N6" s="362"/>
      <c r="O6" s="362"/>
      <c r="P6" s="362"/>
      <c r="Q6" s="363"/>
      <c r="R6" s="369" t="s">
        <v>627</v>
      </c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</row>
    <row r="7" spans="1:29" ht="30" customHeight="1" x14ac:dyDescent="0.2">
      <c r="A7" s="361"/>
      <c r="B7" s="367"/>
      <c r="C7" s="361"/>
      <c r="D7" s="361"/>
      <c r="E7" s="361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</row>
    <row r="8" spans="1:29" ht="30" customHeight="1" x14ac:dyDescent="0.2">
      <c r="A8" s="361"/>
      <c r="B8" s="646" t="s">
        <v>685</v>
      </c>
      <c r="C8" s="647"/>
      <c r="D8" s="647"/>
      <c r="E8" s="648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3"/>
      <c r="Z8" s="363"/>
      <c r="AA8" s="363"/>
      <c r="AB8" s="363"/>
      <c r="AC8" s="363"/>
    </row>
    <row r="9" spans="1:29" ht="30" customHeight="1" x14ac:dyDescent="0.2">
      <c r="A9" s="361"/>
      <c r="B9" s="649"/>
      <c r="C9" s="650"/>
      <c r="D9" s="650"/>
      <c r="E9" s="651"/>
      <c r="F9" s="363"/>
      <c r="G9" s="363"/>
      <c r="H9" s="363"/>
      <c r="I9" s="363"/>
      <c r="J9" s="363"/>
      <c r="K9" s="363"/>
      <c r="L9" s="363"/>
      <c r="M9" s="363"/>
      <c r="N9" s="363"/>
      <c r="O9" s="363"/>
      <c r="P9" s="363"/>
      <c r="Q9" s="363"/>
      <c r="R9" s="363"/>
      <c r="S9" s="363"/>
      <c r="T9" s="363"/>
      <c r="U9" s="363"/>
      <c r="V9" s="363"/>
      <c r="W9" s="363"/>
      <c r="X9" s="363"/>
      <c r="Y9" s="363"/>
      <c r="Z9" s="363"/>
      <c r="AA9" s="363"/>
      <c r="AB9" s="363"/>
      <c r="AC9" s="363"/>
    </row>
    <row r="10" spans="1:29" ht="30" customHeight="1" x14ac:dyDescent="0.2">
      <c r="A10" s="361"/>
      <c r="B10" s="655" t="s">
        <v>694</v>
      </c>
      <c r="C10" s="656"/>
      <c r="D10" s="656"/>
      <c r="E10" s="657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</row>
    <row r="11" spans="1:29" ht="30" customHeight="1" x14ac:dyDescent="0.2">
      <c r="A11" s="361"/>
      <c r="B11" s="658" t="s">
        <v>693</v>
      </c>
      <c r="C11" s="659"/>
      <c r="D11" s="659"/>
      <c r="E11" s="660"/>
      <c r="F11" s="363"/>
      <c r="G11" s="363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</row>
    <row r="12" spans="1:29" ht="30" customHeight="1" x14ac:dyDescent="0.2">
      <c r="A12" s="361"/>
      <c r="B12" s="652" t="s">
        <v>686</v>
      </c>
      <c r="C12" s="653"/>
      <c r="D12" s="653"/>
      <c r="E12" s="654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363"/>
      <c r="Y12" s="363"/>
      <c r="Z12" s="363"/>
      <c r="AA12" s="363"/>
      <c r="AB12" s="363"/>
      <c r="AC12" s="363"/>
    </row>
    <row r="13" spans="1:29" ht="30" customHeight="1" x14ac:dyDescent="0.2">
      <c r="A13" s="361"/>
      <c r="B13" s="661" t="s">
        <v>687</v>
      </c>
      <c r="C13" s="662"/>
      <c r="D13" s="662"/>
      <c r="E13" s="6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</row>
    <row r="14" spans="1:29" ht="30" customHeight="1" x14ac:dyDescent="0.2">
      <c r="A14" s="361"/>
      <c r="B14" s="640" t="s">
        <v>690</v>
      </c>
      <c r="C14" s="641"/>
      <c r="D14" s="641"/>
      <c r="E14" s="642"/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</row>
    <row r="15" spans="1:29" ht="30" customHeight="1" x14ac:dyDescent="0.2">
      <c r="A15" s="361"/>
      <c r="B15" s="643" t="s">
        <v>695</v>
      </c>
      <c r="C15" s="644"/>
      <c r="D15" s="644"/>
      <c r="E15" s="645"/>
      <c r="F15" s="363"/>
      <c r="G15" s="363"/>
      <c r="H15" s="363"/>
      <c r="I15" s="363"/>
      <c r="J15" s="363"/>
      <c r="K15" s="363"/>
      <c r="L15" s="363"/>
      <c r="M15" s="363"/>
      <c r="N15" s="363"/>
      <c r="O15" s="363"/>
      <c r="P15" s="363"/>
      <c r="Q15" s="363"/>
      <c r="R15" s="363"/>
      <c r="S15" s="363"/>
      <c r="T15" s="363"/>
      <c r="U15" s="363"/>
      <c r="V15" s="363"/>
      <c r="W15" s="363"/>
      <c r="X15" s="363"/>
      <c r="Y15" s="363"/>
      <c r="Z15" s="363"/>
      <c r="AA15" s="363"/>
      <c r="AB15" s="363"/>
      <c r="AC15" s="363"/>
    </row>
    <row r="16" spans="1:29" ht="30" customHeight="1" x14ac:dyDescent="0.2">
      <c r="A16" s="361"/>
      <c r="B16" s="643"/>
      <c r="C16" s="644"/>
      <c r="D16" s="644"/>
      <c r="E16" s="645"/>
      <c r="F16" s="363"/>
      <c r="G16" s="363"/>
      <c r="H16" s="363"/>
      <c r="I16" s="363"/>
      <c r="J16" s="363"/>
      <c r="K16" s="363"/>
      <c r="L16" s="363"/>
      <c r="M16" s="363"/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</row>
    <row r="17" spans="1:44" ht="30" customHeight="1" x14ac:dyDescent="0.2">
      <c r="A17" s="361"/>
      <c r="B17" s="634" t="s">
        <v>692</v>
      </c>
      <c r="C17" s="635"/>
      <c r="D17" s="635"/>
      <c r="E17" s="636"/>
      <c r="F17" s="363"/>
      <c r="G17" s="363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3"/>
      <c r="T17" s="363"/>
      <c r="U17" s="363"/>
      <c r="V17" s="363"/>
      <c r="W17" s="363"/>
      <c r="X17" s="363"/>
      <c r="Y17" s="363"/>
      <c r="Z17" s="363"/>
      <c r="AA17" s="363"/>
      <c r="AB17" s="363"/>
      <c r="AC17" s="363"/>
    </row>
    <row r="18" spans="1:44" ht="30" customHeight="1" x14ac:dyDescent="0.2">
      <c r="A18" s="361"/>
      <c r="B18" s="634"/>
      <c r="C18" s="635"/>
      <c r="D18" s="635"/>
      <c r="E18" s="636"/>
      <c r="F18" s="363"/>
      <c r="G18" s="363"/>
      <c r="H18" s="363"/>
      <c r="I18" s="363"/>
      <c r="J18" s="363"/>
      <c r="K18" s="363"/>
      <c r="L18" s="363"/>
      <c r="M18" s="363"/>
      <c r="N18" s="363"/>
      <c r="O18" s="363"/>
      <c r="P18" s="363"/>
      <c r="Q18" s="363"/>
      <c r="R18" s="363"/>
      <c r="S18" s="363"/>
      <c r="T18" s="363"/>
      <c r="U18" s="363"/>
      <c r="V18" s="363"/>
      <c r="W18" s="363"/>
      <c r="X18" s="363"/>
      <c r="Y18" s="363"/>
      <c r="Z18" s="363"/>
      <c r="AA18" s="363"/>
      <c r="AB18" s="363"/>
      <c r="AC18" s="363"/>
    </row>
    <row r="19" spans="1:44" ht="30" customHeight="1" x14ac:dyDescent="0.2">
      <c r="A19" s="361"/>
      <c r="B19" s="637" t="s">
        <v>46</v>
      </c>
      <c r="C19" s="638"/>
      <c r="D19" s="638"/>
      <c r="E19" s="639"/>
      <c r="F19" s="363"/>
      <c r="G19" s="363"/>
      <c r="H19" s="363"/>
      <c r="I19" s="363"/>
      <c r="J19" s="363"/>
      <c r="K19" s="363"/>
      <c r="L19" s="363"/>
      <c r="M19" s="363"/>
      <c r="N19" s="363"/>
      <c r="O19" s="363"/>
      <c r="P19" s="363"/>
      <c r="Q19" s="363"/>
      <c r="R19" s="363"/>
      <c r="S19" s="363"/>
      <c r="T19" s="363"/>
      <c r="U19" s="363"/>
      <c r="V19" s="363"/>
      <c r="W19" s="363"/>
      <c r="X19" s="363"/>
      <c r="Y19" s="363"/>
      <c r="Z19" s="363"/>
      <c r="AA19" s="363"/>
      <c r="AB19" s="363"/>
      <c r="AC19" s="363"/>
    </row>
    <row r="20" spans="1:44" ht="30" customHeight="1" x14ac:dyDescent="0.2">
      <c r="A20" s="361"/>
      <c r="B20" s="564"/>
      <c r="C20" s="565"/>
      <c r="D20" s="565"/>
      <c r="E20" s="566"/>
      <c r="F20" s="363"/>
      <c r="G20" s="363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3"/>
      <c r="T20" s="363"/>
      <c r="U20" s="363"/>
      <c r="V20" s="363"/>
      <c r="W20" s="363"/>
      <c r="X20" s="363"/>
      <c r="Y20" s="363"/>
      <c r="Z20" s="363"/>
      <c r="AA20" s="363"/>
      <c r="AB20" s="363"/>
      <c r="AC20" s="363"/>
    </row>
    <row r="21" spans="1:44" ht="30" customHeight="1" x14ac:dyDescent="0.2">
      <c r="A21" s="363"/>
      <c r="B21" s="363"/>
      <c r="C21" s="363"/>
      <c r="D21" s="363"/>
      <c r="E21" s="363"/>
      <c r="F21" s="363"/>
      <c r="G21" s="363"/>
      <c r="H21" s="363"/>
      <c r="I21" s="363"/>
      <c r="J21" s="363"/>
      <c r="K21" s="363"/>
      <c r="L21" s="363"/>
      <c r="M21" s="363"/>
      <c r="N21" s="363"/>
      <c r="O21" s="363"/>
      <c r="P21" s="363"/>
      <c r="Q21" s="363"/>
      <c r="R21" s="363"/>
      <c r="S21" s="363"/>
      <c r="T21" s="363"/>
      <c r="U21" s="363"/>
      <c r="V21" s="363"/>
      <c r="W21" s="363"/>
      <c r="X21" s="363"/>
      <c r="Y21" s="363"/>
      <c r="Z21" s="363"/>
      <c r="AA21" s="363"/>
      <c r="AB21" s="363"/>
      <c r="AC21" s="363"/>
    </row>
    <row r="22" spans="1:44" s="373" customFormat="1" ht="40.5" customHeight="1" x14ac:dyDescent="0.25">
      <c r="A22" s="361"/>
      <c r="B22" s="375" t="s">
        <v>561</v>
      </c>
      <c r="C22" s="361"/>
      <c r="D22" s="361"/>
      <c r="E22" s="361"/>
      <c r="F22" s="361"/>
      <c r="G22" s="361"/>
      <c r="H22" s="361"/>
      <c r="I22" s="362"/>
      <c r="J22" s="361"/>
      <c r="K22" s="361"/>
      <c r="L22" s="362"/>
      <c r="M22" s="362"/>
      <c r="N22" s="362"/>
      <c r="O22" s="362"/>
      <c r="P22" s="362"/>
      <c r="Q22" s="375" t="s">
        <v>562</v>
      </c>
      <c r="R22" s="363"/>
      <c r="S22" s="363"/>
      <c r="T22" s="363"/>
      <c r="U22" s="363"/>
      <c r="V22" s="363"/>
      <c r="W22" s="363"/>
      <c r="X22" s="363"/>
      <c r="Y22" s="363"/>
      <c r="Z22" s="363"/>
      <c r="AA22" s="363"/>
      <c r="AB22" s="363"/>
      <c r="AC22" s="363"/>
      <c r="AD22" s="261"/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1"/>
    </row>
    <row r="23" spans="1:44" s="373" customFormat="1" ht="40.5" customHeight="1" x14ac:dyDescent="0.25">
      <c r="A23" s="361"/>
      <c r="B23" s="374"/>
      <c r="C23" s="376" t="s">
        <v>563</v>
      </c>
      <c r="D23" s="361"/>
      <c r="E23" s="377" t="s">
        <v>564</v>
      </c>
      <c r="F23" s="362"/>
      <c r="G23" s="378" t="s">
        <v>565</v>
      </c>
      <c r="H23" s="361"/>
      <c r="I23" s="362"/>
      <c r="J23" s="367" t="s">
        <v>566</v>
      </c>
      <c r="K23" s="361"/>
      <c r="L23" s="362"/>
      <c r="M23" s="362"/>
      <c r="N23" s="362"/>
      <c r="O23" s="362"/>
      <c r="P23" s="362"/>
      <c r="Q23" s="379" t="s">
        <v>567</v>
      </c>
      <c r="R23" s="380"/>
      <c r="S23" s="381">
        <v>15.5</v>
      </c>
      <c r="T23" s="363"/>
      <c r="U23" s="577">
        <v>15.5</v>
      </c>
      <c r="V23" s="363"/>
      <c r="W23" s="382">
        <v>15.5</v>
      </c>
      <c r="X23" s="363"/>
      <c r="Y23" s="363"/>
      <c r="Z23" s="363"/>
      <c r="AA23" s="363"/>
      <c r="AB23" s="363"/>
      <c r="AC23" s="363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</row>
    <row r="24" spans="1:44" s="373" customFormat="1" ht="40.5" customHeight="1" x14ac:dyDescent="0.25">
      <c r="A24" s="361"/>
      <c r="B24" s="374"/>
      <c r="C24" s="376" t="s">
        <v>568</v>
      </c>
      <c r="D24" s="361"/>
      <c r="E24" s="377" t="s">
        <v>569</v>
      </c>
      <c r="F24" s="362"/>
      <c r="G24" s="378" t="s">
        <v>570</v>
      </c>
      <c r="H24" s="361"/>
      <c r="I24" s="362"/>
      <c r="J24" s="367" t="s">
        <v>571</v>
      </c>
      <c r="K24" s="361"/>
      <c r="L24" s="362"/>
      <c r="M24" s="362"/>
      <c r="N24" s="362"/>
      <c r="O24" s="362"/>
      <c r="P24" s="362"/>
      <c r="Q24" s="383" t="s">
        <v>572</v>
      </c>
      <c r="R24" s="380"/>
      <c r="S24" s="377" t="s">
        <v>296</v>
      </c>
      <c r="T24" s="363"/>
      <c r="U24" s="384" t="s">
        <v>573</v>
      </c>
      <c r="V24" s="363"/>
      <c r="W24" s="377" t="s">
        <v>574</v>
      </c>
      <c r="X24" s="363"/>
      <c r="Y24" s="363"/>
      <c r="Z24" s="363"/>
      <c r="AA24" s="363"/>
      <c r="AB24" s="363"/>
      <c r="AC24" s="363"/>
      <c r="AD24" s="261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</row>
    <row r="25" spans="1:44" s="373" customFormat="1" ht="40.5" customHeight="1" x14ac:dyDescent="0.25">
      <c r="A25" s="361"/>
      <c r="B25" s="374"/>
      <c r="C25" s="361"/>
      <c r="D25" s="361"/>
      <c r="E25" s="361"/>
      <c r="F25" s="361"/>
      <c r="G25" s="361"/>
      <c r="H25" s="361"/>
      <c r="I25" s="362"/>
      <c r="J25" s="361"/>
      <c r="K25" s="361"/>
      <c r="L25" s="362"/>
      <c r="M25" s="362"/>
      <c r="N25" s="362"/>
      <c r="O25" s="362"/>
      <c r="P25" s="362"/>
      <c r="Q25" s="363"/>
      <c r="R25" s="363"/>
      <c r="S25" s="363"/>
      <c r="T25" s="363"/>
      <c r="U25" s="363"/>
      <c r="V25" s="363"/>
      <c r="W25" s="363"/>
      <c r="X25" s="363"/>
      <c r="Y25" s="363"/>
      <c r="Z25" s="363"/>
      <c r="AA25" s="363"/>
      <c r="AB25" s="363"/>
      <c r="AC25" s="363"/>
      <c r="AD25" s="261"/>
      <c r="AE25" s="261"/>
      <c r="AF25" s="261"/>
      <c r="AG25" s="261"/>
      <c r="AH25" s="261"/>
      <c r="AI25" s="261"/>
      <c r="AJ25" s="261"/>
      <c r="AK25" s="261"/>
      <c r="AL25" s="261"/>
      <c r="AM25" s="261"/>
      <c r="AN25" s="261"/>
      <c r="AO25" s="261"/>
      <c r="AP25" s="261"/>
      <c r="AQ25" s="261"/>
      <c r="AR25" s="261"/>
    </row>
    <row r="26" spans="1:44" s="373" customFormat="1" ht="40.5" customHeight="1" x14ac:dyDescent="0.25">
      <c r="A26" s="361"/>
      <c r="B26" s="375" t="s">
        <v>575</v>
      </c>
      <c r="C26" s="361"/>
      <c r="D26" s="361"/>
      <c r="E26" s="361"/>
      <c r="F26" s="361"/>
      <c r="G26" s="361"/>
      <c r="H26" s="361"/>
      <c r="I26" s="362"/>
      <c r="J26" s="361"/>
      <c r="K26" s="361"/>
      <c r="L26" s="362"/>
      <c r="M26" s="362"/>
      <c r="N26" s="362"/>
      <c r="O26" s="362"/>
      <c r="P26" s="362"/>
      <c r="Q26" s="363"/>
      <c r="R26" s="363"/>
      <c r="S26" s="363"/>
      <c r="T26" s="363"/>
      <c r="U26" s="363"/>
      <c r="V26" s="363"/>
      <c r="W26" s="363"/>
      <c r="X26" s="363"/>
      <c r="Y26" s="363"/>
      <c r="Z26" s="363"/>
      <c r="AA26" s="363"/>
      <c r="AB26" s="363"/>
      <c r="AC26" s="363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</row>
    <row r="27" spans="1:44" s="373" customFormat="1" ht="40.5" customHeight="1" x14ac:dyDescent="0.25">
      <c r="A27" s="361"/>
      <c r="B27" s="374"/>
      <c r="C27" s="578" t="s">
        <v>576</v>
      </c>
      <c r="D27" s="361"/>
      <c r="E27" s="361"/>
      <c r="F27" s="361"/>
      <c r="G27" s="361"/>
      <c r="H27" s="579" t="s">
        <v>577</v>
      </c>
      <c r="I27" s="579"/>
      <c r="J27" s="361"/>
      <c r="K27" s="361"/>
      <c r="L27" s="362"/>
      <c r="M27" s="362"/>
      <c r="N27" s="362"/>
      <c r="O27" s="362"/>
      <c r="P27" s="580" t="s">
        <v>578</v>
      </c>
      <c r="Q27" s="580"/>
      <c r="R27" s="363"/>
      <c r="S27" s="363"/>
      <c r="T27" s="363"/>
      <c r="U27" s="363"/>
      <c r="V27" s="581" t="s">
        <v>579</v>
      </c>
      <c r="W27" s="581"/>
      <c r="X27" s="363"/>
      <c r="Y27" s="363"/>
      <c r="Z27" s="363"/>
      <c r="AA27" s="363"/>
      <c r="AB27" s="363"/>
      <c r="AC27" s="363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</row>
    <row r="28" spans="1:44" s="373" customFormat="1" ht="40.5" customHeight="1" x14ac:dyDescent="0.25">
      <c r="A28" s="361"/>
      <c r="B28" s="374"/>
      <c r="C28" s="582" t="s">
        <v>580</v>
      </c>
      <c r="D28" s="361"/>
      <c r="E28" s="361"/>
      <c r="F28" s="361"/>
      <c r="G28" s="361"/>
      <c r="H28" s="583" t="s">
        <v>581</v>
      </c>
      <c r="I28" s="583"/>
      <c r="J28" s="361"/>
      <c r="K28" s="361"/>
      <c r="L28" s="362"/>
      <c r="M28" s="362"/>
      <c r="N28" s="362"/>
      <c r="O28" s="362"/>
      <c r="P28" s="584" t="s">
        <v>582</v>
      </c>
      <c r="Q28" s="584"/>
      <c r="R28" s="363"/>
      <c r="S28" s="363"/>
      <c r="T28" s="363"/>
      <c r="U28" s="363"/>
      <c r="V28" s="585" t="s">
        <v>583</v>
      </c>
      <c r="W28" s="585"/>
      <c r="X28" s="363"/>
      <c r="Y28" s="363"/>
      <c r="Z28" s="363"/>
      <c r="AA28" s="363"/>
      <c r="AB28" s="363"/>
      <c r="AC28" s="363"/>
      <c r="AD28" s="261"/>
      <c r="AE28" s="261"/>
      <c r="AF28" s="261"/>
      <c r="AG28" s="261"/>
      <c r="AH28" s="261"/>
      <c r="AI28" s="261"/>
      <c r="AJ28" s="261"/>
      <c r="AK28" s="261"/>
      <c r="AL28" s="261"/>
      <c r="AM28" s="261"/>
      <c r="AN28" s="261"/>
      <c r="AO28" s="261"/>
      <c r="AP28" s="261"/>
      <c r="AQ28" s="261"/>
      <c r="AR28" s="261"/>
    </row>
    <row r="29" spans="1:44" s="373" customFormat="1" ht="40.5" customHeight="1" x14ac:dyDescent="0.25">
      <c r="A29" s="361"/>
      <c r="B29" s="374"/>
      <c r="C29" s="586" t="s">
        <v>584</v>
      </c>
      <c r="D29" s="361"/>
      <c r="E29" s="361"/>
      <c r="F29" s="361"/>
      <c r="G29" s="361"/>
      <c r="H29" s="361"/>
      <c r="I29" s="362"/>
      <c r="J29" s="361"/>
      <c r="K29" s="361"/>
      <c r="L29" s="362"/>
      <c r="M29" s="362"/>
      <c r="N29" s="362"/>
      <c r="O29" s="362"/>
      <c r="P29" s="362"/>
      <c r="Q29" s="363"/>
      <c r="R29" s="363"/>
      <c r="S29" s="363"/>
      <c r="T29" s="363"/>
      <c r="U29" s="363"/>
      <c r="V29" s="363"/>
      <c r="W29" s="363"/>
      <c r="X29" s="363"/>
      <c r="Y29" s="363"/>
      <c r="Z29" s="363"/>
      <c r="AA29" s="363"/>
      <c r="AB29" s="363"/>
      <c r="AC29" s="363"/>
      <c r="AD29" s="261"/>
      <c r="AE29" s="261"/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61"/>
      <c r="AQ29" s="261"/>
      <c r="AR29" s="261"/>
    </row>
    <row r="30" spans="1:44" s="387" customFormat="1" ht="40.5" customHeight="1" x14ac:dyDescent="0.25">
      <c r="A30" s="385"/>
      <c r="B30" s="375" t="s">
        <v>585</v>
      </c>
      <c r="C30" s="385"/>
      <c r="D30" s="385"/>
      <c r="E30" s="385"/>
      <c r="F30" s="385"/>
      <c r="G30" s="385"/>
      <c r="H30" s="385"/>
      <c r="I30" s="362"/>
      <c r="J30" s="385"/>
      <c r="K30" s="385"/>
      <c r="L30" s="362"/>
      <c r="M30" s="362"/>
      <c r="N30" s="362"/>
      <c r="O30" s="362"/>
      <c r="P30" s="362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  <c r="AC30" s="386"/>
      <c r="AD30" s="261"/>
      <c r="AE30" s="261"/>
      <c r="AF30" s="261"/>
      <c r="AG30" s="261"/>
    </row>
    <row r="31" spans="1:44" s="387" customFormat="1" ht="40.5" customHeight="1" x14ac:dyDescent="0.2">
      <c r="A31" s="385"/>
      <c r="B31" s="388"/>
      <c r="C31" s="389" t="s">
        <v>39</v>
      </c>
      <c r="D31" s="390" t="s">
        <v>62</v>
      </c>
      <c r="E31" s="391" t="s">
        <v>72</v>
      </c>
      <c r="F31" s="392" t="s">
        <v>43</v>
      </c>
      <c r="G31" s="393" t="s">
        <v>53</v>
      </c>
      <c r="H31" s="394" t="s">
        <v>97</v>
      </c>
      <c r="I31" s="395" t="s">
        <v>102</v>
      </c>
      <c r="J31" s="396" t="s">
        <v>107</v>
      </c>
      <c r="K31" s="397" t="s">
        <v>111</v>
      </c>
      <c r="L31" s="398" t="s">
        <v>4</v>
      </c>
      <c r="M31" s="399" t="s">
        <v>8</v>
      </c>
      <c r="N31" s="400" t="s">
        <v>243</v>
      </c>
      <c r="O31" s="401" t="s">
        <v>148</v>
      </c>
      <c r="P31" s="392" t="s">
        <v>244</v>
      </c>
      <c r="Q31" s="402" t="s">
        <v>245</v>
      </c>
      <c r="R31" s="403" t="s">
        <v>246</v>
      </c>
      <c r="S31" s="404" t="s">
        <v>247</v>
      </c>
      <c r="T31" s="405" t="s">
        <v>248</v>
      </c>
      <c r="U31" s="406" t="s">
        <v>249</v>
      </c>
      <c r="V31" s="391" t="s">
        <v>250</v>
      </c>
      <c r="W31" s="386"/>
      <c r="X31" s="386"/>
      <c r="Y31" s="386"/>
      <c r="Z31" s="386"/>
      <c r="AA31" s="386"/>
      <c r="AB31" s="386"/>
      <c r="AC31" s="386"/>
      <c r="AD31" s="261"/>
      <c r="AE31" s="261"/>
      <c r="AF31" s="261"/>
      <c r="AG31" s="261"/>
    </row>
    <row r="32" spans="1:44" s="387" customFormat="1" ht="40.5" customHeight="1" x14ac:dyDescent="0.25">
      <c r="A32" s="385"/>
      <c r="B32" s="388"/>
      <c r="C32" s="385"/>
      <c r="D32" s="385"/>
      <c r="E32" s="385"/>
      <c r="F32" s="385"/>
      <c r="G32" s="385"/>
      <c r="H32" s="385"/>
      <c r="I32" s="362"/>
      <c r="J32" s="385"/>
      <c r="K32" s="385"/>
      <c r="L32" s="362"/>
      <c r="M32" s="362"/>
      <c r="N32" s="362"/>
      <c r="O32" s="362"/>
      <c r="P32" s="362"/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6"/>
      <c r="AB32" s="386"/>
      <c r="AC32" s="386"/>
      <c r="AD32" s="261"/>
      <c r="AE32" s="261"/>
      <c r="AF32" s="261"/>
      <c r="AG32" s="261"/>
    </row>
    <row r="33" spans="1:33" s="387" customFormat="1" ht="40.5" customHeight="1" x14ac:dyDescent="0.2">
      <c r="A33" s="385"/>
      <c r="B33" s="388"/>
      <c r="C33" s="407" t="s">
        <v>39</v>
      </c>
      <c r="D33" s="407" t="s">
        <v>62</v>
      </c>
      <c r="E33" s="407" t="s">
        <v>72</v>
      </c>
      <c r="F33" s="407" t="s">
        <v>43</v>
      </c>
      <c r="G33" s="407" t="s">
        <v>53</v>
      </c>
      <c r="H33" s="407" t="s">
        <v>97</v>
      </c>
      <c r="I33" s="407" t="s">
        <v>102</v>
      </c>
      <c r="J33" s="407" t="s">
        <v>107</v>
      </c>
      <c r="K33" s="407" t="s">
        <v>111</v>
      </c>
      <c r="L33" s="407" t="s">
        <v>4</v>
      </c>
      <c r="M33" s="407" t="s">
        <v>8</v>
      </c>
      <c r="N33" s="407" t="s">
        <v>243</v>
      </c>
      <c r="O33" s="407" t="s">
        <v>148</v>
      </c>
      <c r="P33" s="407" t="s">
        <v>244</v>
      </c>
      <c r="Q33" s="407" t="s">
        <v>245</v>
      </c>
      <c r="R33" s="407" t="s">
        <v>246</v>
      </c>
      <c r="S33" s="407" t="s">
        <v>247</v>
      </c>
      <c r="T33" s="407" t="s">
        <v>248</v>
      </c>
      <c r="U33" s="407" t="s">
        <v>249</v>
      </c>
      <c r="V33" s="407" t="s">
        <v>250</v>
      </c>
      <c r="W33" s="386"/>
      <c r="X33" s="386"/>
      <c r="Y33" s="386"/>
      <c r="Z33" s="386"/>
      <c r="AA33" s="386"/>
      <c r="AB33" s="386"/>
      <c r="AC33" s="386"/>
      <c r="AD33" s="261"/>
      <c r="AE33" s="261"/>
      <c r="AF33" s="261"/>
      <c r="AG33" s="261"/>
    </row>
    <row r="34" spans="1:33" s="387" customFormat="1" ht="40.5" customHeight="1" x14ac:dyDescent="0.25">
      <c r="A34" s="385"/>
      <c r="B34" s="388"/>
      <c r="C34" s="385"/>
      <c r="D34" s="385"/>
      <c r="E34" s="385"/>
      <c r="F34" s="385"/>
      <c r="G34" s="385"/>
      <c r="H34" s="385"/>
      <c r="I34" s="362"/>
      <c r="J34" s="385"/>
      <c r="K34" s="385"/>
      <c r="L34" s="362"/>
      <c r="M34" s="362"/>
      <c r="N34" s="362"/>
      <c r="O34" s="362"/>
      <c r="P34" s="362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  <c r="AC34" s="386"/>
      <c r="AD34" s="261"/>
      <c r="AE34" s="261"/>
      <c r="AF34" s="261"/>
      <c r="AG34" s="261"/>
    </row>
    <row r="35" spans="1:33" s="387" customFormat="1" ht="40.5" customHeight="1" x14ac:dyDescent="0.2">
      <c r="A35" s="385"/>
      <c r="B35" s="388"/>
      <c r="C35" s="408">
        <v>1</v>
      </c>
      <c r="D35" s="408" t="s">
        <v>707</v>
      </c>
      <c r="E35" s="408" t="s">
        <v>708</v>
      </c>
      <c r="F35" s="408" t="s">
        <v>709</v>
      </c>
      <c r="G35" s="408" t="s">
        <v>710</v>
      </c>
      <c r="H35" s="408" t="s">
        <v>711</v>
      </c>
      <c r="I35" s="408" t="s">
        <v>712</v>
      </c>
      <c r="J35" s="408" t="s">
        <v>713</v>
      </c>
      <c r="K35" s="408" t="s">
        <v>714</v>
      </c>
      <c r="L35" s="408" t="s">
        <v>715</v>
      </c>
      <c r="M35" s="408" t="s">
        <v>716</v>
      </c>
      <c r="N35" s="408" t="s">
        <v>717</v>
      </c>
      <c r="O35" s="408" t="s">
        <v>718</v>
      </c>
      <c r="P35" s="408" t="s">
        <v>719</v>
      </c>
      <c r="Q35" s="408" t="s">
        <v>720</v>
      </c>
      <c r="R35" s="408" t="s">
        <v>721</v>
      </c>
      <c r="S35" s="408" t="s">
        <v>722</v>
      </c>
      <c r="T35" s="408" t="s">
        <v>723</v>
      </c>
      <c r="U35" s="408" t="s">
        <v>724</v>
      </c>
      <c r="V35" s="408" t="s">
        <v>725</v>
      </c>
      <c r="W35" s="386"/>
      <c r="X35" s="386"/>
      <c r="Y35" s="386"/>
      <c r="Z35" s="386"/>
      <c r="AA35" s="386"/>
      <c r="AB35" s="386"/>
      <c r="AC35" s="386"/>
      <c r="AD35" s="261"/>
      <c r="AE35" s="261"/>
      <c r="AF35" s="261"/>
      <c r="AG35" s="261"/>
    </row>
    <row r="36" spans="1:33" s="387" customFormat="1" ht="40.5" customHeight="1" x14ac:dyDescent="0.25">
      <c r="A36" s="385"/>
      <c r="B36" s="388"/>
      <c r="C36" s="385"/>
      <c r="D36" s="385"/>
      <c r="E36" s="385"/>
      <c r="F36" s="385"/>
      <c r="G36" s="385"/>
      <c r="H36" s="385"/>
      <c r="I36" s="362"/>
      <c r="J36" s="385"/>
      <c r="K36" s="385"/>
      <c r="L36" s="362"/>
      <c r="M36" s="362"/>
      <c r="N36" s="362"/>
      <c r="O36" s="362"/>
      <c r="P36" s="362"/>
      <c r="Q36" s="386"/>
      <c r="R36" s="386"/>
      <c r="S36" s="386"/>
      <c r="T36" s="386"/>
      <c r="U36" s="386"/>
      <c r="V36" s="386"/>
      <c r="W36" s="386"/>
      <c r="X36" s="386"/>
      <c r="Y36" s="386"/>
      <c r="Z36" s="386"/>
      <c r="AA36" s="386"/>
      <c r="AB36" s="386"/>
      <c r="AC36" s="386"/>
      <c r="AD36" s="261"/>
      <c r="AE36" s="261"/>
      <c r="AF36" s="261"/>
      <c r="AG36" s="261"/>
    </row>
    <row r="37" spans="1:33" s="387" customFormat="1" ht="40.5" customHeight="1" x14ac:dyDescent="0.2">
      <c r="A37" s="385"/>
      <c r="B37" s="388"/>
      <c r="C37" s="409">
        <v>1</v>
      </c>
      <c r="D37" s="410">
        <v>2</v>
      </c>
      <c r="E37" s="409">
        <v>3</v>
      </c>
      <c r="F37" s="410">
        <v>4</v>
      </c>
      <c r="G37" s="409">
        <v>5</v>
      </c>
      <c r="H37" s="410">
        <v>6</v>
      </c>
      <c r="I37" s="409">
        <v>7</v>
      </c>
      <c r="J37" s="410">
        <v>8</v>
      </c>
      <c r="K37" s="409">
        <v>9</v>
      </c>
      <c r="L37" s="410">
        <v>10</v>
      </c>
      <c r="M37" s="409">
        <v>11</v>
      </c>
      <c r="N37" s="410">
        <v>12</v>
      </c>
      <c r="O37" s="409">
        <v>13</v>
      </c>
      <c r="P37" s="410">
        <v>14</v>
      </c>
      <c r="Q37" s="409">
        <v>15</v>
      </c>
      <c r="R37" s="410">
        <v>16</v>
      </c>
      <c r="S37" s="409">
        <v>17</v>
      </c>
      <c r="T37" s="410">
        <v>18</v>
      </c>
      <c r="U37" s="409">
        <v>19</v>
      </c>
      <c r="V37" s="410">
        <v>20</v>
      </c>
      <c r="W37" s="386"/>
      <c r="X37" s="386"/>
      <c r="Y37" s="386"/>
      <c r="Z37" s="386"/>
      <c r="AA37" s="386"/>
      <c r="AB37" s="386"/>
      <c r="AC37" s="386"/>
      <c r="AD37" s="261"/>
      <c r="AE37" s="261"/>
      <c r="AF37" s="261"/>
      <c r="AG37" s="261"/>
    </row>
    <row r="38" spans="1:33" s="387" customFormat="1" ht="40.5" customHeight="1" x14ac:dyDescent="0.25">
      <c r="A38" s="385"/>
      <c r="B38" s="388"/>
      <c r="C38" s="385"/>
      <c r="D38" s="385"/>
      <c r="E38" s="385"/>
      <c r="F38" s="385"/>
      <c r="G38" s="385"/>
      <c r="H38" s="385"/>
      <c r="I38" s="362"/>
      <c r="J38" s="385"/>
      <c r="K38" s="385"/>
      <c r="L38" s="362"/>
      <c r="M38" s="362"/>
      <c r="N38" s="362"/>
      <c r="O38" s="362"/>
      <c r="P38" s="362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6"/>
      <c r="AB38" s="386"/>
      <c r="AC38" s="386"/>
      <c r="AD38" s="261"/>
      <c r="AE38" s="261"/>
      <c r="AF38" s="261"/>
      <c r="AG38" s="261"/>
    </row>
    <row r="39" spans="1:33" s="387" customFormat="1" ht="40.5" customHeight="1" x14ac:dyDescent="0.25">
      <c r="A39" s="385"/>
      <c r="B39" s="388"/>
      <c r="C39" s="570" t="s">
        <v>696</v>
      </c>
      <c r="D39" s="567"/>
      <c r="E39" s="567"/>
      <c r="F39" s="567"/>
      <c r="G39" s="362"/>
      <c r="H39" s="362"/>
      <c r="I39" s="362"/>
      <c r="J39" s="362"/>
      <c r="K39" s="362"/>
      <c r="L39" s="573" t="s">
        <v>697</v>
      </c>
      <c r="M39" s="362"/>
      <c r="N39" s="362"/>
      <c r="O39" s="362"/>
      <c r="P39" s="362"/>
      <c r="Q39" s="386"/>
      <c r="R39" s="568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261"/>
      <c r="AE39" s="261"/>
      <c r="AF39" s="261"/>
      <c r="AG39" s="261"/>
    </row>
    <row r="40" spans="1:33" s="387" customFormat="1" ht="40.5" customHeight="1" x14ac:dyDescent="0.25">
      <c r="A40" s="385"/>
      <c r="B40" s="388"/>
      <c r="C40" s="571" t="s">
        <v>699</v>
      </c>
      <c r="D40" s="567"/>
      <c r="E40" s="567"/>
      <c r="F40" s="567"/>
      <c r="G40" s="568"/>
      <c r="H40" s="569"/>
      <c r="I40" s="567"/>
      <c r="J40" s="567"/>
      <c r="K40" s="385"/>
      <c r="L40" s="362"/>
      <c r="M40" s="362"/>
      <c r="N40" s="362"/>
      <c r="O40" s="362"/>
      <c r="P40" s="362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261"/>
      <c r="AE40" s="261"/>
      <c r="AF40" s="261"/>
      <c r="AG40" s="261"/>
    </row>
    <row r="41" spans="1:33" s="387" customFormat="1" ht="40.5" customHeight="1" x14ac:dyDescent="0.25">
      <c r="A41" s="385"/>
      <c r="B41" s="388"/>
      <c r="C41" s="572" t="s">
        <v>698</v>
      </c>
      <c r="D41" s="567"/>
      <c r="E41" s="567"/>
      <c r="F41" s="567"/>
      <c r="G41" s="568"/>
      <c r="H41" s="569"/>
      <c r="I41" s="567"/>
      <c r="J41" s="567"/>
      <c r="K41" s="385"/>
      <c r="L41" s="362"/>
      <c r="M41" s="362"/>
      <c r="N41" s="362"/>
      <c r="O41" s="362"/>
      <c r="P41" s="362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261"/>
      <c r="AE41" s="261"/>
      <c r="AF41" s="261"/>
      <c r="AG41" s="261"/>
    </row>
    <row r="42" spans="1:33" s="387" customFormat="1" ht="40.5" customHeight="1" x14ac:dyDescent="0.25">
      <c r="A42" s="385"/>
      <c r="B42" s="388"/>
      <c r="C42" s="385"/>
      <c r="D42" s="385"/>
      <c r="E42" s="385"/>
      <c r="F42" s="385"/>
      <c r="G42" s="385"/>
      <c r="H42" s="385"/>
      <c r="I42" s="362"/>
      <c r="J42" s="385"/>
      <c r="K42" s="385"/>
      <c r="L42" s="362"/>
      <c r="M42" s="362"/>
      <c r="N42" s="362"/>
      <c r="O42" s="362"/>
      <c r="P42" s="362"/>
      <c r="Q42" s="386"/>
      <c r="R42" s="386"/>
      <c r="S42" s="386"/>
      <c r="T42" s="386"/>
      <c r="U42" s="386"/>
      <c r="V42" s="386"/>
      <c r="W42" s="386"/>
      <c r="X42" s="386"/>
      <c r="Y42" s="386"/>
      <c r="Z42" s="386"/>
      <c r="AA42" s="386"/>
      <c r="AB42" s="386"/>
      <c r="AC42" s="386"/>
      <c r="AD42" s="261"/>
      <c r="AE42" s="261"/>
      <c r="AF42" s="261"/>
      <c r="AG42" s="261"/>
    </row>
    <row r="43" spans="1:33" s="387" customFormat="1" ht="40.5" customHeight="1" x14ac:dyDescent="0.25">
      <c r="A43" s="385"/>
      <c r="B43" s="375" t="s">
        <v>586</v>
      </c>
      <c r="C43" s="385"/>
      <c r="D43" s="385"/>
      <c r="E43" s="385"/>
      <c r="F43" s="385"/>
      <c r="G43" s="385"/>
      <c r="H43" s="385"/>
      <c r="I43" s="362"/>
      <c r="J43" s="385"/>
      <c r="K43" s="385"/>
      <c r="L43" s="362"/>
      <c r="M43" s="362"/>
      <c r="N43" s="362"/>
      <c r="O43" s="362"/>
      <c r="P43" s="362"/>
      <c r="Q43" s="386"/>
      <c r="R43" s="375"/>
      <c r="S43" s="375"/>
      <c r="T43" s="386"/>
      <c r="U43" s="386"/>
      <c r="V43" s="386"/>
      <c r="W43" s="386"/>
      <c r="X43" s="386"/>
      <c r="Y43" s="386"/>
      <c r="Z43" s="386"/>
      <c r="AA43" s="386"/>
      <c r="AB43" s="386"/>
      <c r="AC43" s="386"/>
      <c r="AD43" s="261"/>
      <c r="AE43" s="261"/>
      <c r="AF43" s="261"/>
      <c r="AG43" s="261"/>
    </row>
    <row r="44" spans="1:33" s="387" customFormat="1" ht="40.5" customHeight="1" x14ac:dyDescent="0.2">
      <c r="A44" s="385"/>
      <c r="B44" s="411" t="s">
        <v>560</v>
      </c>
      <c r="C44" s="411" t="s">
        <v>587</v>
      </c>
      <c r="D44" s="411" t="s">
        <v>588</v>
      </c>
      <c r="E44" s="411" t="s">
        <v>589</v>
      </c>
      <c r="F44" s="411" t="s">
        <v>68</v>
      </c>
      <c r="G44" s="411" t="s">
        <v>590</v>
      </c>
      <c r="H44" s="411" t="s">
        <v>591</v>
      </c>
      <c r="I44" s="411" t="s">
        <v>592</v>
      </c>
      <c r="J44" s="411" t="s">
        <v>593</v>
      </c>
      <c r="K44" s="411" t="s">
        <v>594</v>
      </c>
      <c r="L44" s="411" t="s">
        <v>595</v>
      </c>
      <c r="M44" s="411" t="s">
        <v>596</v>
      </c>
      <c r="N44" s="411" t="s">
        <v>597</v>
      </c>
      <c r="O44" s="411" t="s">
        <v>598</v>
      </c>
      <c r="P44" s="411" t="s">
        <v>599</v>
      </c>
      <c r="Q44" s="411" t="s">
        <v>600</v>
      </c>
      <c r="R44" s="411" t="s">
        <v>601</v>
      </c>
      <c r="S44" s="411" t="s">
        <v>602</v>
      </c>
      <c r="T44" s="411" t="s">
        <v>603</v>
      </c>
      <c r="U44" s="411" t="s">
        <v>604</v>
      </c>
      <c r="V44" s="411"/>
      <c r="W44" s="411"/>
      <c r="X44" s="411"/>
      <c r="Y44" s="411"/>
      <c r="Z44" s="411"/>
      <c r="AA44" s="411"/>
      <c r="AB44" s="386"/>
      <c r="AC44" s="386"/>
      <c r="AD44" s="261"/>
      <c r="AE44" s="261"/>
      <c r="AF44" s="261"/>
      <c r="AG44" s="261"/>
    </row>
    <row r="45" spans="1:33" s="387" customFormat="1" ht="40.5" customHeight="1" x14ac:dyDescent="0.25">
      <c r="A45" s="385"/>
      <c r="B45" s="375"/>
      <c r="C45" s="385"/>
      <c r="D45" s="385"/>
      <c r="E45" s="385"/>
      <c r="F45" s="385"/>
      <c r="G45" s="385"/>
      <c r="H45" s="385"/>
      <c r="I45" s="362"/>
      <c r="J45" s="385"/>
      <c r="K45" s="385"/>
      <c r="L45" s="362"/>
      <c r="M45" s="362"/>
      <c r="N45" s="362"/>
      <c r="O45" s="362"/>
      <c r="P45" s="362"/>
      <c r="Q45" s="386"/>
      <c r="R45" s="375"/>
      <c r="S45" s="587"/>
      <c r="T45" s="411"/>
      <c r="U45" s="411"/>
      <c r="V45" s="411"/>
      <c r="W45" s="411"/>
      <c r="X45" s="411"/>
      <c r="Y45" s="411"/>
      <c r="Z45" s="411"/>
      <c r="AA45" s="411"/>
      <c r="AB45" s="386"/>
      <c r="AC45" s="386"/>
      <c r="AD45" s="261"/>
      <c r="AE45" s="261"/>
      <c r="AF45" s="261"/>
      <c r="AG45" s="261"/>
    </row>
    <row r="46" spans="1:33" s="387" customFormat="1" ht="40.5" customHeight="1" x14ac:dyDescent="0.25">
      <c r="A46" s="385"/>
      <c r="B46" s="388"/>
      <c r="C46" s="412" t="s">
        <v>605</v>
      </c>
      <c r="D46" s="413"/>
      <c r="E46" s="386"/>
      <c r="F46" s="414" t="s">
        <v>606</v>
      </c>
      <c r="G46" s="262"/>
      <c r="H46" s="262"/>
      <c r="I46" s="262"/>
      <c r="J46" s="262"/>
      <c r="K46" s="262"/>
      <c r="L46" s="262"/>
      <c r="M46" s="386"/>
      <c r="N46" s="386"/>
      <c r="O46" s="362"/>
      <c r="P46" s="362"/>
      <c r="Q46" s="386"/>
      <c r="R46" s="386"/>
      <c r="S46" s="587"/>
      <c r="T46" s="411"/>
      <c r="U46" s="411"/>
      <c r="V46" s="411"/>
      <c r="W46" s="411"/>
      <c r="X46" s="411"/>
      <c r="Y46" s="411"/>
      <c r="Z46" s="411"/>
      <c r="AA46" s="411"/>
      <c r="AB46" s="386"/>
      <c r="AC46" s="386"/>
      <c r="AD46" s="261"/>
      <c r="AE46" s="261"/>
      <c r="AF46" s="261"/>
      <c r="AG46" s="261"/>
    </row>
    <row r="47" spans="1:33" s="387" customFormat="1" ht="40.5" customHeight="1" x14ac:dyDescent="0.25">
      <c r="A47" s="385"/>
      <c r="B47" s="388"/>
      <c r="C47" s="415">
        <v>3</v>
      </c>
      <c r="D47" s="413"/>
      <c r="E47" s="385"/>
      <c r="F47" s="385"/>
      <c r="G47" s="385"/>
      <c r="H47" s="362"/>
      <c r="I47" s="362"/>
      <c r="J47" s="362"/>
      <c r="K47" s="362"/>
      <c r="L47" s="362"/>
      <c r="M47" s="362"/>
      <c r="N47" s="362"/>
      <c r="O47" s="362"/>
      <c r="P47" s="362"/>
      <c r="Q47" s="386"/>
      <c r="R47" s="386"/>
      <c r="S47" s="587"/>
      <c r="T47" s="411"/>
      <c r="U47" s="411"/>
      <c r="V47" s="411"/>
      <c r="W47" s="411"/>
      <c r="X47" s="411"/>
      <c r="Y47" s="411"/>
      <c r="Z47" s="411"/>
      <c r="AA47" s="411"/>
      <c r="AB47" s="386"/>
      <c r="AC47" s="386"/>
      <c r="AD47" s="261"/>
      <c r="AE47" s="261"/>
      <c r="AF47" s="261"/>
      <c r="AG47" s="261"/>
    </row>
    <row r="48" spans="1:33" s="387" customFormat="1" ht="40.5" customHeight="1" x14ac:dyDescent="0.25">
      <c r="A48" s="385"/>
      <c r="B48" s="388"/>
      <c r="C48" s="385"/>
      <c r="D48" s="385"/>
      <c r="E48" s="385"/>
      <c r="F48" s="385"/>
      <c r="G48" s="385"/>
      <c r="H48" s="416" t="s">
        <v>607</v>
      </c>
      <c r="I48" s="417"/>
      <c r="J48" s="417"/>
      <c r="K48" s="385"/>
      <c r="L48" s="362"/>
      <c r="M48" s="362"/>
      <c r="N48" s="418" t="s">
        <v>608</v>
      </c>
      <c r="O48" s="588" t="s">
        <v>282</v>
      </c>
      <c r="P48" s="419" t="s">
        <v>609</v>
      </c>
      <c r="Q48" s="386"/>
      <c r="R48" s="386"/>
      <c r="S48" s="587"/>
      <c r="T48" s="411"/>
      <c r="U48" s="411"/>
      <c r="V48" s="411"/>
      <c r="W48" s="411"/>
      <c r="X48" s="411"/>
      <c r="Y48" s="411"/>
      <c r="Z48" s="411"/>
      <c r="AA48" s="411"/>
      <c r="AB48" s="386"/>
      <c r="AC48" s="386"/>
      <c r="AD48" s="261"/>
      <c r="AE48" s="261"/>
      <c r="AF48" s="261"/>
      <c r="AG48" s="261"/>
    </row>
    <row r="49" spans="1:33" s="387" customFormat="1" ht="40.5" customHeight="1" x14ac:dyDescent="0.2">
      <c r="A49" s="385"/>
      <c r="B49" s="388"/>
      <c r="C49" s="420" t="s">
        <v>610</v>
      </c>
      <c r="D49" s="385"/>
      <c r="E49" s="421"/>
      <c r="F49" s="385"/>
      <c r="G49" s="385"/>
      <c r="H49" s="422" t="s">
        <v>611</v>
      </c>
      <c r="I49" s="422" t="s">
        <v>612</v>
      </c>
      <c r="J49" s="422" t="s">
        <v>613</v>
      </c>
      <c r="K49" s="411" t="s">
        <v>726</v>
      </c>
      <c r="L49" s="386"/>
      <c r="M49" s="386"/>
      <c r="N49" s="420" t="s">
        <v>614</v>
      </c>
      <c r="O49" s="386"/>
      <c r="P49" s="386"/>
      <c r="Q49" s="386"/>
      <c r="R49" s="386"/>
      <c r="S49" s="587"/>
      <c r="T49" s="411"/>
      <c r="U49" s="411"/>
      <c r="V49" s="411"/>
      <c r="W49" s="411"/>
      <c r="X49" s="411"/>
      <c r="Y49" s="411"/>
      <c r="Z49" s="411"/>
      <c r="AA49" s="411"/>
      <c r="AB49" s="386"/>
      <c r="AC49" s="386"/>
      <c r="AD49" s="261"/>
      <c r="AE49" s="261"/>
      <c r="AF49" s="261"/>
      <c r="AG49" s="261"/>
    </row>
    <row r="50" spans="1:33" s="387" customFormat="1" ht="40.5" customHeight="1" x14ac:dyDescent="0.25">
      <c r="A50" s="385"/>
      <c r="B50" s="388"/>
      <c r="C50" s="420" t="s">
        <v>615</v>
      </c>
      <c r="D50" s="385"/>
      <c r="E50" s="421"/>
      <c r="F50" s="385"/>
      <c r="G50" s="385"/>
      <c r="H50" s="422" t="s">
        <v>616</v>
      </c>
      <c r="I50" s="422" t="s">
        <v>617</v>
      </c>
      <c r="J50" s="422" t="s">
        <v>618</v>
      </c>
      <c r="K50" s="411" t="s">
        <v>727</v>
      </c>
      <c r="L50" s="362"/>
      <c r="M50" s="362"/>
      <c r="N50" s="418" t="s">
        <v>289</v>
      </c>
      <c r="O50" s="588" t="s">
        <v>197</v>
      </c>
      <c r="P50" s="588" t="s">
        <v>619</v>
      </c>
      <c r="Q50" s="386"/>
      <c r="R50" s="386"/>
      <c r="S50" s="587"/>
      <c r="T50" s="411"/>
      <c r="U50" s="411"/>
      <c r="V50" s="411"/>
      <c r="W50" s="411"/>
      <c r="X50" s="411"/>
      <c r="Y50" s="411"/>
      <c r="Z50" s="411"/>
      <c r="AA50" s="411"/>
      <c r="AB50" s="386"/>
      <c r="AC50" s="386"/>
      <c r="AD50" s="261"/>
      <c r="AE50" s="261"/>
      <c r="AF50" s="261"/>
      <c r="AG50" s="261"/>
    </row>
    <row r="51" spans="1:33" s="387" customFormat="1" ht="40.5" customHeight="1" x14ac:dyDescent="0.2">
      <c r="A51" s="385"/>
      <c r="B51" s="388"/>
      <c r="C51" s="420"/>
      <c r="D51" s="385"/>
      <c r="E51" s="420"/>
      <c r="F51" s="423"/>
      <c r="G51" s="420"/>
      <c r="H51" s="420"/>
      <c r="I51" s="385"/>
      <c r="J51" s="385"/>
      <c r="K51" s="385"/>
      <c r="L51" s="385"/>
      <c r="M51" s="385"/>
      <c r="N51" s="385"/>
      <c r="O51" s="385"/>
      <c r="P51" s="386"/>
      <c r="Q51" s="386"/>
      <c r="R51" s="386"/>
      <c r="S51" s="587"/>
      <c r="T51" s="411"/>
      <c r="U51" s="411"/>
      <c r="V51" s="411"/>
      <c r="W51" s="411"/>
      <c r="X51" s="411"/>
      <c r="Y51" s="411"/>
      <c r="Z51" s="411"/>
      <c r="AA51" s="411"/>
      <c r="AB51" s="386"/>
      <c r="AC51" s="386"/>
      <c r="AD51" s="261"/>
      <c r="AE51" s="261"/>
      <c r="AF51" s="261"/>
      <c r="AG51" s="261"/>
    </row>
    <row r="52" spans="1:33" s="372" customFormat="1" ht="44.25" customHeight="1" x14ac:dyDescent="0.35">
      <c r="A52" s="589"/>
      <c r="B52" s="590"/>
      <c r="C52" s="591"/>
      <c r="D52" s="592"/>
      <c r="E52" s="592"/>
      <c r="F52" s="593"/>
      <c r="G52" s="593"/>
      <c r="H52" s="593"/>
      <c r="I52" s="593"/>
      <c r="J52" s="594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  <c r="W52" s="591"/>
      <c r="X52" s="591"/>
      <c r="Y52" s="591"/>
      <c r="Z52" s="591"/>
      <c r="AA52" s="591"/>
      <c r="AB52" s="591"/>
      <c r="AC52" s="591"/>
      <c r="AD52" s="261"/>
      <c r="AE52" s="261"/>
      <c r="AF52" s="261"/>
      <c r="AG52" s="261"/>
    </row>
    <row r="53" spans="1:33" s="387" customFormat="1" ht="39.950000000000003" customHeight="1" x14ac:dyDescent="0.25">
      <c r="A53" s="385"/>
      <c r="B53" s="595"/>
      <c r="C53" s="425"/>
      <c r="D53" s="427"/>
      <c r="E53" s="427"/>
      <c r="F53" s="427"/>
      <c r="G53" s="427"/>
      <c r="H53" s="427"/>
      <c r="I53" s="427"/>
      <c r="J53" s="427"/>
      <c r="K53" s="427"/>
      <c r="L53" s="596"/>
      <c r="M53" s="596"/>
      <c r="N53" s="596"/>
      <c r="O53" s="596"/>
      <c r="P53" s="596"/>
      <c r="Q53" s="386"/>
      <c r="R53" s="386"/>
      <c r="S53" s="386"/>
      <c r="T53" s="386"/>
      <c r="U53" s="386"/>
      <c r="V53" s="386"/>
      <c r="W53" s="386"/>
      <c r="X53" s="386"/>
      <c r="Y53" s="386"/>
      <c r="Z53" s="386"/>
      <c r="AA53" s="386"/>
      <c r="AB53" s="386"/>
      <c r="AC53" s="386"/>
      <c r="AD53" s="261"/>
      <c r="AE53" s="261"/>
      <c r="AF53" s="261"/>
      <c r="AG53" s="261"/>
    </row>
    <row r="54" spans="1:33" s="372" customFormat="1" ht="39.950000000000003" customHeight="1" x14ac:dyDescent="0.2">
      <c r="A54" s="385"/>
      <c r="B54" s="595"/>
      <c r="C54" s="576" t="s">
        <v>529</v>
      </c>
      <c r="D54" s="597" t="s">
        <v>530</v>
      </c>
      <c r="E54" s="597"/>
      <c r="F54" s="597"/>
      <c r="G54" s="597"/>
      <c r="H54" s="597"/>
      <c r="I54" s="597"/>
      <c r="J54" s="597"/>
      <c r="K54" s="597"/>
      <c r="L54" s="597"/>
      <c r="M54" s="597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  <c r="AA54" s="386"/>
      <c r="AB54" s="386"/>
      <c r="AC54" s="386"/>
      <c r="AD54" s="261"/>
      <c r="AE54" s="261"/>
      <c r="AF54" s="261"/>
      <c r="AG54" s="261"/>
    </row>
    <row r="55" spans="1:33" s="372" customFormat="1" ht="39.950000000000003" customHeight="1" x14ac:dyDescent="0.2">
      <c r="A55" s="385"/>
      <c r="B55" s="595"/>
      <c r="C55" s="598" t="s">
        <v>728</v>
      </c>
      <c r="D55" s="598"/>
      <c r="E55" s="386"/>
      <c r="F55" s="386"/>
      <c r="G55" s="386"/>
      <c r="H55" s="386"/>
      <c r="I55" s="386"/>
      <c r="J55" s="386"/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  <c r="AA55" s="386"/>
      <c r="AB55" s="386"/>
      <c r="AC55" s="386"/>
      <c r="AD55" s="261"/>
      <c r="AE55" s="261"/>
      <c r="AF55" s="261"/>
      <c r="AG55" s="261"/>
    </row>
    <row r="56" spans="1:33" s="372" customFormat="1" ht="39.950000000000003" customHeight="1" x14ac:dyDescent="0.2">
      <c r="A56" s="385"/>
      <c r="B56" s="595"/>
      <c r="C56" s="598" t="s">
        <v>531</v>
      </c>
      <c r="D56" s="598"/>
      <c r="E56" s="386"/>
      <c r="F56" s="386"/>
      <c r="G56" s="386"/>
      <c r="H56" s="386"/>
      <c r="I56" s="386"/>
      <c r="J56" s="386"/>
      <c r="K56" s="386"/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386"/>
      <c r="Z56" s="386"/>
      <c r="AA56" s="386"/>
      <c r="AB56" s="386"/>
      <c r="AC56" s="386"/>
      <c r="AD56" s="261"/>
      <c r="AE56" s="261"/>
      <c r="AF56" s="261"/>
      <c r="AG56" s="261"/>
    </row>
    <row r="57" spans="1:33" s="372" customFormat="1" ht="39.950000000000003" customHeight="1" x14ac:dyDescent="0.2">
      <c r="A57" s="385"/>
      <c r="B57" s="595"/>
      <c r="C57" s="599" t="s">
        <v>532</v>
      </c>
      <c r="D57" s="600" t="s">
        <v>534</v>
      </c>
      <c r="E57" s="371"/>
      <c r="F57" s="601"/>
      <c r="G57" s="371"/>
      <c r="H57" s="371"/>
      <c r="I57" s="371"/>
      <c r="J57" s="371"/>
      <c r="K57" s="602"/>
      <c r="L57" s="602"/>
      <c r="M57" s="603"/>
      <c r="N57" s="604" t="s">
        <v>533</v>
      </c>
      <c r="O57" s="604"/>
      <c r="P57" s="605"/>
      <c r="Q57" s="605"/>
      <c r="R57" s="605"/>
      <c r="S57" s="605"/>
      <c r="T57" s="605"/>
      <c r="U57" s="605"/>
      <c r="V57" s="606"/>
      <c r="W57" s="369"/>
      <c r="X57" s="369"/>
      <c r="Y57" s="369"/>
      <c r="Z57" s="369"/>
      <c r="AA57" s="369"/>
      <c r="AB57" s="369"/>
      <c r="AC57" s="369"/>
      <c r="AD57" s="261"/>
      <c r="AE57" s="261"/>
      <c r="AF57" s="261"/>
      <c r="AG57" s="261"/>
    </row>
    <row r="58" spans="1:33" s="372" customFormat="1" ht="39.950000000000003" customHeight="1" x14ac:dyDescent="0.35">
      <c r="A58" s="385"/>
      <c r="B58" s="595"/>
      <c r="C58" s="599"/>
      <c r="D58" s="600" t="s">
        <v>535</v>
      </c>
      <c r="E58" s="607"/>
      <c r="F58" s="607"/>
      <c r="G58" s="607"/>
      <c r="H58" s="607"/>
      <c r="I58" s="607"/>
      <c r="J58" s="607"/>
      <c r="K58" s="603"/>
      <c r="L58" s="603"/>
      <c r="M58" s="603"/>
      <c r="N58" s="608"/>
      <c r="O58" s="608"/>
      <c r="P58" s="606"/>
      <c r="Q58" s="606"/>
      <c r="R58" s="606"/>
      <c r="S58" s="606"/>
      <c r="T58" s="606"/>
      <c r="U58" s="606"/>
      <c r="V58" s="606"/>
      <c r="W58" s="369"/>
      <c r="X58" s="369"/>
      <c r="Y58" s="369"/>
      <c r="Z58" s="369"/>
      <c r="AA58" s="369"/>
      <c r="AB58" s="369"/>
      <c r="AC58" s="369"/>
      <c r="AD58" s="261"/>
      <c r="AE58" s="261"/>
      <c r="AF58" s="261"/>
      <c r="AG58" s="261"/>
    </row>
    <row r="59" spans="1:33" s="372" customFormat="1" ht="39.950000000000003" customHeight="1" x14ac:dyDescent="0.2">
      <c r="A59" s="385"/>
      <c r="B59" s="595"/>
      <c r="C59" s="599"/>
      <c r="D59" s="600" t="s">
        <v>539</v>
      </c>
      <c r="E59" s="371"/>
      <c r="F59" s="371"/>
      <c r="G59" s="371"/>
      <c r="H59" s="371"/>
      <c r="I59" s="607"/>
      <c r="J59" s="371"/>
      <c r="K59" s="602"/>
      <c r="L59" s="602"/>
      <c r="M59" s="602"/>
      <c r="N59" s="604" t="s">
        <v>538</v>
      </c>
      <c r="O59" s="604"/>
      <c r="P59" s="605"/>
      <c r="Q59" s="605"/>
      <c r="R59" s="605"/>
      <c r="S59" s="605"/>
      <c r="T59" s="605"/>
      <c r="U59" s="605"/>
      <c r="V59" s="606"/>
      <c r="W59" s="369"/>
      <c r="X59" s="369"/>
      <c r="Y59" s="369"/>
      <c r="Z59" s="369"/>
      <c r="AA59" s="369"/>
      <c r="AB59" s="369"/>
      <c r="AC59" s="369"/>
      <c r="AD59" s="261"/>
      <c r="AE59" s="261"/>
      <c r="AF59" s="261"/>
      <c r="AG59" s="261"/>
    </row>
    <row r="60" spans="1:33" s="372" customFormat="1" ht="39.950000000000003" customHeight="1" x14ac:dyDescent="0.2">
      <c r="A60" s="385"/>
      <c r="B60" s="595"/>
      <c r="C60" s="599"/>
      <c r="D60" s="600" t="s">
        <v>541</v>
      </c>
      <c r="E60" s="607"/>
      <c r="F60" s="371"/>
      <c r="G60" s="371"/>
      <c r="H60" s="371"/>
      <c r="I60" s="371"/>
      <c r="J60" s="371"/>
      <c r="K60" s="602"/>
      <c r="L60" s="602"/>
      <c r="M60" s="602"/>
      <c r="N60" s="604" t="s">
        <v>540</v>
      </c>
      <c r="O60" s="604"/>
      <c r="P60" s="605"/>
      <c r="Q60" s="605"/>
      <c r="R60" s="605"/>
      <c r="S60" s="605"/>
      <c r="T60" s="605"/>
      <c r="U60" s="605"/>
      <c r="V60" s="606"/>
      <c r="W60" s="369"/>
      <c r="X60" s="369"/>
      <c r="Y60" s="369"/>
      <c r="Z60" s="369"/>
      <c r="AA60" s="369"/>
      <c r="AB60" s="369"/>
      <c r="AC60" s="369"/>
      <c r="AD60" s="261"/>
      <c r="AE60" s="261"/>
      <c r="AF60" s="261"/>
      <c r="AG60" s="261"/>
    </row>
    <row r="61" spans="1:33" s="372" customFormat="1" ht="39.950000000000003" customHeight="1" x14ac:dyDescent="0.2">
      <c r="A61" s="385"/>
      <c r="B61" s="595"/>
      <c r="C61" s="599"/>
      <c r="D61" s="600" t="s">
        <v>543</v>
      </c>
      <c r="E61" s="371"/>
      <c r="F61" s="371"/>
      <c r="G61" s="371"/>
      <c r="H61" s="607"/>
      <c r="I61" s="371"/>
      <c r="J61" s="371"/>
      <c r="K61" s="602"/>
      <c r="L61" s="602"/>
      <c r="M61" s="602"/>
      <c r="N61" s="604" t="s">
        <v>542</v>
      </c>
      <c r="O61" s="604"/>
      <c r="P61" s="605"/>
      <c r="Q61" s="605"/>
      <c r="R61" s="605"/>
      <c r="S61" s="605"/>
      <c r="T61" s="605"/>
      <c r="U61" s="605"/>
      <c r="V61" s="606"/>
      <c r="W61" s="369"/>
      <c r="X61" s="369"/>
      <c r="Y61" s="369"/>
      <c r="Z61" s="369"/>
      <c r="AA61" s="369"/>
      <c r="AB61" s="369"/>
      <c r="AC61" s="369"/>
      <c r="AD61" s="261"/>
      <c r="AE61" s="261"/>
      <c r="AF61" s="261"/>
      <c r="AG61" s="261"/>
    </row>
    <row r="62" spans="1:33" s="372" customFormat="1" ht="39.950000000000003" customHeight="1" x14ac:dyDescent="0.2">
      <c r="A62" s="385"/>
      <c r="B62" s="595"/>
      <c r="C62" s="599"/>
      <c r="D62" s="600" t="s">
        <v>545</v>
      </c>
      <c r="E62" s="607"/>
      <c r="F62" s="371"/>
      <c r="G62" s="371"/>
      <c r="H62" s="371"/>
      <c r="I62" s="371"/>
      <c r="J62" s="371"/>
      <c r="K62" s="602"/>
      <c r="L62" s="602"/>
      <c r="M62" s="602"/>
      <c r="N62" s="604" t="s">
        <v>544</v>
      </c>
      <c r="O62" s="604"/>
      <c r="P62" s="605"/>
      <c r="Q62" s="605"/>
      <c r="R62" s="605"/>
      <c r="S62" s="605"/>
      <c r="T62" s="605"/>
      <c r="U62" s="605"/>
      <c r="V62" s="606"/>
      <c r="W62" s="369"/>
      <c r="X62" s="369"/>
      <c r="Y62" s="369"/>
      <c r="Z62" s="369"/>
      <c r="AA62" s="369"/>
      <c r="AB62" s="369"/>
      <c r="AC62" s="369"/>
      <c r="AD62" s="261"/>
      <c r="AE62" s="261"/>
      <c r="AF62" s="261"/>
      <c r="AG62" s="261"/>
    </row>
    <row r="63" spans="1:33" s="372" customFormat="1" ht="39.950000000000003" customHeight="1" x14ac:dyDescent="0.2">
      <c r="A63" s="385"/>
      <c r="B63" s="595"/>
      <c r="C63" s="599"/>
      <c r="D63" s="609" t="s">
        <v>537</v>
      </c>
      <c r="E63" s="371"/>
      <c r="F63" s="371"/>
      <c r="G63" s="607"/>
      <c r="H63" s="371"/>
      <c r="I63" s="610"/>
      <c r="J63" s="371"/>
      <c r="K63" s="602"/>
      <c r="L63" s="602"/>
      <c r="M63" s="602"/>
      <c r="N63" s="604" t="s">
        <v>536</v>
      </c>
      <c r="O63" s="604"/>
      <c r="P63" s="605"/>
      <c r="Q63" s="605"/>
      <c r="R63" s="605"/>
      <c r="S63" s="605"/>
      <c r="T63" s="605"/>
      <c r="U63" s="605"/>
      <c r="V63" s="606"/>
      <c r="W63" s="369"/>
      <c r="X63" s="369"/>
      <c r="Y63" s="369"/>
      <c r="Z63" s="369"/>
      <c r="AA63" s="369"/>
      <c r="AB63" s="369"/>
      <c r="AC63" s="369"/>
      <c r="AD63" s="261"/>
      <c r="AE63" s="261"/>
      <c r="AF63" s="261"/>
      <c r="AG63" s="261"/>
    </row>
    <row r="64" spans="1:33" s="372" customFormat="1" ht="39.950000000000003" customHeight="1" x14ac:dyDescent="0.2">
      <c r="A64" s="385"/>
      <c r="B64" s="595"/>
      <c r="C64" s="599"/>
      <c r="D64" s="600" t="s">
        <v>547</v>
      </c>
      <c r="E64" s="607"/>
      <c r="F64" s="371"/>
      <c r="G64" s="371"/>
      <c r="H64" s="371"/>
      <c r="I64" s="371"/>
      <c r="J64" s="371"/>
      <c r="K64" s="602"/>
      <c r="L64" s="602"/>
      <c r="M64" s="602"/>
      <c r="N64" s="604" t="s">
        <v>546</v>
      </c>
      <c r="O64" s="604"/>
      <c r="P64" s="605"/>
      <c r="Q64" s="605"/>
      <c r="R64" s="605"/>
      <c r="S64" s="605"/>
      <c r="T64" s="605"/>
      <c r="U64" s="605"/>
      <c r="V64" s="606"/>
      <c r="W64" s="369"/>
      <c r="X64" s="369"/>
      <c r="Y64" s="369"/>
      <c r="Z64" s="369"/>
      <c r="AA64" s="369"/>
      <c r="AB64" s="369"/>
      <c r="AC64" s="369"/>
      <c r="AD64" s="261"/>
      <c r="AE64" s="261"/>
      <c r="AF64" s="261"/>
      <c r="AG64" s="261"/>
    </row>
    <row r="65" spans="1:33" s="372" customFormat="1" ht="39.950000000000003" customHeight="1" x14ac:dyDescent="0.2">
      <c r="A65" s="385"/>
      <c r="B65" s="595"/>
      <c r="C65" s="386"/>
      <c r="D65" s="369"/>
      <c r="E65" s="369"/>
      <c r="F65" s="369"/>
      <c r="G65" s="369"/>
      <c r="H65" s="369"/>
      <c r="I65" s="369"/>
      <c r="J65" s="369"/>
      <c r="K65" s="369"/>
      <c r="L65" s="369"/>
      <c r="M65" s="369"/>
      <c r="N65" s="369"/>
      <c r="O65" s="369"/>
      <c r="P65" s="369"/>
      <c r="Q65" s="369"/>
      <c r="R65" s="369"/>
      <c r="S65" s="369"/>
      <c r="T65" s="369"/>
      <c r="U65" s="369"/>
      <c r="V65" s="369"/>
      <c r="W65" s="369"/>
      <c r="X65" s="369"/>
      <c r="Y65" s="369"/>
      <c r="Z65" s="369"/>
      <c r="AA65" s="369"/>
      <c r="AB65" s="369"/>
      <c r="AC65" s="369"/>
      <c r="AD65" s="261"/>
      <c r="AE65" s="261"/>
      <c r="AF65" s="261"/>
      <c r="AG65" s="261"/>
    </row>
    <row r="66" spans="1:33" s="372" customFormat="1" ht="39.950000000000003" customHeight="1" x14ac:dyDescent="0.25">
      <c r="A66" s="385"/>
      <c r="B66" s="595"/>
      <c r="C66" s="611" t="s">
        <v>529</v>
      </c>
      <c r="D66" s="612" t="s">
        <v>548</v>
      </c>
      <c r="E66" s="613"/>
      <c r="F66" s="613"/>
      <c r="G66" s="613"/>
      <c r="H66" s="613"/>
      <c r="I66" s="613"/>
      <c r="J66" s="613"/>
      <c r="K66" s="613"/>
      <c r="L66" s="613"/>
      <c r="M66" s="613"/>
      <c r="N66" s="596"/>
      <c r="O66" s="596"/>
      <c r="P66" s="596"/>
      <c r="Q66" s="386"/>
      <c r="R66" s="386"/>
      <c r="S66" s="386"/>
      <c r="T66" s="386"/>
      <c r="U66" s="386"/>
      <c r="V66" s="386"/>
      <c r="W66" s="386"/>
      <c r="X66" s="386"/>
      <c r="Y66" s="386"/>
      <c r="Z66" s="386"/>
      <c r="AA66" s="386"/>
      <c r="AB66" s="386"/>
      <c r="AC66" s="386"/>
      <c r="AD66" s="261"/>
      <c r="AE66" s="261"/>
      <c r="AF66" s="261"/>
      <c r="AG66" s="261"/>
    </row>
    <row r="67" spans="1:33" s="372" customFormat="1" ht="39.950000000000003" customHeight="1" x14ac:dyDescent="0.25">
      <c r="A67" s="385"/>
      <c r="B67" s="595"/>
      <c r="C67" s="386"/>
      <c r="D67" s="614" t="s">
        <v>549</v>
      </c>
      <c r="E67" s="386"/>
      <c r="F67" s="386"/>
      <c r="G67" s="386"/>
      <c r="H67" s="386"/>
      <c r="I67" s="386"/>
      <c r="J67" s="386"/>
      <c r="K67" s="386"/>
      <c r="L67" s="386"/>
      <c r="M67" s="386"/>
      <c r="N67" s="596"/>
      <c r="O67" s="596"/>
      <c r="P67" s="596"/>
      <c r="Q67" s="386"/>
      <c r="R67" s="386"/>
      <c r="S67" s="386"/>
      <c r="T67" s="386"/>
      <c r="U67" s="386"/>
      <c r="V67" s="386"/>
      <c r="W67" s="386"/>
      <c r="X67" s="386"/>
      <c r="Y67" s="386"/>
      <c r="Z67" s="386"/>
      <c r="AA67" s="386"/>
      <c r="AB67" s="386"/>
      <c r="AC67" s="386"/>
      <c r="AD67" s="261"/>
      <c r="AE67" s="261"/>
      <c r="AF67" s="261"/>
      <c r="AG67" s="261"/>
    </row>
    <row r="68" spans="1:33" s="372" customFormat="1" ht="39.950000000000003" customHeight="1" x14ac:dyDescent="0.25">
      <c r="A68" s="385"/>
      <c r="B68" s="595"/>
      <c r="C68" s="574" t="s">
        <v>532</v>
      </c>
      <c r="D68" s="615" t="s">
        <v>550</v>
      </c>
      <c r="E68" s="616"/>
      <c r="F68" s="616"/>
      <c r="G68" s="616"/>
      <c r="H68" s="616"/>
      <c r="I68" s="616"/>
      <c r="J68" s="616"/>
      <c r="K68" s="616"/>
      <c r="L68" s="616"/>
      <c r="M68" s="616"/>
      <c r="N68" s="596"/>
      <c r="O68" s="596"/>
      <c r="P68" s="596"/>
      <c r="Q68" s="386"/>
      <c r="R68" s="386"/>
      <c r="S68" s="386"/>
      <c r="T68" s="386"/>
      <c r="U68" s="386"/>
      <c r="V68" s="386"/>
      <c r="W68" s="386"/>
      <c r="X68" s="386"/>
      <c r="Y68" s="386"/>
      <c r="Z68" s="386"/>
      <c r="AA68" s="386"/>
      <c r="AB68" s="386"/>
      <c r="AC68" s="386"/>
      <c r="AD68" s="261"/>
      <c r="AE68" s="261"/>
      <c r="AF68" s="261"/>
      <c r="AG68" s="261"/>
    </row>
    <row r="69" spans="1:33" s="372" customFormat="1" ht="39.950000000000003" customHeight="1" x14ac:dyDescent="0.25">
      <c r="A69" s="385"/>
      <c r="B69" s="595"/>
      <c r="C69" s="574"/>
      <c r="D69" s="615" t="s">
        <v>551</v>
      </c>
      <c r="E69" s="616"/>
      <c r="F69" s="616"/>
      <c r="G69" s="616"/>
      <c r="H69" s="616"/>
      <c r="I69" s="616"/>
      <c r="J69" s="616"/>
      <c r="K69" s="616"/>
      <c r="L69" s="616"/>
      <c r="M69" s="616"/>
      <c r="N69" s="596"/>
      <c r="O69" s="596"/>
      <c r="P69" s="596"/>
      <c r="Q69" s="386"/>
      <c r="R69" s="386"/>
      <c r="S69" s="386"/>
      <c r="T69" s="386"/>
      <c r="U69" s="386"/>
      <c r="V69" s="386"/>
      <c r="W69" s="386"/>
      <c r="X69" s="386"/>
      <c r="Y69" s="386"/>
      <c r="Z69" s="386"/>
      <c r="AA69" s="386"/>
      <c r="AB69" s="386"/>
      <c r="AC69" s="386"/>
      <c r="AD69" s="261"/>
      <c r="AE69" s="261"/>
      <c r="AF69" s="261"/>
      <c r="AG69" s="261"/>
    </row>
    <row r="70" spans="1:33" s="372" customFormat="1" ht="39.950000000000003" customHeight="1" x14ac:dyDescent="0.25">
      <c r="A70" s="385"/>
      <c r="B70" s="595"/>
      <c r="C70" s="574"/>
      <c r="D70" s="615" t="s">
        <v>552</v>
      </c>
      <c r="E70" s="616"/>
      <c r="F70" s="616"/>
      <c r="G70" s="616"/>
      <c r="H70" s="616"/>
      <c r="I70" s="616"/>
      <c r="J70" s="616"/>
      <c r="K70" s="616"/>
      <c r="L70" s="616"/>
      <c r="M70" s="616"/>
      <c r="N70" s="596"/>
      <c r="O70" s="596"/>
      <c r="P70" s="596"/>
      <c r="Q70" s="386"/>
      <c r="R70" s="386"/>
      <c r="S70" s="386"/>
      <c r="T70" s="386"/>
      <c r="U70" s="386"/>
      <c r="V70" s="386"/>
      <c r="W70" s="386"/>
      <c r="X70" s="386"/>
      <c r="Y70" s="386"/>
      <c r="Z70" s="386"/>
      <c r="AA70" s="386"/>
      <c r="AB70" s="386"/>
      <c r="AC70" s="386"/>
      <c r="AD70" s="261"/>
      <c r="AE70" s="261"/>
      <c r="AF70" s="261"/>
      <c r="AG70" s="261"/>
    </row>
    <row r="71" spans="1:33" s="372" customFormat="1" ht="39.950000000000003" customHeight="1" x14ac:dyDescent="0.25">
      <c r="A71" s="385"/>
      <c r="B71" s="595"/>
      <c r="C71" s="574"/>
      <c r="D71" s="615" t="s">
        <v>553</v>
      </c>
      <c r="E71" s="616"/>
      <c r="F71" s="616"/>
      <c r="G71" s="616"/>
      <c r="H71" s="616"/>
      <c r="I71" s="616"/>
      <c r="J71" s="616"/>
      <c r="K71" s="616"/>
      <c r="L71" s="616"/>
      <c r="M71" s="616"/>
      <c r="N71" s="596"/>
      <c r="O71" s="596"/>
      <c r="P71" s="596"/>
      <c r="Q71" s="386"/>
      <c r="R71" s="386"/>
      <c r="S71" s="386"/>
      <c r="T71" s="386"/>
      <c r="U71" s="386"/>
      <c r="V71" s="386"/>
      <c r="W71" s="386"/>
      <c r="X71" s="386"/>
      <c r="Y71" s="386"/>
      <c r="Z71" s="386"/>
      <c r="AA71" s="386"/>
      <c r="AB71" s="386"/>
      <c r="AC71" s="386"/>
      <c r="AD71" s="261"/>
      <c r="AE71" s="261"/>
      <c r="AF71" s="261"/>
      <c r="AG71" s="261"/>
    </row>
    <row r="72" spans="1:33" s="372" customFormat="1" ht="39.950000000000003" customHeight="1" x14ac:dyDescent="0.25">
      <c r="A72" s="385"/>
      <c r="B72" s="595"/>
      <c r="C72" s="574"/>
      <c r="D72" s="615" t="s">
        <v>554</v>
      </c>
      <c r="E72" s="616"/>
      <c r="F72" s="616"/>
      <c r="G72" s="616"/>
      <c r="H72" s="616"/>
      <c r="I72" s="616"/>
      <c r="J72" s="616"/>
      <c r="K72" s="616"/>
      <c r="L72" s="616"/>
      <c r="M72" s="616"/>
      <c r="N72" s="596"/>
      <c r="O72" s="596"/>
      <c r="P72" s="596"/>
      <c r="Q72" s="386"/>
      <c r="R72" s="386"/>
      <c r="S72" s="386"/>
      <c r="T72" s="386"/>
      <c r="U72" s="386"/>
      <c r="V72" s="386"/>
      <c r="W72" s="386"/>
      <c r="X72" s="386"/>
      <c r="Y72" s="386"/>
      <c r="Z72" s="386"/>
      <c r="AA72" s="386"/>
      <c r="AB72" s="386"/>
      <c r="AC72" s="386"/>
      <c r="AD72" s="261"/>
      <c r="AE72" s="261"/>
      <c r="AF72" s="261"/>
      <c r="AG72" s="261"/>
    </row>
    <row r="73" spans="1:33" s="372" customFormat="1" ht="39.950000000000003" customHeight="1" x14ac:dyDescent="0.25">
      <c r="A73" s="385"/>
      <c r="B73" s="595"/>
      <c r="C73" s="574"/>
      <c r="D73" s="615" t="s">
        <v>555</v>
      </c>
      <c r="E73" s="616"/>
      <c r="F73" s="616"/>
      <c r="G73" s="616"/>
      <c r="H73" s="616"/>
      <c r="I73" s="616"/>
      <c r="J73" s="616"/>
      <c r="K73" s="616"/>
      <c r="L73" s="616"/>
      <c r="M73" s="616"/>
      <c r="N73" s="596"/>
      <c r="O73" s="596"/>
      <c r="P73" s="596"/>
      <c r="Q73" s="386"/>
      <c r="R73" s="386"/>
      <c r="S73" s="386"/>
      <c r="T73" s="386"/>
      <c r="U73" s="386"/>
      <c r="V73" s="386"/>
      <c r="W73" s="386"/>
      <c r="X73" s="386"/>
      <c r="Y73" s="386"/>
      <c r="Z73" s="386"/>
      <c r="AA73" s="386"/>
      <c r="AB73" s="386"/>
      <c r="AC73" s="386"/>
      <c r="AD73" s="261"/>
      <c r="AE73" s="261"/>
      <c r="AF73" s="261"/>
      <c r="AG73" s="261"/>
    </row>
    <row r="74" spans="1:33" s="372" customFormat="1" ht="39.950000000000003" customHeight="1" x14ac:dyDescent="0.25">
      <c r="A74" s="385"/>
      <c r="B74" s="595"/>
      <c r="C74" s="574"/>
      <c r="D74" s="615" t="s">
        <v>556</v>
      </c>
      <c r="E74" s="616"/>
      <c r="F74" s="616"/>
      <c r="G74" s="616"/>
      <c r="H74" s="616"/>
      <c r="I74" s="616"/>
      <c r="J74" s="616"/>
      <c r="K74" s="616"/>
      <c r="L74" s="616"/>
      <c r="M74" s="616"/>
      <c r="N74" s="596"/>
      <c r="O74" s="596"/>
      <c r="P74" s="596"/>
      <c r="Q74" s="386"/>
      <c r="R74" s="386"/>
      <c r="S74" s="386"/>
      <c r="T74" s="386"/>
      <c r="U74" s="386"/>
      <c r="V74" s="386"/>
      <c r="W74" s="386"/>
      <c r="X74" s="386"/>
      <c r="Y74" s="386"/>
      <c r="Z74" s="386"/>
      <c r="AA74" s="386"/>
      <c r="AB74" s="386"/>
      <c r="AC74" s="386"/>
      <c r="AD74" s="261"/>
      <c r="AE74" s="261"/>
      <c r="AF74" s="261"/>
      <c r="AG74" s="261"/>
    </row>
    <row r="75" spans="1:33" s="387" customFormat="1" ht="36.75" customHeight="1" x14ac:dyDescent="0.25">
      <c r="A75" s="385"/>
      <c r="B75" s="595"/>
      <c r="C75" s="425"/>
      <c r="D75" s="427"/>
      <c r="E75" s="427"/>
      <c r="F75" s="427"/>
      <c r="G75" s="427"/>
      <c r="H75" s="427"/>
      <c r="I75" s="427"/>
      <c r="J75" s="427"/>
      <c r="K75" s="427"/>
      <c r="L75" s="596"/>
      <c r="M75" s="596"/>
      <c r="N75" s="596"/>
      <c r="O75" s="596"/>
      <c r="P75" s="596"/>
      <c r="Q75" s="386"/>
      <c r="R75" s="386"/>
      <c r="S75" s="386"/>
      <c r="T75" s="386"/>
      <c r="U75" s="386"/>
      <c r="V75" s="386"/>
      <c r="W75" s="386"/>
      <c r="X75" s="386"/>
      <c r="Y75" s="386"/>
      <c r="Z75" s="386"/>
      <c r="AA75" s="386"/>
      <c r="AB75" s="386"/>
      <c r="AC75" s="386"/>
      <c r="AD75" s="261"/>
      <c r="AE75" s="261"/>
      <c r="AF75" s="261"/>
      <c r="AG75" s="261"/>
    </row>
    <row r="76" spans="1:33" s="372" customFormat="1" ht="36.75" customHeight="1" x14ac:dyDescent="0.35">
      <c r="A76" s="617"/>
      <c r="B76" s="618"/>
      <c r="C76" s="574" t="s">
        <v>177</v>
      </c>
      <c r="D76" s="615" t="s">
        <v>701</v>
      </c>
      <c r="E76" s="616"/>
      <c r="F76" s="616"/>
      <c r="G76" s="616"/>
      <c r="H76" s="616"/>
      <c r="I76" s="616"/>
      <c r="J76" s="616"/>
      <c r="K76" s="616"/>
      <c r="L76" s="616"/>
      <c r="M76" s="616"/>
      <c r="N76" s="619" t="s">
        <v>155</v>
      </c>
      <c r="O76" s="596"/>
      <c r="P76" s="596"/>
      <c r="Q76" s="619"/>
      <c r="R76" s="620"/>
      <c r="S76" s="620"/>
      <c r="T76" s="620"/>
      <c r="U76" s="620"/>
      <c r="V76" s="620"/>
      <c r="W76" s="620"/>
      <c r="X76" s="620"/>
      <c r="Y76" s="424"/>
      <c r="Z76" s="620"/>
      <c r="AA76" s="424"/>
      <c r="AB76" s="386"/>
      <c r="AC76" s="386"/>
    </row>
    <row r="77" spans="1:33" s="372" customFormat="1" ht="36.75" customHeight="1" x14ac:dyDescent="0.35">
      <c r="A77" s="617"/>
      <c r="B77" s="618"/>
      <c r="C77" s="574" t="s">
        <v>177</v>
      </c>
      <c r="D77" s="615" t="s">
        <v>702</v>
      </c>
      <c r="E77" s="616"/>
      <c r="F77" s="616"/>
      <c r="G77" s="616"/>
      <c r="H77" s="616"/>
      <c r="I77" s="616"/>
      <c r="J77" s="607"/>
      <c r="K77" s="621"/>
      <c r="L77" s="622"/>
      <c r="M77" s="622"/>
      <c r="N77" s="623" t="s">
        <v>703</v>
      </c>
      <c r="O77" s="596"/>
      <c r="P77" s="596"/>
      <c r="Q77" s="623"/>
      <c r="R77" s="620"/>
      <c r="S77" s="620"/>
      <c r="T77" s="620"/>
      <c r="U77" s="620"/>
      <c r="V77" s="620"/>
      <c r="W77" s="620"/>
      <c r="X77" s="620"/>
      <c r="Y77" s="424"/>
      <c r="Z77" s="620"/>
      <c r="AA77" s="424"/>
      <c r="AB77" s="386"/>
      <c r="AC77" s="386"/>
    </row>
    <row r="78" spans="1:33" s="372" customFormat="1" ht="36.75" customHeight="1" x14ac:dyDescent="0.35">
      <c r="A78" s="617"/>
      <c r="B78" s="618"/>
      <c r="C78" s="574" t="s">
        <v>177</v>
      </c>
      <c r="D78" s="615" t="s">
        <v>704</v>
      </c>
      <c r="E78" s="616"/>
      <c r="F78" s="616"/>
      <c r="G78" s="607"/>
      <c r="H78" s="624"/>
      <c r="I78" s="607"/>
      <c r="J78" s="624"/>
      <c r="K78" s="621"/>
      <c r="L78" s="622"/>
      <c r="M78" s="622"/>
      <c r="N78" s="623" t="s">
        <v>705</v>
      </c>
      <c r="O78" s="596"/>
      <c r="P78" s="596"/>
      <c r="Q78" s="623"/>
      <c r="R78" s="620"/>
      <c r="S78" s="620"/>
      <c r="T78" s="620"/>
      <c r="U78" s="620"/>
      <c r="V78" s="620"/>
      <c r="W78" s="620"/>
      <c r="X78" s="620"/>
      <c r="Y78" s="424"/>
      <c r="Z78" s="620"/>
      <c r="AA78" s="424"/>
      <c r="AB78" s="386"/>
      <c r="AC78" s="386"/>
    </row>
    <row r="79" spans="1:33" s="372" customFormat="1" ht="36.75" customHeight="1" x14ac:dyDescent="0.35">
      <c r="A79" s="617"/>
      <c r="B79" s="618"/>
      <c r="C79" s="574" t="s">
        <v>177</v>
      </c>
      <c r="D79" s="615" t="s">
        <v>706</v>
      </c>
      <c r="E79" s="616"/>
      <c r="F79" s="616"/>
      <c r="G79" s="616"/>
      <c r="H79" s="616"/>
      <c r="I79" s="616"/>
      <c r="J79" s="625"/>
      <c r="K79" s="622"/>
      <c r="L79" s="622"/>
      <c r="M79" s="622"/>
      <c r="N79" s="596"/>
      <c r="O79" s="596"/>
      <c r="P79" s="596"/>
      <c r="Q79" s="619"/>
      <c r="R79" s="620"/>
      <c r="S79" s="620"/>
      <c r="T79" s="620"/>
      <c r="U79" s="620"/>
      <c r="V79" s="620"/>
      <c r="W79" s="620"/>
      <c r="X79" s="620"/>
      <c r="Y79" s="424"/>
      <c r="Z79" s="620"/>
      <c r="AA79" s="424"/>
      <c r="AB79" s="386"/>
      <c r="AC79" s="386"/>
    </row>
    <row r="80" spans="1:33" s="372" customFormat="1" ht="36.75" customHeight="1" x14ac:dyDescent="0.35">
      <c r="A80" s="617"/>
      <c r="B80" s="618"/>
      <c r="C80" s="574" t="s">
        <v>529</v>
      </c>
      <c r="D80" s="615" t="s">
        <v>700</v>
      </c>
      <c r="E80" s="616"/>
      <c r="F80" s="616"/>
      <c r="G80" s="616"/>
      <c r="H80" s="616"/>
      <c r="I80" s="616"/>
      <c r="J80" s="616"/>
      <c r="K80" s="616"/>
      <c r="L80" s="616"/>
      <c r="M80" s="626"/>
      <c r="N80" s="596"/>
      <c r="O80" s="596"/>
      <c r="P80" s="596"/>
      <c r="Q80" s="619"/>
      <c r="R80" s="620"/>
      <c r="S80" s="620"/>
      <c r="T80" s="620"/>
      <c r="U80" s="620"/>
      <c r="V80" s="620"/>
      <c r="W80" s="620"/>
      <c r="X80" s="620"/>
      <c r="Y80" s="424"/>
      <c r="Z80" s="620"/>
      <c r="AA80" s="424"/>
      <c r="AB80" s="386"/>
      <c r="AC80" s="386"/>
    </row>
    <row r="81" spans="1:44" s="387" customFormat="1" ht="36.75" customHeight="1" x14ac:dyDescent="0.25">
      <c r="A81" s="385"/>
      <c r="B81" s="595"/>
      <c r="C81" s="425"/>
      <c r="D81" s="427"/>
      <c r="E81" s="427"/>
      <c r="F81" s="427"/>
      <c r="G81" s="427"/>
      <c r="H81" s="427"/>
      <c r="I81" s="427"/>
      <c r="J81" s="427"/>
      <c r="K81" s="427"/>
      <c r="L81" s="596"/>
      <c r="M81" s="596"/>
      <c r="N81" s="596"/>
      <c r="O81" s="596"/>
      <c r="P81" s="596"/>
      <c r="Q81" s="386"/>
      <c r="R81" s="386"/>
      <c r="S81" s="386"/>
      <c r="T81" s="386"/>
      <c r="U81" s="386"/>
      <c r="V81" s="386"/>
      <c r="W81" s="386"/>
      <c r="X81" s="386"/>
      <c r="Y81" s="386"/>
      <c r="Z81" s="386"/>
      <c r="AA81" s="386"/>
      <c r="AB81" s="386"/>
      <c r="AC81" s="386"/>
      <c r="AD81" s="372"/>
      <c r="AE81" s="261"/>
      <c r="AF81" s="261"/>
      <c r="AG81" s="261"/>
    </row>
    <row r="82" spans="1:44" s="372" customFormat="1" ht="39.950000000000003" customHeight="1" x14ac:dyDescent="0.2">
      <c r="A82" s="385"/>
      <c r="B82" s="428" t="s">
        <v>557</v>
      </c>
      <c r="C82" s="385"/>
      <c r="D82" s="385"/>
      <c r="E82" s="385"/>
      <c r="F82" s="385"/>
      <c r="G82" s="385"/>
      <c r="H82" s="385"/>
      <c r="I82" s="385"/>
      <c r="J82" s="385"/>
      <c r="K82" s="385"/>
      <c r="L82" s="385"/>
      <c r="M82" s="385"/>
      <c r="N82" s="385"/>
      <c r="O82" s="385"/>
      <c r="P82" s="385"/>
      <c r="Q82" s="385"/>
      <c r="R82" s="385"/>
      <c r="S82" s="386"/>
      <c r="T82" s="386"/>
      <c r="U82" s="386"/>
      <c r="V82" s="386"/>
      <c r="W82" s="386"/>
      <c r="X82" s="386"/>
      <c r="Y82" s="386"/>
      <c r="Z82" s="386"/>
      <c r="AA82" s="386"/>
      <c r="AB82" s="386"/>
      <c r="AC82" s="386"/>
      <c r="AE82" s="261"/>
      <c r="AF82" s="261"/>
      <c r="AG82" s="261"/>
    </row>
    <row r="83" spans="1:44" s="372" customFormat="1" ht="39.950000000000003" customHeight="1" x14ac:dyDescent="0.4">
      <c r="A83" s="385"/>
      <c r="B83" s="627" t="s">
        <v>558</v>
      </c>
      <c r="C83" s="385"/>
      <c r="D83" s="385"/>
      <c r="E83" s="385"/>
      <c r="F83" s="385"/>
      <c r="G83" s="385"/>
      <c r="H83" s="385"/>
      <c r="I83" s="385"/>
      <c r="J83" s="385"/>
      <c r="K83" s="385"/>
      <c r="L83" s="385"/>
      <c r="M83" s="385"/>
      <c r="N83" s="385"/>
      <c r="O83" s="385"/>
      <c r="P83" s="385"/>
      <c r="Q83" s="385"/>
      <c r="R83" s="385"/>
      <c r="S83" s="386"/>
      <c r="T83" s="386"/>
      <c r="U83" s="386"/>
      <c r="V83" s="386"/>
      <c r="W83" s="386"/>
      <c r="X83" s="386"/>
      <c r="Y83" s="386"/>
      <c r="Z83" s="386"/>
      <c r="AA83" s="386"/>
      <c r="AB83" s="386"/>
      <c r="AC83" s="386"/>
      <c r="AE83" s="261"/>
      <c r="AF83" s="261"/>
      <c r="AG83" s="261"/>
    </row>
    <row r="84" spans="1:44" s="387" customFormat="1" ht="39.950000000000003" customHeight="1" x14ac:dyDescent="0.25">
      <c r="A84" s="385"/>
      <c r="B84" s="628" t="s">
        <v>559</v>
      </c>
      <c r="C84" s="629"/>
      <c r="D84" s="385"/>
      <c r="E84" s="385"/>
      <c r="F84" s="385"/>
      <c r="G84" s="385"/>
      <c r="H84" s="385"/>
      <c r="I84" s="596"/>
      <c r="J84" s="385"/>
      <c r="K84" s="385"/>
      <c r="L84" s="596"/>
      <c r="M84" s="596"/>
      <c r="N84" s="596"/>
      <c r="O84" s="596"/>
      <c r="P84" s="596"/>
      <c r="Q84" s="386"/>
      <c r="R84" s="386"/>
      <c r="S84" s="386"/>
      <c r="T84" s="386"/>
      <c r="U84" s="386"/>
      <c r="V84" s="386"/>
      <c r="W84" s="630"/>
      <c r="X84" s="386"/>
      <c r="Y84" s="631"/>
      <c r="Z84" s="386"/>
      <c r="AA84" s="386"/>
      <c r="AB84" s="386"/>
      <c r="AC84" s="386"/>
      <c r="AD84" s="372"/>
      <c r="AE84" s="261"/>
      <c r="AF84" s="261"/>
      <c r="AG84" s="261"/>
      <c r="AH84" s="372"/>
      <c r="AI84" s="372"/>
      <c r="AJ84" s="372"/>
      <c r="AK84" s="372"/>
      <c r="AL84" s="372"/>
      <c r="AM84" s="372"/>
      <c r="AN84" s="372"/>
      <c r="AO84" s="372"/>
      <c r="AP84" s="372"/>
      <c r="AQ84" s="372"/>
      <c r="AR84" s="372"/>
    </row>
    <row r="85" spans="1:44" s="387" customFormat="1" ht="39.950000000000003" customHeight="1" x14ac:dyDescent="0.25">
      <c r="A85" s="385"/>
      <c r="B85" s="388"/>
      <c r="C85" s="385"/>
      <c r="D85" s="385"/>
      <c r="E85" s="385"/>
      <c r="F85" s="385"/>
      <c r="G85" s="385"/>
      <c r="H85" s="385"/>
      <c r="I85" s="596"/>
      <c r="J85" s="385"/>
      <c r="K85" s="385"/>
      <c r="L85" s="596"/>
      <c r="M85" s="596"/>
      <c r="N85" s="596"/>
      <c r="O85" s="596"/>
      <c r="P85" s="596"/>
      <c r="Q85" s="386"/>
      <c r="R85" s="386"/>
      <c r="S85" s="386"/>
      <c r="T85" s="386"/>
      <c r="U85" s="386"/>
      <c r="V85" s="386"/>
      <c r="W85" s="386"/>
      <c r="X85" s="386"/>
      <c r="Y85" s="386"/>
      <c r="Z85" s="386"/>
      <c r="AA85" s="386"/>
      <c r="AB85" s="386"/>
      <c r="AC85" s="386"/>
      <c r="AD85" s="372"/>
      <c r="AE85" s="261"/>
      <c r="AF85" s="261"/>
      <c r="AG85" s="261"/>
      <c r="AH85" s="372"/>
      <c r="AI85" s="372"/>
      <c r="AJ85" s="372"/>
      <c r="AK85" s="372"/>
      <c r="AL85" s="372"/>
      <c r="AM85" s="372"/>
      <c r="AN85" s="372"/>
      <c r="AO85" s="372"/>
      <c r="AP85" s="372"/>
      <c r="AQ85" s="372"/>
      <c r="AR85" s="372"/>
    </row>
    <row r="86" spans="1:44" s="387" customFormat="1" ht="39.950000000000003" customHeight="1" x14ac:dyDescent="0.25">
      <c r="A86" s="385"/>
      <c r="B86" s="375" t="s">
        <v>620</v>
      </c>
      <c r="C86" s="425"/>
      <c r="D86" s="425"/>
      <c r="E86" s="425"/>
      <c r="F86" s="425"/>
      <c r="G86" s="425"/>
      <c r="H86" s="426"/>
      <c r="I86" s="426"/>
      <c r="J86" s="426"/>
      <c r="K86" s="426"/>
      <c r="L86" s="632"/>
      <c r="M86" s="632"/>
      <c r="N86" s="575"/>
      <c r="O86" s="575"/>
      <c r="P86" s="575"/>
      <c r="Q86" s="386"/>
      <c r="R86" s="386"/>
      <c r="S86" s="386"/>
      <c r="T86" s="386"/>
      <c r="U86" s="386"/>
      <c r="V86" s="386"/>
      <c r="W86" s="386"/>
      <c r="X86" s="386"/>
      <c r="Y86" s="386"/>
      <c r="Z86" s="386"/>
      <c r="AA86" s="386"/>
      <c r="AB86" s="386"/>
      <c r="AC86" s="386"/>
      <c r="AD86" s="372"/>
      <c r="AE86" s="261"/>
      <c r="AF86" s="261"/>
      <c r="AG86" s="261"/>
    </row>
    <row r="87" spans="1:44" s="387" customFormat="1" ht="39.950000000000003" customHeight="1" x14ac:dyDescent="0.25">
      <c r="A87" s="385"/>
      <c r="B87" s="425" t="s">
        <v>621</v>
      </c>
      <c r="C87" s="425"/>
      <c r="D87" s="425"/>
      <c r="E87" s="425"/>
      <c r="F87" s="425"/>
      <c r="G87" s="425"/>
      <c r="H87" s="425"/>
      <c r="I87" s="425"/>
      <c r="J87" s="425"/>
      <c r="K87" s="425"/>
      <c r="L87" s="596"/>
      <c r="M87" s="596"/>
      <c r="N87" s="596"/>
      <c r="O87" s="596"/>
      <c r="P87" s="596"/>
      <c r="Q87" s="386"/>
      <c r="R87" s="386"/>
      <c r="S87" s="386"/>
      <c r="T87" s="386"/>
      <c r="U87" s="386"/>
      <c r="V87" s="386"/>
      <c r="W87" s="386"/>
      <c r="X87" s="386"/>
      <c r="Y87" s="386"/>
      <c r="Z87" s="386"/>
      <c r="AA87" s="386"/>
      <c r="AB87" s="386"/>
      <c r="AC87" s="386"/>
      <c r="AD87" s="372"/>
      <c r="AE87" s="261"/>
      <c r="AF87" s="261"/>
      <c r="AG87" s="261"/>
    </row>
    <row r="88" spans="1:44" s="387" customFormat="1" ht="39.950000000000003" customHeight="1" x14ac:dyDescent="0.25">
      <c r="A88" s="576" t="s">
        <v>529</v>
      </c>
      <c r="B88" s="425"/>
      <c r="C88" s="633" t="s">
        <v>622</v>
      </c>
      <c r="D88" s="633"/>
      <c r="E88" s="633"/>
      <c r="F88" s="633"/>
      <c r="G88" s="633"/>
      <c r="H88" s="633"/>
      <c r="I88" s="633"/>
      <c r="J88" s="633"/>
      <c r="K88" s="633"/>
      <c r="L88" s="596"/>
      <c r="M88" s="596"/>
      <c r="N88" s="596"/>
      <c r="O88" s="596"/>
      <c r="P88" s="596"/>
      <c r="Q88" s="386"/>
      <c r="R88" s="386"/>
      <c r="S88" s="386"/>
      <c r="T88" s="386"/>
      <c r="U88" s="386"/>
      <c r="V88" s="386"/>
      <c r="W88" s="386"/>
      <c r="X88" s="386"/>
      <c r="Y88" s="386"/>
      <c r="Z88" s="386"/>
      <c r="AA88" s="386"/>
      <c r="AB88" s="386"/>
      <c r="AC88" s="386"/>
      <c r="AD88" s="372"/>
      <c r="AE88" s="261"/>
      <c r="AF88" s="261"/>
      <c r="AG88" s="261"/>
    </row>
    <row r="89" spans="1:44" s="387" customFormat="1" ht="39.950000000000003" customHeight="1" x14ac:dyDescent="0.2">
      <c r="A89" s="576" t="s">
        <v>729</v>
      </c>
      <c r="B89" s="633" t="s">
        <v>623</v>
      </c>
      <c r="C89" s="633"/>
      <c r="D89" s="633"/>
      <c r="E89" s="633"/>
      <c r="F89" s="633"/>
      <c r="G89" s="633"/>
      <c r="H89" s="633"/>
      <c r="I89" s="633"/>
      <c r="J89" s="633"/>
      <c r="K89" s="633"/>
      <c r="L89" s="633"/>
      <c r="M89" s="633"/>
      <c r="N89" s="633"/>
      <c r="O89" s="633"/>
      <c r="P89" s="633"/>
      <c r="Q89" s="633"/>
      <c r="R89" s="633"/>
      <c r="S89" s="633"/>
      <c r="T89" s="633"/>
      <c r="U89" s="633"/>
      <c r="V89" s="633"/>
      <c r="W89" s="386"/>
      <c r="X89" s="386"/>
      <c r="Y89" s="386"/>
      <c r="Z89" s="386"/>
      <c r="AA89" s="386"/>
      <c r="AB89" s="386"/>
      <c r="AC89" s="386"/>
      <c r="AD89" s="372"/>
      <c r="AE89" s="261"/>
      <c r="AF89" s="261"/>
      <c r="AG89" s="261"/>
    </row>
    <row r="90" spans="1:44" s="387" customFormat="1" ht="39.950000000000003" customHeight="1" x14ac:dyDescent="0.25">
      <c r="A90" s="385"/>
      <c r="B90" s="388"/>
      <c r="C90" s="385"/>
      <c r="D90" s="385"/>
      <c r="E90" s="385"/>
      <c r="F90" s="385"/>
      <c r="G90" s="385"/>
      <c r="H90" s="385"/>
      <c r="I90" s="596"/>
      <c r="J90" s="385"/>
      <c r="K90" s="385"/>
      <c r="L90" s="596"/>
      <c r="M90" s="596"/>
      <c r="N90" s="596"/>
      <c r="O90" s="596"/>
      <c r="P90" s="596"/>
      <c r="Q90" s="386"/>
      <c r="R90" s="386"/>
      <c r="S90" s="386"/>
      <c r="T90" s="386"/>
      <c r="U90" s="386"/>
      <c r="V90" s="386"/>
      <c r="W90" s="386"/>
      <c r="X90" s="386"/>
      <c r="Y90" s="386"/>
      <c r="Z90" s="386"/>
      <c r="AA90" s="386"/>
      <c r="AB90" s="386"/>
      <c r="AC90" s="386"/>
      <c r="AD90" s="372"/>
      <c r="AE90" s="261"/>
      <c r="AF90" s="261"/>
      <c r="AG90" s="261"/>
      <c r="AH90" s="372"/>
      <c r="AI90" s="372"/>
      <c r="AJ90" s="372"/>
      <c r="AK90" s="372"/>
      <c r="AL90" s="372"/>
      <c r="AM90" s="372"/>
      <c r="AN90" s="372"/>
      <c r="AO90" s="372"/>
      <c r="AP90" s="372"/>
      <c r="AQ90" s="372"/>
      <c r="AR90" s="372"/>
    </row>
    <row r="91" spans="1:44" x14ac:dyDescent="0.2">
      <c r="AB91" s="372"/>
      <c r="AC91" s="372"/>
      <c r="AD91" s="372"/>
    </row>
  </sheetData>
  <mergeCells count="11">
    <mergeCell ref="B89:V89"/>
    <mergeCell ref="C88:K88"/>
    <mergeCell ref="B17:E18"/>
    <mergeCell ref="B19:E19"/>
    <mergeCell ref="B14:E14"/>
    <mergeCell ref="B15:E16"/>
    <mergeCell ref="B8:E9"/>
    <mergeCell ref="B12:E12"/>
    <mergeCell ref="B10:E10"/>
    <mergeCell ref="B11:E11"/>
    <mergeCell ref="B13:E13"/>
  </mergeCells>
  <hyperlinks>
    <hyperlink ref="C88" r:id="rId1" display="http://www.excel-downloads.com/forum/111720-space.html" xr:uid="{7CDBA960-AA8B-403E-AC71-464E014F57F7}"/>
    <hyperlink ref="B89" r:id="rId2" xr:uid="{38B66D10-EB72-40BE-B88B-A603B1F86525}"/>
    <hyperlink ref="B54" r:id="rId3" display="Les unités pifométriques" xr:uid="{37C2109B-B4DB-41BB-9857-A17400A76D97}"/>
    <hyperlink ref="D59" r:id="rId4" xr:uid="{0B9E626F-20CA-4B12-B90A-D0FE2B4DFF74}"/>
    <hyperlink ref="D60" r:id="rId5" xr:uid="{28C8B9B7-BF9A-46BD-9247-977753B0522E}"/>
    <hyperlink ref="D61" r:id="rId6" xr:uid="{765673AD-6425-4898-834D-487BE81D1458}"/>
    <hyperlink ref="D62" r:id="rId7" xr:uid="{C09881EA-06F0-4C83-86A3-86ECCB2F6738}"/>
    <hyperlink ref="D64" r:id="rId8" xr:uid="{EF61090E-191A-47C1-BBA6-DB7DAEE466E3}"/>
    <hyperlink ref="D58" r:id="rId9" xr:uid="{9D4526C6-334E-4654-ABF0-940329E6B079}"/>
    <hyperlink ref="B68" r:id="rId10" display="https://www.youtube.com/watch?v=YfGrccEQGKk" xr:uid="{9FE26F0B-20A1-4998-A864-EE87EFE36FCD}"/>
    <hyperlink ref="B69" r:id="rId11" display="https://www.youtube.com/watch?v=li4XNespLxg" xr:uid="{72417F48-7085-45AC-AAB5-509A0126FEC1}"/>
    <hyperlink ref="B66:M66" r:id="rId12" display="Différence entre un fichier XLS et XLSX (ou XLSM)" xr:uid="{B5349557-5F52-4C86-B087-308BB2A7B45D}"/>
    <hyperlink ref="D63" r:id="rId13" xr:uid="{1E18B7CC-075A-4DB3-BFE1-F32DDA719232}"/>
    <hyperlink ref="B71:H71" r:id="rId14" display="Forum Bureautique" xr:uid="{9BD16FC5-7E26-4F35-B530-026AFD7EF4BE}"/>
    <hyperlink ref="B72:M72" r:id="rId15" display="Alternatives à Microsoft Excel : 5 programmes gratuits et convaincants" xr:uid="{70FCF23B-6E23-46AF-8260-DE7522E8BFF7}"/>
    <hyperlink ref="B73:J73" r:id="rId16" display="Excel SI-ALORS: comment fonctionne la formule SI ?" xr:uid="{2BC4B554-7C4F-4988-87CB-6C5361F785F7}"/>
    <hyperlink ref="B74:I74" r:id="rId17" display="Les 20 meilleurs Tricks Mathématiques" xr:uid="{B43DDD2B-E250-4488-B575-428D053D03C3}"/>
    <hyperlink ref="D77" r:id="rId18" xr:uid="{26AEC79B-7E19-4597-995A-7D71CA21B46C}"/>
    <hyperlink ref="D78" r:id="rId19" xr:uid="{08DC913F-38F0-4A53-A8D1-CD04083528F9}"/>
    <hyperlink ref="D76" r:id="rId20" xr:uid="{0F11AD94-ED76-4E4D-AE78-3895339D1CF4}"/>
    <hyperlink ref="D79" r:id="rId21" xr:uid="{47948CE1-160B-4D72-8F69-5FFC245D16FB}"/>
    <hyperlink ref="D80" r:id="rId22" xr:uid="{B53CD5A7-EB28-4159-9974-41ABE6902387}"/>
    <hyperlink ref="D54" r:id="rId23" xr:uid="{1C143A9C-8EC2-4167-BCE9-A90A9449C445}"/>
    <hyperlink ref="D68" r:id="rId24" xr:uid="{666C850E-0E4A-4E57-8E88-B3B8A4B2923B}"/>
    <hyperlink ref="D69" r:id="rId25" xr:uid="{DA35E08E-2599-4911-ABFA-59C76AE883BA}"/>
    <hyperlink ref="D66" r:id="rId26" xr:uid="{98CD8908-6AB4-4079-83DB-12D7309E9B64}"/>
    <hyperlink ref="D70" r:id="rId27" xr:uid="{F9459955-DDF9-43DB-AA25-F990AECF7509}"/>
    <hyperlink ref="D71" r:id="rId28" xr:uid="{1226EF53-8DD9-4D75-8B94-EC3E665B3C5C}"/>
    <hyperlink ref="D72" r:id="rId29" xr:uid="{17A02F5E-8C11-40DB-8AD6-03F7C1DAA85D}"/>
    <hyperlink ref="D73" r:id="rId30" xr:uid="{5A9626C5-6AAB-4632-9C8B-AD9E5ED1AA08}"/>
    <hyperlink ref="D74" r:id="rId31" xr:uid="{B13704F0-E10F-4AAF-900E-598F7549BA64}"/>
    <hyperlink ref="D57" r:id="rId32" xr:uid="{D9880DAE-3546-4218-AA58-8A736F5922EF}"/>
  </hyperlinks>
  <pageMargins left="0.7" right="0.7" top="0.75" bottom="0.75" header="0.3" footer="0.3"/>
  <pageSetup paperSize="9" orientation="portrait" r:id="rId33"/>
  <drawing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85E3F-F5A9-4A44-9F0F-C4EF5A6E6B98}">
  <dimension ref="A1:BR114"/>
  <sheetViews>
    <sheetView showZeros="0" zoomScale="75" zoomScaleNormal="75" workbookViewId="0">
      <selection activeCell="N30" sqref="N30"/>
    </sheetView>
  </sheetViews>
  <sheetFormatPr baseColWidth="10" defaultRowHeight="15" x14ac:dyDescent="0.25"/>
  <cols>
    <col min="1" max="1" width="3" style="1" customWidth="1"/>
    <col min="2" max="8" width="11" style="1"/>
    <col min="9" max="9" width="12" style="1" customWidth="1"/>
    <col min="10" max="13" width="11" style="1"/>
    <col min="14" max="14" width="10" style="1" customWidth="1"/>
    <col min="15" max="15" width="11" style="1"/>
    <col min="16" max="16" width="10" style="1" customWidth="1"/>
    <col min="17" max="17" width="10.625" style="1" customWidth="1"/>
    <col min="18" max="18" width="10" style="1" customWidth="1"/>
    <col min="19" max="19" width="25.25" style="1" customWidth="1"/>
    <col min="20" max="20" width="11" style="1" customWidth="1"/>
    <col min="21" max="22" width="10" style="1" customWidth="1"/>
    <col min="23" max="23" width="30" style="1" customWidth="1"/>
    <col min="24" max="24" width="31.375" style="1" customWidth="1"/>
    <col min="25" max="25" width="23" style="1" customWidth="1"/>
    <col min="26" max="30" width="11" style="1"/>
    <col min="31" max="31" width="3.125" style="1" customWidth="1"/>
    <col min="32" max="45" width="11" style="1"/>
    <col min="46" max="46" width="4.375" style="1" customWidth="1"/>
    <col min="47" max="47" width="11" style="1"/>
    <col min="48" max="48" width="2.75" style="1" customWidth="1"/>
    <col min="49" max="62" width="11" style="1"/>
    <col min="63" max="63" width="41.25" style="1" customWidth="1"/>
    <col min="64" max="64" width="43.875" style="1" customWidth="1"/>
    <col min="65" max="65" width="33.625" style="1" customWidth="1"/>
    <col min="66" max="66" width="8.25" style="1" customWidth="1"/>
    <col min="67" max="67" width="7.75" style="1" customWidth="1"/>
    <col min="68" max="68" width="30.75" style="1" customWidth="1"/>
    <col min="69" max="69" width="4.125" style="1" customWidth="1"/>
    <col min="70" max="16384" width="11" style="1"/>
  </cols>
  <sheetData>
    <row r="1" spans="1:69" ht="59.25" customHeight="1" x14ac:dyDescent="0.25">
      <c r="A1" s="41"/>
      <c r="B1" s="675" t="s">
        <v>682</v>
      </c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545" t="s">
        <v>683</v>
      </c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</row>
    <row r="2" spans="1:69" ht="59.25" customHeight="1" thickBot="1" x14ac:dyDescent="0.3">
      <c r="A2" s="41"/>
      <c r="B2" s="784" t="s">
        <v>680</v>
      </c>
      <c r="C2" s="784"/>
      <c r="D2" s="784"/>
      <c r="E2" s="784"/>
      <c r="F2" s="784"/>
      <c r="G2" s="784"/>
      <c r="H2" s="784"/>
      <c r="I2" s="784"/>
      <c r="J2" s="784"/>
      <c r="K2" s="784"/>
      <c r="L2" s="784"/>
      <c r="M2" s="784"/>
      <c r="N2" s="784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</row>
    <row r="3" spans="1:69" s="265" customFormat="1" ht="21" customHeight="1" x14ac:dyDescent="0.25">
      <c r="A3" s="758" t="s">
        <v>27</v>
      </c>
      <c r="B3" s="791" t="s">
        <v>28</v>
      </c>
      <c r="C3" s="792"/>
      <c r="D3" s="792"/>
      <c r="E3" s="792"/>
      <c r="F3" s="792"/>
      <c r="G3" s="792"/>
      <c r="H3" s="792"/>
      <c r="I3" s="792"/>
      <c r="J3" s="792"/>
      <c r="K3" s="792"/>
      <c r="L3" s="795" t="s">
        <v>29</v>
      </c>
      <c r="M3" s="795"/>
      <c r="N3" s="796" t="s">
        <v>251</v>
      </c>
      <c r="O3" s="805"/>
      <c r="P3" s="755"/>
      <c r="Q3" s="755"/>
      <c r="R3" s="755"/>
      <c r="S3" s="755"/>
      <c r="T3" s="755"/>
      <c r="U3" s="755"/>
      <c r="V3" s="755"/>
      <c r="W3" s="755"/>
      <c r="X3" s="755"/>
      <c r="Y3" s="755"/>
      <c r="Z3" s="755"/>
      <c r="AA3" s="755"/>
      <c r="AB3" s="755"/>
      <c r="AC3" s="755"/>
      <c r="AD3" s="755"/>
      <c r="AE3" s="806"/>
      <c r="AF3" s="789"/>
      <c r="AG3" s="790"/>
      <c r="AH3" s="790"/>
      <c r="AI3" s="790"/>
      <c r="AJ3" s="790"/>
      <c r="AK3" s="790"/>
      <c r="AL3" s="790"/>
      <c r="AM3" s="790"/>
      <c r="AN3" s="790"/>
      <c r="AO3" s="790"/>
      <c r="AP3" s="790"/>
      <c r="AQ3" s="790"/>
      <c r="AR3" s="790"/>
      <c r="AS3" s="790"/>
      <c r="AT3" s="39" t="s">
        <v>30</v>
      </c>
      <c r="AU3" s="268"/>
      <c r="AV3" s="758" t="s">
        <v>27</v>
      </c>
      <c r="AW3" s="760" t="s">
        <v>31</v>
      </c>
      <c r="AX3" s="761"/>
      <c r="AY3" s="761"/>
      <c r="AZ3" s="761"/>
      <c r="BA3" s="761"/>
      <c r="BB3" s="761"/>
      <c r="BC3" s="761"/>
      <c r="BD3" s="761"/>
      <c r="BE3" s="761"/>
      <c r="BF3" s="761"/>
      <c r="BG3" s="761"/>
      <c r="BH3" s="761"/>
      <c r="BI3" s="785">
        <v>6</v>
      </c>
      <c r="BJ3" s="268"/>
      <c r="BK3" s="297"/>
      <c r="BL3" s="268"/>
      <c r="BM3" s="268"/>
      <c r="BN3" s="268"/>
      <c r="BO3" s="268"/>
      <c r="BP3" s="268"/>
      <c r="BQ3" s="268"/>
    </row>
    <row r="4" spans="1:69" s="265" customFormat="1" ht="21" customHeight="1" x14ac:dyDescent="0.25">
      <c r="A4" s="759"/>
      <c r="B4" s="793"/>
      <c r="C4" s="794"/>
      <c r="D4" s="794"/>
      <c r="E4" s="794"/>
      <c r="F4" s="794"/>
      <c r="G4" s="794"/>
      <c r="H4" s="794"/>
      <c r="I4" s="794"/>
      <c r="J4" s="794"/>
      <c r="K4" s="794"/>
      <c r="L4" s="787" t="s">
        <v>32</v>
      </c>
      <c r="M4" s="787"/>
      <c r="N4" s="797"/>
      <c r="O4" s="266" t="s">
        <v>33</v>
      </c>
      <c r="P4" s="266"/>
      <c r="Q4" s="266"/>
      <c r="R4" s="266"/>
      <c r="S4" s="266"/>
      <c r="T4" s="266"/>
      <c r="U4" s="266"/>
      <c r="V4" s="266"/>
      <c r="W4" s="266"/>
      <c r="X4" s="267" t="s">
        <v>34</v>
      </c>
      <c r="Y4" s="40"/>
      <c r="Z4" s="268"/>
      <c r="AA4" s="268"/>
      <c r="AB4" s="484"/>
      <c r="AC4" s="484"/>
      <c r="AD4" s="484"/>
      <c r="AE4" s="788" t="s">
        <v>27</v>
      </c>
      <c r="AF4" s="789" t="s">
        <v>253</v>
      </c>
      <c r="AG4" s="790"/>
      <c r="AH4" s="790"/>
      <c r="AI4" s="790"/>
      <c r="AJ4" s="790"/>
      <c r="AK4" s="790"/>
      <c r="AL4" s="790"/>
      <c r="AM4" s="790"/>
      <c r="AN4" s="790"/>
      <c r="AO4" s="790"/>
      <c r="AP4" s="790"/>
      <c r="AQ4" s="790"/>
      <c r="AR4" s="790"/>
      <c r="AS4" s="754" t="str">
        <f>N3</f>
        <v>N2020.1</v>
      </c>
      <c r="AT4" s="755"/>
      <c r="AU4" s="268"/>
      <c r="AV4" s="759"/>
      <c r="AW4" s="762"/>
      <c r="AX4" s="763"/>
      <c r="AY4" s="763"/>
      <c r="AZ4" s="763"/>
      <c r="BA4" s="763"/>
      <c r="BB4" s="763"/>
      <c r="BC4" s="763"/>
      <c r="BD4" s="763"/>
      <c r="BE4" s="763"/>
      <c r="BF4" s="763"/>
      <c r="BG4" s="763"/>
      <c r="BH4" s="763"/>
      <c r="BI4" s="786"/>
      <c r="BJ4" s="268"/>
      <c r="BK4" s="297"/>
      <c r="BL4" s="268"/>
      <c r="BM4" s="268"/>
      <c r="BN4" s="268"/>
      <c r="BO4" s="268"/>
      <c r="BP4" s="268"/>
      <c r="BQ4" s="268"/>
    </row>
    <row r="5" spans="1:69" s="265" customFormat="1" ht="21" customHeight="1" x14ac:dyDescent="0.35">
      <c r="A5" s="759"/>
      <c r="B5" s="793"/>
      <c r="C5" s="794"/>
      <c r="D5" s="794"/>
      <c r="E5" s="794"/>
      <c r="F5" s="794"/>
      <c r="G5" s="794"/>
      <c r="H5" s="794"/>
      <c r="I5" s="794"/>
      <c r="J5" s="794"/>
      <c r="K5" s="794"/>
      <c r="L5" s="756" t="s">
        <v>36</v>
      </c>
      <c r="M5" s="757"/>
      <c r="N5" s="548">
        <f t="shared" ref="N5" si="0">ROW()+1</f>
        <v>6</v>
      </c>
      <c r="O5" s="269"/>
      <c r="P5" s="266"/>
      <c r="Q5" s="266"/>
      <c r="R5" s="266"/>
      <c r="S5" s="266"/>
      <c r="T5" s="266"/>
      <c r="U5" s="270" t="s">
        <v>37</v>
      </c>
      <c r="V5" s="42" t="str">
        <f>AF44</f>
        <v>AF44</v>
      </c>
      <c r="W5" s="266"/>
      <c r="X5" s="271" t="str">
        <f>N3</f>
        <v>N2020.1</v>
      </c>
      <c r="Y5" s="40"/>
      <c r="AA5" s="268"/>
      <c r="AB5" s="484"/>
      <c r="AC5" s="484"/>
      <c r="AD5" s="484"/>
      <c r="AE5" s="788"/>
      <c r="AF5" s="43" t="str">
        <f>ADDRESS(ROW(),COLUMN(),4)</f>
        <v>AF5</v>
      </c>
      <c r="AG5" s="44" t="s">
        <v>38</v>
      </c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754"/>
      <c r="AT5" s="755"/>
      <c r="AU5" s="268"/>
      <c r="AV5" s="759"/>
      <c r="AW5" s="46" t="str">
        <f>ADDRESS(ROW(),COLUMN(),4)</f>
        <v>AW5</v>
      </c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786"/>
      <c r="BJ5" s="268"/>
      <c r="BK5" s="73"/>
      <c r="BL5" s="268"/>
      <c r="BM5" s="268"/>
      <c r="BN5" s="268"/>
      <c r="BO5" s="268"/>
      <c r="BP5" s="268"/>
      <c r="BQ5" s="268"/>
    </row>
    <row r="6" spans="1:69" s="265" customFormat="1" ht="18.75" customHeight="1" x14ac:dyDescent="0.25">
      <c r="A6" s="798"/>
      <c r="B6" s="799" t="s">
        <v>642</v>
      </c>
      <c r="C6" s="731" t="s">
        <v>21</v>
      </c>
      <c r="D6" s="731"/>
      <c r="E6" s="731"/>
      <c r="F6" s="731"/>
      <c r="G6" s="731"/>
      <c r="H6" s="731"/>
      <c r="I6" s="731"/>
      <c r="J6" s="47"/>
      <c r="K6" s="47"/>
      <c r="L6" s="47"/>
      <c r="M6" s="47"/>
      <c r="N6" s="48"/>
      <c r="O6" s="543" t="s">
        <v>681</v>
      </c>
      <c r="P6" s="40"/>
      <c r="Q6" s="40"/>
      <c r="R6" s="40"/>
      <c r="S6" s="268"/>
      <c r="T6" s="268"/>
      <c r="U6" s="268"/>
      <c r="V6" s="268"/>
      <c r="W6" s="40"/>
      <c r="X6" s="40"/>
      <c r="Y6" s="40"/>
      <c r="Z6" s="268"/>
      <c r="AA6" s="268"/>
      <c r="AB6" s="484"/>
      <c r="AC6" s="484"/>
      <c r="AD6" s="484"/>
      <c r="AE6" s="800"/>
      <c r="AF6" s="801" t="s">
        <v>39</v>
      </c>
      <c r="AG6" s="802" t="str">
        <f>ADDRESS(ROW(S13),COLUMN(S13),4)</f>
        <v>S13</v>
      </c>
      <c r="AH6" s="49" t="s">
        <v>40</v>
      </c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755"/>
      <c r="AU6" s="268"/>
      <c r="AV6" s="773"/>
      <c r="AW6" s="51" t="s">
        <v>41</v>
      </c>
      <c r="AX6" s="774" t="s">
        <v>42</v>
      </c>
      <c r="AY6" s="774"/>
      <c r="AZ6" s="774"/>
      <c r="BA6" s="774"/>
      <c r="BB6" s="774"/>
      <c r="BC6" s="774"/>
      <c r="BD6" s="774"/>
      <c r="BE6" s="774"/>
      <c r="BF6" s="774"/>
      <c r="BG6" s="774"/>
      <c r="BH6" s="774"/>
      <c r="BI6" s="775"/>
      <c r="BJ6" s="268"/>
      <c r="BK6" s="73"/>
      <c r="BL6" s="268"/>
      <c r="BM6" s="268"/>
      <c r="BN6" s="268"/>
      <c r="BO6" s="268"/>
      <c r="BP6" s="268"/>
      <c r="BQ6" s="268"/>
    </row>
    <row r="7" spans="1:69" s="265" customFormat="1" ht="21.75" customHeight="1" thickBot="1" x14ac:dyDescent="0.3">
      <c r="A7" s="798"/>
      <c r="B7" s="799"/>
      <c r="C7" s="304"/>
      <c r="D7" s="273" t="s">
        <v>16</v>
      </c>
      <c r="E7" s="24">
        <f>T7</f>
        <v>3.13</v>
      </c>
      <c r="F7" s="25">
        <f>S7</f>
        <v>8</v>
      </c>
      <c r="G7" s="474" t="s">
        <v>643</v>
      </c>
      <c r="H7" s="475">
        <f>U7</f>
        <v>391.25</v>
      </c>
      <c r="I7" s="476" t="s">
        <v>644</v>
      </c>
      <c r="J7" s="47"/>
      <c r="K7" s="47"/>
      <c r="L7" s="47"/>
      <c r="M7" s="47"/>
      <c r="N7" s="48"/>
      <c r="O7" s="543" t="s">
        <v>681</v>
      </c>
      <c r="P7" s="40"/>
      <c r="Q7" s="40"/>
      <c r="R7" s="56" t="s">
        <v>43</v>
      </c>
      <c r="S7" s="57">
        <v>8</v>
      </c>
      <c r="T7" s="59">
        <f>SUM(U16:U55)</f>
        <v>3.13</v>
      </c>
      <c r="U7" s="58">
        <f>(T7/S7)*1000</f>
        <v>391.25</v>
      </c>
      <c r="W7" s="40"/>
      <c r="X7" s="40"/>
      <c r="Y7" s="40"/>
      <c r="Z7" s="268"/>
      <c r="AA7" s="268"/>
      <c r="AB7" s="484"/>
      <c r="AC7" s="484"/>
      <c r="AD7" s="484"/>
      <c r="AE7" s="800"/>
      <c r="AF7" s="801"/>
      <c r="AG7" s="802"/>
      <c r="AH7" s="49" t="s">
        <v>44</v>
      </c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755"/>
      <c r="AU7" s="268"/>
      <c r="AV7" s="773"/>
      <c r="AW7" s="60" t="s">
        <v>43</v>
      </c>
      <c r="AX7" s="774"/>
      <c r="AY7" s="774"/>
      <c r="AZ7" s="774"/>
      <c r="BA7" s="774"/>
      <c r="BB7" s="774"/>
      <c r="BC7" s="774"/>
      <c r="BD7" s="774"/>
      <c r="BE7" s="774"/>
      <c r="BF7" s="774"/>
      <c r="BG7" s="774"/>
      <c r="BH7" s="774"/>
      <c r="BI7" s="775"/>
      <c r="BJ7" s="268"/>
      <c r="BK7" s="88"/>
      <c r="BL7" s="268"/>
      <c r="BM7" s="268"/>
      <c r="BN7" s="268"/>
      <c r="BO7" s="268"/>
      <c r="BP7" s="268"/>
      <c r="BQ7" s="268"/>
    </row>
    <row r="8" spans="1:69" s="265" customFormat="1" ht="30" customHeight="1" thickBot="1" x14ac:dyDescent="0.3">
      <c r="A8" s="798"/>
      <c r="B8" s="799"/>
      <c r="C8" s="275"/>
      <c r="D8" s="275"/>
      <c r="E8" s="6"/>
      <c r="F8" s="296"/>
      <c r="G8" s="18" t="s">
        <v>645</v>
      </c>
      <c r="H8" s="21">
        <v>5</v>
      </c>
      <c r="I8" s="477" t="s">
        <v>97</v>
      </c>
      <c r="K8" s="807" t="s">
        <v>46</v>
      </c>
      <c r="L8" s="807"/>
      <c r="M8" s="808">
        <v>2.13</v>
      </c>
      <c r="N8" s="809"/>
      <c r="O8" s="543" t="s">
        <v>681</v>
      </c>
      <c r="P8" s="40"/>
      <c r="Q8" s="40"/>
      <c r="R8" s="40"/>
      <c r="S8" s="810" t="s">
        <v>47</v>
      </c>
      <c r="T8" s="811" t="s">
        <v>48</v>
      </c>
      <c r="U8" s="811" t="s">
        <v>19</v>
      </c>
      <c r="W8" s="684" t="s">
        <v>49</v>
      </c>
      <c r="X8" s="685"/>
      <c r="Y8" s="64"/>
      <c r="Z8" s="268"/>
      <c r="AA8" s="268"/>
      <c r="AB8" s="484"/>
      <c r="AC8" s="484"/>
      <c r="AD8" s="484"/>
      <c r="AE8" s="800"/>
      <c r="AF8" s="801"/>
      <c r="AG8" s="274"/>
      <c r="AH8" s="49" t="s">
        <v>50</v>
      </c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755"/>
      <c r="AU8" s="268"/>
      <c r="AV8" s="773"/>
      <c r="AW8" s="753">
        <v>4000</v>
      </c>
      <c r="AX8" s="764" t="s">
        <v>51</v>
      </c>
      <c r="AY8" s="764"/>
      <c r="AZ8" s="764"/>
      <c r="BA8" s="65"/>
      <c r="BB8" s="65"/>
      <c r="BC8" s="765" t="s">
        <v>52</v>
      </c>
      <c r="BD8" s="765"/>
      <c r="BE8" s="765"/>
      <c r="BF8" s="765"/>
      <c r="BG8" s="766" t="s">
        <v>53</v>
      </c>
      <c r="BH8" s="767">
        <v>2.5</v>
      </c>
      <c r="BI8" s="768"/>
      <c r="BJ8" s="268"/>
      <c r="BK8" s="268"/>
      <c r="BL8" s="268"/>
      <c r="BM8" s="268"/>
      <c r="BN8" s="268"/>
      <c r="BO8" s="268"/>
      <c r="BP8" s="268"/>
      <c r="BQ8" s="268"/>
    </row>
    <row r="9" spans="1:69" s="265" customFormat="1" ht="18.75" customHeight="1" x14ac:dyDescent="0.25">
      <c r="A9" s="798"/>
      <c r="B9" s="799"/>
      <c r="C9" s="298"/>
      <c r="D9" s="298"/>
      <c r="E9" s="298"/>
      <c r="F9" s="296"/>
      <c r="G9" s="20" t="s">
        <v>646</v>
      </c>
      <c r="H9" s="31">
        <v>6</v>
      </c>
      <c r="I9" s="478" t="s">
        <v>102</v>
      </c>
      <c r="J9" s="67"/>
      <c r="K9" s="807"/>
      <c r="L9" s="807"/>
      <c r="M9" s="808"/>
      <c r="N9" s="809"/>
      <c r="O9" s="543" t="s">
        <v>681</v>
      </c>
      <c r="P9" s="40"/>
      <c r="Q9" s="40"/>
      <c r="R9" s="40"/>
      <c r="S9" s="810"/>
      <c r="T9" s="811"/>
      <c r="U9" s="811"/>
      <c r="W9" s="686" t="s">
        <v>54</v>
      </c>
      <c r="X9" s="687"/>
      <c r="Y9" s="68"/>
      <c r="Z9" s="268"/>
      <c r="AA9" s="268"/>
      <c r="AB9" s="484"/>
      <c r="AC9" s="484"/>
      <c r="AD9" s="484"/>
      <c r="AE9" s="800"/>
      <c r="AF9" s="801"/>
      <c r="AG9" s="274"/>
      <c r="AH9" s="49" t="s">
        <v>55</v>
      </c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755"/>
      <c r="AU9" s="268"/>
      <c r="AV9" s="773"/>
      <c r="AW9" s="753"/>
      <c r="AX9" s="764"/>
      <c r="AY9" s="764"/>
      <c r="AZ9" s="764"/>
      <c r="BA9" s="65"/>
      <c r="BB9" s="65"/>
      <c r="BC9" s="765"/>
      <c r="BD9" s="765"/>
      <c r="BE9" s="765"/>
      <c r="BF9" s="765"/>
      <c r="BG9" s="766"/>
      <c r="BH9" s="767"/>
      <c r="BI9" s="768"/>
      <c r="BJ9" s="268"/>
      <c r="BK9" s="676" t="s">
        <v>656</v>
      </c>
      <c r="BL9" s="684" t="s">
        <v>49</v>
      </c>
      <c r="BM9" s="685"/>
      <c r="BN9" s="510"/>
      <c r="BO9" s="504"/>
      <c r="BP9" s="680" t="s">
        <v>671</v>
      </c>
      <c r="BQ9" s="681"/>
    </row>
    <row r="10" spans="1:69" s="265" customFormat="1" ht="21" x14ac:dyDescent="0.25">
      <c r="A10" s="798"/>
      <c r="B10" s="799"/>
      <c r="C10" s="275"/>
      <c r="D10" s="275"/>
      <c r="E10" s="6"/>
      <c r="F10" s="12"/>
      <c r="G10" s="479" t="s">
        <v>20</v>
      </c>
      <c r="H10" s="480">
        <f>(H8*H9)</f>
        <v>30</v>
      </c>
      <c r="I10" s="481" t="s">
        <v>107</v>
      </c>
      <c r="J10" s="72"/>
      <c r="K10" s="807"/>
      <c r="L10" s="807"/>
      <c r="M10" s="769">
        <f>M8*1000</f>
        <v>2130</v>
      </c>
      <c r="N10" s="770"/>
      <c r="O10" s="543" t="s">
        <v>681</v>
      </c>
      <c r="P10" s="40"/>
      <c r="Q10" s="40"/>
      <c r="R10" s="40"/>
      <c r="S10" s="73"/>
      <c r="T10" s="268"/>
      <c r="U10" s="268"/>
      <c r="V10" s="40"/>
      <c r="W10" s="688" t="s">
        <v>56</v>
      </c>
      <c r="X10" s="689"/>
      <c r="Y10" s="68"/>
      <c r="Z10" s="268"/>
      <c r="AA10" s="268"/>
      <c r="AB10" s="484"/>
      <c r="AC10" s="484"/>
      <c r="AD10" s="484"/>
      <c r="AE10" s="800"/>
      <c r="AF10" s="801"/>
      <c r="AG10" s="274"/>
      <c r="AH10" s="49" t="s">
        <v>57</v>
      </c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755"/>
      <c r="AU10" s="268"/>
      <c r="AV10" s="773"/>
      <c r="AW10" s="74">
        <v>10</v>
      </c>
      <c r="AX10" s="75" t="s">
        <v>58</v>
      </c>
      <c r="AY10" s="76"/>
      <c r="AZ10" s="65"/>
      <c r="BA10" s="65"/>
      <c r="BB10" s="65"/>
      <c r="BC10" s="65"/>
      <c r="BD10" s="65"/>
      <c r="BE10" s="67"/>
      <c r="BF10" s="77"/>
      <c r="BG10" s="77" t="s">
        <v>59</v>
      </c>
      <c r="BH10" s="771">
        <f>(AW10/AW8)*BH11</f>
        <v>6.25</v>
      </c>
      <c r="BI10" s="772"/>
      <c r="BJ10" s="268"/>
      <c r="BK10" s="677"/>
      <c r="BL10" s="686" t="s">
        <v>54</v>
      </c>
      <c r="BM10" s="687"/>
      <c r="BN10" s="511"/>
      <c r="BO10" s="505"/>
      <c r="BP10" s="682"/>
      <c r="BQ10" s="683"/>
    </row>
    <row r="11" spans="1:69" s="265" customFormat="1" ht="22.5" customHeight="1" x14ac:dyDescent="0.3">
      <c r="A11" s="798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80"/>
      <c r="O11" s="543" t="s">
        <v>681</v>
      </c>
      <c r="P11" s="803" t="s">
        <v>60</v>
      </c>
      <c r="Q11" s="803"/>
      <c r="R11" s="803"/>
      <c r="S11" s="73"/>
      <c r="T11" s="268"/>
      <c r="U11" s="268"/>
      <c r="V11" s="40"/>
      <c r="W11" s="690" t="s">
        <v>61</v>
      </c>
      <c r="X11" s="691"/>
      <c r="Y11" s="68"/>
      <c r="Z11" s="268"/>
      <c r="AA11" s="268"/>
      <c r="AB11" s="484"/>
      <c r="AC11" s="484"/>
      <c r="AD11" s="484"/>
      <c r="AE11" s="800"/>
      <c r="AF11" s="776" t="s">
        <v>62</v>
      </c>
      <c r="AG11" s="81" t="str">
        <f>ADDRESS(ROW(P13),COLUMN(P13),4)</f>
        <v>P13</v>
      </c>
      <c r="AH11" s="276" t="s">
        <v>63</v>
      </c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755"/>
      <c r="AU11" s="268"/>
      <c r="AV11" s="773"/>
      <c r="AW11" s="82">
        <f>AW8/1000</f>
        <v>4</v>
      </c>
      <c r="AX11" s="83" t="s">
        <v>64</v>
      </c>
      <c r="AY11" s="84"/>
      <c r="AZ11" s="65"/>
      <c r="BA11" s="65"/>
      <c r="BB11" s="65"/>
      <c r="BC11" s="65"/>
      <c r="BD11" s="65"/>
      <c r="BE11" s="85"/>
      <c r="BF11" s="86"/>
      <c r="BG11" s="86" t="s">
        <v>65</v>
      </c>
      <c r="BH11" s="778">
        <f>BH8*1000</f>
        <v>2500</v>
      </c>
      <c r="BI11" s="779"/>
      <c r="BJ11" s="268"/>
      <c r="BK11" s="677"/>
      <c r="BL11" s="688" t="s">
        <v>56</v>
      </c>
      <c r="BM11" s="689"/>
      <c r="BN11" s="512"/>
      <c r="BO11" s="506"/>
      <c r="BP11" s="682"/>
      <c r="BQ11" s="683"/>
    </row>
    <row r="12" spans="1:69" s="265" customFormat="1" ht="21" customHeight="1" thickBot="1" x14ac:dyDescent="0.35">
      <c r="A12" s="798"/>
      <c r="B12" s="813" t="s">
        <v>66</v>
      </c>
      <c r="C12" s="814"/>
      <c r="D12" s="814"/>
      <c r="E12" s="814"/>
      <c r="F12" s="814"/>
      <c r="G12" s="814"/>
      <c r="H12" s="814"/>
      <c r="I12" s="814"/>
      <c r="J12" s="814"/>
      <c r="K12" s="814"/>
      <c r="L12" s="815" t="s">
        <v>67</v>
      </c>
      <c r="M12" s="815"/>
      <c r="N12" s="87" t="s">
        <v>68</v>
      </c>
      <c r="O12" s="543" t="s">
        <v>681</v>
      </c>
      <c r="P12" s="804"/>
      <c r="Q12" s="804"/>
      <c r="R12" s="804"/>
      <c r="S12" s="88"/>
      <c r="T12" s="816" t="s">
        <v>19</v>
      </c>
      <c r="U12" s="816"/>
      <c r="V12" s="40"/>
      <c r="W12" s="686" t="s">
        <v>69</v>
      </c>
      <c r="X12" s="687"/>
      <c r="Y12" s="68"/>
      <c r="Z12" s="268"/>
      <c r="AA12" s="268"/>
      <c r="AB12" s="484"/>
      <c r="AC12" s="484"/>
      <c r="AD12" s="484"/>
      <c r="AE12" s="800"/>
      <c r="AF12" s="777"/>
      <c r="AG12" s="81" t="str">
        <f>ADDRESS(ROW(R13),COLUMN(R13),4)</f>
        <v>R13</v>
      </c>
      <c r="AH12" s="276" t="s">
        <v>70</v>
      </c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755"/>
      <c r="AU12" s="268"/>
      <c r="AV12" s="773"/>
      <c r="AW12" s="733"/>
      <c r="AX12" s="734"/>
      <c r="AY12" s="734"/>
      <c r="AZ12" s="734"/>
      <c r="BA12" s="734"/>
      <c r="BB12" s="734"/>
      <c r="BC12" s="734"/>
      <c r="BD12" s="734"/>
      <c r="BE12" s="734"/>
      <c r="BF12" s="734"/>
      <c r="BG12" s="734"/>
      <c r="BH12" s="734"/>
      <c r="BI12" s="735"/>
      <c r="BJ12" s="268"/>
      <c r="BK12" s="500" t="s">
        <v>632</v>
      </c>
      <c r="BL12" s="690" t="s">
        <v>61</v>
      </c>
      <c r="BM12" s="691"/>
      <c r="BN12" s="513"/>
      <c r="BO12" s="507"/>
      <c r="BP12" s="678" t="s">
        <v>657</v>
      </c>
      <c r="BQ12" s="679"/>
    </row>
    <row r="13" spans="1:69" s="265" customFormat="1" ht="18" customHeight="1" x14ac:dyDescent="0.3">
      <c r="A13" s="798"/>
      <c r="B13" s="813"/>
      <c r="C13" s="814"/>
      <c r="D13" s="814"/>
      <c r="E13" s="814"/>
      <c r="F13" s="814"/>
      <c r="G13" s="814"/>
      <c r="H13" s="814"/>
      <c r="I13" s="814"/>
      <c r="J13" s="814"/>
      <c r="K13" s="814"/>
      <c r="L13" s="815"/>
      <c r="M13" s="815"/>
      <c r="N13" s="89" t="s">
        <v>71</v>
      </c>
      <c r="O13" s="543" t="s">
        <v>681</v>
      </c>
      <c r="P13" s="90" t="s">
        <v>62</v>
      </c>
      <c r="Q13" s="91" t="s">
        <v>72</v>
      </c>
      <c r="R13" s="92" t="s">
        <v>62</v>
      </c>
      <c r="S13" s="93" t="s">
        <v>39</v>
      </c>
      <c r="T13" s="94">
        <f>(T14/S7)</f>
        <v>391.25</v>
      </c>
      <c r="U13" s="95">
        <f>T13/1000</f>
        <v>0.39124999999999999</v>
      </c>
      <c r="V13" s="96" t="s">
        <v>73</v>
      </c>
      <c r="W13" s="686" t="s">
        <v>74</v>
      </c>
      <c r="X13" s="687"/>
      <c r="Y13" s="68"/>
      <c r="Z13" s="268"/>
      <c r="AA13" s="268"/>
      <c r="AB13" s="484"/>
      <c r="AC13" s="484"/>
      <c r="AD13" s="484"/>
      <c r="AE13" s="800"/>
      <c r="AF13" s="736" t="s">
        <v>72</v>
      </c>
      <c r="AG13" s="740" t="str">
        <f>ADDRESS(ROW(Q13),COLUMN(Q13),4)</f>
        <v>Q13</v>
      </c>
      <c r="AH13" s="277" t="s">
        <v>75</v>
      </c>
      <c r="AI13" s="268"/>
      <c r="AJ13" s="268"/>
      <c r="AK13" s="268"/>
      <c r="AL13" s="268"/>
      <c r="AM13" s="268"/>
      <c r="AN13" s="268"/>
      <c r="AO13" s="268"/>
      <c r="AP13" s="268"/>
      <c r="AQ13" s="268"/>
      <c r="AR13" s="268"/>
      <c r="AS13" s="268"/>
      <c r="AT13" s="755"/>
      <c r="AU13" s="268"/>
      <c r="AV13" s="773"/>
      <c r="AW13" s="741" t="s">
        <v>62</v>
      </c>
      <c r="AX13" s="742"/>
      <c r="AY13" s="742"/>
      <c r="AZ13" s="97"/>
      <c r="BA13" s="97" t="s">
        <v>39</v>
      </c>
      <c r="BB13" s="98"/>
      <c r="BC13" s="98"/>
      <c r="BD13" s="98"/>
      <c r="BE13" s="98"/>
      <c r="BF13" s="98"/>
      <c r="BG13" s="99"/>
      <c r="BH13" s="100"/>
      <c r="BI13" s="101"/>
      <c r="BJ13" s="268"/>
      <c r="BK13" s="501" t="str">
        <f>LEFT(ADDRESS(1,COLUMN(),4),LEN(ADDRESS(1,COLUMN(),4))-1)</f>
        <v>BK</v>
      </c>
      <c r="BL13" s="686" t="s">
        <v>69</v>
      </c>
      <c r="BM13" s="687"/>
      <c r="BN13" s="511"/>
      <c r="BO13" s="505"/>
      <c r="BP13" s="678"/>
      <c r="BQ13" s="679"/>
    </row>
    <row r="14" spans="1:69" s="265" customFormat="1" ht="21" customHeight="1" x14ac:dyDescent="0.35">
      <c r="A14" s="798"/>
      <c r="B14" s="813"/>
      <c r="C14" s="814"/>
      <c r="D14" s="814"/>
      <c r="E14" s="814"/>
      <c r="F14" s="814"/>
      <c r="G14" s="814"/>
      <c r="H14" s="814"/>
      <c r="I14" s="814"/>
      <c r="J14" s="814"/>
      <c r="K14" s="814"/>
      <c r="L14" s="102"/>
      <c r="M14" s="278" t="s">
        <v>76</v>
      </c>
      <c r="N14" s="279" t="str">
        <f>IF(N15=N13,"Euros","Pourcent")</f>
        <v>Pourcent</v>
      </c>
      <c r="O14" s="543" t="s">
        <v>681</v>
      </c>
      <c r="P14" s="743" t="s">
        <v>77</v>
      </c>
      <c r="Q14" s="745" t="s">
        <v>78</v>
      </c>
      <c r="R14" s="745" t="s">
        <v>79</v>
      </c>
      <c r="S14" s="745" t="s">
        <v>80</v>
      </c>
      <c r="T14" s="747">
        <f>SUM(T16:T55)</f>
        <v>3130</v>
      </c>
      <c r="U14" s="748">
        <f>SUM(U16:U55)</f>
        <v>3.13</v>
      </c>
      <c r="V14" s="749" t="s">
        <v>81</v>
      </c>
      <c r="W14" s="694" t="s">
        <v>82</v>
      </c>
      <c r="X14" s="696" t="s">
        <v>83</v>
      </c>
      <c r="Y14" s="751" t="s">
        <v>84</v>
      </c>
      <c r="Z14" s="268"/>
      <c r="AA14" s="268"/>
      <c r="AB14" s="484"/>
      <c r="AC14" s="484"/>
      <c r="AD14" s="484"/>
      <c r="AE14" s="800"/>
      <c r="AF14" s="736"/>
      <c r="AG14" s="740"/>
      <c r="AH14" s="277" t="s">
        <v>85</v>
      </c>
      <c r="AI14" s="103"/>
      <c r="AJ14" s="103"/>
      <c r="AK14" s="103"/>
      <c r="AL14" s="103"/>
      <c r="AM14" s="103"/>
      <c r="AN14" s="104"/>
      <c r="AO14" s="104"/>
      <c r="AP14" s="104"/>
      <c r="AQ14" s="104"/>
      <c r="AR14" s="104"/>
      <c r="AS14" s="105"/>
      <c r="AT14" s="755"/>
      <c r="AU14" s="268"/>
      <c r="AV14" s="773"/>
      <c r="AW14" s="782" t="s">
        <v>86</v>
      </c>
      <c r="AX14" s="783" t="s">
        <v>87</v>
      </c>
      <c r="AY14" s="783" t="s">
        <v>79</v>
      </c>
      <c r="AZ14" s="106"/>
      <c r="BA14" s="107"/>
      <c r="BB14" s="107"/>
      <c r="BC14" s="108" t="s">
        <v>88</v>
      </c>
      <c r="BD14" s="109" t="str">
        <f>AZ16</f>
        <v>AZ</v>
      </c>
      <c r="BE14" s="280"/>
      <c r="BF14" s="280"/>
      <c r="BG14" s="110"/>
      <c r="BH14" s="110"/>
      <c r="BI14" s="111"/>
      <c r="BJ14" s="268"/>
      <c r="BK14" s="542"/>
      <c r="BL14" s="686" t="s">
        <v>74</v>
      </c>
      <c r="BM14" s="687"/>
      <c r="BN14" s="511"/>
      <c r="BO14" s="505"/>
      <c r="BP14" s="517" t="s">
        <v>684</v>
      </c>
      <c r="BQ14" s="518" t="str">
        <f>LEFT(ADDRESS(1,COLUMN(BK15),4),LEN(ADDRESS(1,COLUMN(BK15),4))-1)</f>
        <v>BK</v>
      </c>
    </row>
    <row r="15" spans="1:69" s="265" customFormat="1" ht="21" customHeight="1" x14ac:dyDescent="0.25">
      <c r="A15" s="798"/>
      <c r="B15" s="737" t="s">
        <v>89</v>
      </c>
      <c r="C15" s="738"/>
      <c r="D15" s="738"/>
      <c r="E15" s="738"/>
      <c r="F15" s="739"/>
      <c r="G15" s="331" t="s">
        <v>292</v>
      </c>
      <c r="H15" s="331"/>
      <c r="I15" s="331"/>
      <c r="J15" s="112" t="s">
        <v>90</v>
      </c>
      <c r="K15" s="112" t="s">
        <v>87</v>
      </c>
      <c r="L15" s="112" t="s">
        <v>91</v>
      </c>
      <c r="M15" s="112" t="s">
        <v>92</v>
      </c>
      <c r="N15" s="87" t="s">
        <v>68</v>
      </c>
      <c r="O15" s="543" t="s">
        <v>681</v>
      </c>
      <c r="P15" s="744"/>
      <c r="Q15" s="745"/>
      <c r="R15" s="745"/>
      <c r="S15" s="746"/>
      <c r="T15" s="747"/>
      <c r="U15" s="748"/>
      <c r="V15" s="750"/>
      <c r="W15" s="695"/>
      <c r="X15" s="697"/>
      <c r="Y15" s="752"/>
      <c r="Z15" s="112" t="s">
        <v>68</v>
      </c>
      <c r="AA15" s="113" t="s">
        <v>71</v>
      </c>
      <c r="AB15" s="484"/>
      <c r="AC15" s="484"/>
      <c r="AD15" s="484"/>
      <c r="AE15" s="800"/>
      <c r="AF15" s="114" t="s">
        <v>43</v>
      </c>
      <c r="AG15" s="115" t="str">
        <f>ADDRESS(ROW(S7),COLUMN(S7),4)</f>
        <v>S7</v>
      </c>
      <c r="AH15" s="116" t="s">
        <v>93</v>
      </c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755"/>
      <c r="AU15" s="268"/>
      <c r="AV15" s="773"/>
      <c r="AW15" s="782"/>
      <c r="AX15" s="783"/>
      <c r="AY15" s="783"/>
      <c r="AZ15" s="106" t="s">
        <v>94</v>
      </c>
      <c r="BA15" s="98"/>
      <c r="BB15" s="98"/>
      <c r="BC15" s="98"/>
      <c r="BD15" s="98"/>
      <c r="BE15" s="98"/>
      <c r="BF15" s="98"/>
      <c r="BG15" s="110"/>
      <c r="BH15" s="110"/>
      <c r="BI15" s="111"/>
      <c r="BJ15" s="268"/>
      <c r="BK15" s="692" t="s">
        <v>677</v>
      </c>
      <c r="BL15" s="694" t="s">
        <v>678</v>
      </c>
      <c r="BM15" s="696" t="s">
        <v>679</v>
      </c>
      <c r="BN15" s="514"/>
      <c r="BO15" s="508"/>
      <c r="BP15" s="517"/>
      <c r="BQ15" s="518"/>
    </row>
    <row r="16" spans="1:69" s="265" customFormat="1" ht="21" x14ac:dyDescent="0.25">
      <c r="A16" s="798"/>
      <c r="B16" s="117">
        <v>1</v>
      </c>
      <c r="C16" s="118"/>
      <c r="D16" s="119"/>
      <c r="E16" s="119"/>
      <c r="F16" s="120"/>
      <c r="G16" s="121"/>
      <c r="H16" s="281"/>
      <c r="I16" s="122" t="str">
        <f>+IF(S16="","",UPPER(LEFT(Y16,1))&amp;RIGHT(Y16,LEN(Y16)-1))</f>
        <v/>
      </c>
      <c r="J16" s="123">
        <f>+IF(ISTEXT(P16),P16,IF(ISBLANK(P16),0,(P16/T14)*M8))</f>
        <v>0</v>
      </c>
      <c r="K16" s="124" t="str">
        <f>+IF(Q16="","",UPPER(LEFT(Q16,1))&amp;RIGHT(Q16,LEN(Q16)-1))</f>
        <v/>
      </c>
      <c r="L16" s="125">
        <f>+IF(ISTEXT(T16),0,IF(ISBLANK(T16),0,(T16/T56)*M10))</f>
        <v>0</v>
      </c>
      <c r="M16" s="126">
        <f>+IF(ISTEXT(T16),0,IF(ISBLANK(T16),0,(U16/U14)*M8))</f>
        <v>0</v>
      </c>
      <c r="N16" s="127" t="str">
        <f>IF(N15=N13,ROUND(AA16,3)&amp;"0€",IF(N15=N12,ROUND(Z16,2)&amp;"%"))</f>
        <v>0%</v>
      </c>
      <c r="O16" s="543" t="s">
        <v>681</v>
      </c>
      <c r="P16" s="128"/>
      <c r="Q16" s="129"/>
      <c r="R16" s="130"/>
      <c r="S16" s="131"/>
      <c r="T16" s="132">
        <f>IF(ISBLANK(P16),R16,(R16*P16))</f>
        <v>0</v>
      </c>
      <c r="U16" s="133">
        <f>T16/1000</f>
        <v>0</v>
      </c>
      <c r="V16" s="134">
        <v>1</v>
      </c>
      <c r="W16" s="135"/>
      <c r="X16" s="136"/>
      <c r="Y16" s="137" t="str">
        <f>SUBSTITUTE(S16,W16,X16)</f>
        <v/>
      </c>
      <c r="Z16" s="138">
        <f>ROUND(U16/U56*100,2)</f>
        <v>0</v>
      </c>
      <c r="AA16" s="139">
        <f>ROUND(V16*U16,3)</f>
        <v>0</v>
      </c>
      <c r="AB16" s="484"/>
      <c r="AC16" s="484"/>
      <c r="AD16" s="484"/>
      <c r="AE16" s="800"/>
      <c r="AF16" s="140" t="s">
        <v>73</v>
      </c>
      <c r="AG16" s="141" t="str">
        <f>ADDRESS(ROW(V14),COLUMN(V14),4)</f>
        <v>V14</v>
      </c>
      <c r="AH16" s="282" t="s">
        <v>95</v>
      </c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755"/>
      <c r="AU16" s="268"/>
      <c r="AV16" s="773"/>
      <c r="AW16" s="142"/>
      <c r="AX16" s="143" t="s">
        <v>96</v>
      </c>
      <c r="AY16" s="144"/>
      <c r="AZ16" s="145" t="str">
        <f>SUBSTITUTE(ADDRESS(1,COLUMN(),4),"1","")</f>
        <v>AZ</v>
      </c>
      <c r="BA16" s="146" t="s">
        <v>652</v>
      </c>
      <c r="BB16" s="482"/>
      <c r="BC16" s="483"/>
      <c r="BD16" s="483"/>
      <c r="BE16" s="483"/>
      <c r="BF16" s="486" t="s">
        <v>651</v>
      </c>
      <c r="BG16" s="486" t="s">
        <v>90</v>
      </c>
      <c r="BH16" s="486" t="s">
        <v>87</v>
      </c>
      <c r="BI16" s="487" t="s">
        <v>92</v>
      </c>
      <c r="BJ16" s="268"/>
      <c r="BK16" s="693"/>
      <c r="BL16" s="695"/>
      <c r="BM16" s="697"/>
      <c r="BN16" s="515"/>
      <c r="BO16" s="509"/>
      <c r="BP16" s="546" t="s">
        <v>670</v>
      </c>
      <c r="BQ16" s="547" t="str">
        <f>LEFT(ADDRESS(1,COLUMN(AZ16),4),LEN(ADDRESS(1,COLUMN(AZ16),4))-1)</f>
        <v>AZ</v>
      </c>
    </row>
    <row r="17" spans="1:69" s="265" customFormat="1" ht="21" x14ac:dyDescent="0.35">
      <c r="A17" s="798"/>
      <c r="B17" s="117">
        <v>2</v>
      </c>
      <c r="C17" s="283" t="s">
        <v>98</v>
      </c>
      <c r="D17" s="119"/>
      <c r="E17" s="119"/>
      <c r="F17" s="120"/>
      <c r="G17" s="121"/>
      <c r="H17" s="281"/>
      <c r="I17" s="122" t="str">
        <f t="shared" ref="I17:I55" si="1">IF(S17="","",UPPER(LEFT(Y17,1))&amp;RIGHT(Y17,LEN(Y17)-1))</f>
        <v/>
      </c>
      <c r="J17" s="123">
        <f>IF(ISTEXT(P17),P17,IF(ISBLANK(P17),0,(P17/T14)*M8))</f>
        <v>0</v>
      </c>
      <c r="K17" s="124" t="str">
        <f t="shared" ref="K17:K55" si="2">IF(Q17="","",UPPER(LEFT(Q17,1))&amp;RIGHT(Q17,LEN(Q17)-1))</f>
        <v/>
      </c>
      <c r="L17" s="125">
        <f>IF(ISTEXT(T17),0,IF(ISBLANK(T17),0,(T17/T56)*M10))</f>
        <v>0</v>
      </c>
      <c r="M17" s="126">
        <f>IF(ISTEXT(T17),0,IF(ISBLANK(T17),0,(U17/U14)*M8))</f>
        <v>0</v>
      </c>
      <c r="N17" s="127" t="str">
        <f>IF(N15=N13,ROUND(AA17,3)&amp;"0€",IF(N15=N12,ROUND(Z17,2)&amp;"%"))</f>
        <v>0%</v>
      </c>
      <c r="O17" s="543" t="s">
        <v>681</v>
      </c>
      <c r="P17" s="128"/>
      <c r="Q17" s="129"/>
      <c r="R17" s="130"/>
      <c r="S17" s="131"/>
      <c r="T17" s="132">
        <f t="shared" ref="T17:T55" si="3">IF(ISBLANK(P17),R17,(R17*P17))</f>
        <v>0</v>
      </c>
      <c r="U17" s="133">
        <f t="shared" ref="U17:U19" si="4">T17/1000</f>
        <v>0</v>
      </c>
      <c r="V17" s="147">
        <v>1</v>
      </c>
      <c r="W17" s="148"/>
      <c r="X17" s="136"/>
      <c r="Y17" s="137" t="str">
        <f t="shared" ref="Y17:Y40" si="5">SUBSTITUTE(S17,W17,X17)</f>
        <v/>
      </c>
      <c r="Z17" s="149">
        <f>ROUND(U17/U56*100,2)</f>
        <v>0</v>
      </c>
      <c r="AA17" s="150">
        <f t="shared" ref="AA17:AA19" si="6">ROUND(V17*U17,3)</f>
        <v>0</v>
      </c>
      <c r="AB17" s="484"/>
      <c r="AC17" s="484"/>
      <c r="AD17" s="484"/>
      <c r="AE17" s="800"/>
      <c r="AF17" s="151" t="s">
        <v>97</v>
      </c>
      <c r="AG17" s="81" t="str">
        <f>ADDRESS(ROW(B3),COLUMN(B3),4)</f>
        <v>B3</v>
      </c>
      <c r="AH17" s="152" t="s">
        <v>99</v>
      </c>
      <c r="AI17" s="284"/>
      <c r="AJ17" s="284"/>
      <c r="AK17" s="284"/>
      <c r="AL17" s="284"/>
      <c r="AM17" s="284"/>
      <c r="AN17" s="285"/>
      <c r="AO17" s="285"/>
      <c r="AP17" s="285"/>
      <c r="AQ17" s="285"/>
      <c r="AR17" s="285"/>
      <c r="AS17" s="286"/>
      <c r="AT17" s="755"/>
      <c r="AU17" s="268"/>
      <c r="AV17" s="773"/>
      <c r="AW17" s="153"/>
      <c r="AX17" s="154"/>
      <c r="AY17" s="155"/>
      <c r="AZ17" s="489" t="s">
        <v>100</v>
      </c>
      <c r="BA17" s="491"/>
      <c r="BB17" s="485">
        <f t="shared" ref="BB17:BB56" si="7">IF(ISBLANK(AW17),(AY17/1000),(AY17*AW17)/1000)</f>
        <v>0</v>
      </c>
      <c r="BC17" s="495"/>
      <c r="BD17" s="491"/>
      <c r="BE17" s="268"/>
      <c r="BF17" s="488" t="str">
        <f t="shared" ref="BF17:BF45" si="8">IF(ISTEXT(AZ17),AZ17,"")</f>
        <v>Ingrédients :</v>
      </c>
      <c r="BG17" s="492">
        <f>IF(ISTEXT(AW17),AW17,IF(ISBLANK(AW17),0,(AW17/AW11)*BH8))</f>
        <v>0</v>
      </c>
      <c r="BH17" s="493">
        <f t="shared" ref="BH17:BH56" si="9">AX17</f>
        <v>0</v>
      </c>
      <c r="BI17" s="494">
        <f>(BB17/AW11)*BH8</f>
        <v>0</v>
      </c>
      <c r="BJ17" s="268"/>
      <c r="BK17" s="502" t="s">
        <v>100</v>
      </c>
      <c r="BL17" s="148"/>
      <c r="BM17" s="136"/>
      <c r="BN17" s="497" t="str">
        <f>SUBSTITUTE(BK17,BL17,BM17)</f>
        <v>Ingrédients :</v>
      </c>
      <c r="BO17" s="498" t="str">
        <f t="shared" ref="BO17:BO56" si="10">TRIM(BN17)</f>
        <v>Ingrédients :</v>
      </c>
      <c r="BP17" s="499" t="str">
        <f t="shared" ref="BP17:BP56" si="11">IF(BK17="","",UPPER(LEFT(BO17,1))&amp;RIGHT(BO17,LEN(BO17)-1))</f>
        <v>Ingrédients :</v>
      </c>
      <c r="BQ17" s="516"/>
    </row>
    <row r="18" spans="1:69" s="265" customFormat="1" ht="21" x14ac:dyDescent="0.3">
      <c r="A18" s="798"/>
      <c r="B18" s="117">
        <v>3</v>
      </c>
      <c r="C18" s="283" t="s">
        <v>101</v>
      </c>
      <c r="D18" s="119"/>
      <c r="E18" s="119"/>
      <c r="F18" s="120"/>
      <c r="G18" s="121"/>
      <c r="H18" s="281"/>
      <c r="I18" s="122" t="str">
        <f t="shared" si="1"/>
        <v/>
      </c>
      <c r="J18" s="123">
        <f>IF(ISTEXT(P18),P18,IF(ISBLANK(P18),0,(P18/T14)*M8))</f>
        <v>0</v>
      </c>
      <c r="K18" s="124" t="str">
        <f t="shared" si="2"/>
        <v/>
      </c>
      <c r="L18" s="125">
        <f>IF(ISTEXT(T18),0,IF(ISBLANK(T18),0,(T18/T56)*M10))</f>
        <v>0</v>
      </c>
      <c r="M18" s="126">
        <f>IF(ISTEXT(T18),0,IF(ISBLANK(T18),0,(U18/U14)*M8))</f>
        <v>0</v>
      </c>
      <c r="N18" s="127" t="str">
        <f>IF(N15=N13,ROUND(AA18,3)&amp;"0€",IF(N15=N12,ROUND(Z18,2)&amp;"%"))</f>
        <v>0%</v>
      </c>
      <c r="O18" s="544" t="s">
        <v>130</v>
      </c>
      <c r="P18" s="128"/>
      <c r="Q18" s="129"/>
      <c r="R18" s="130"/>
      <c r="S18" s="131"/>
      <c r="T18" s="132">
        <f t="shared" si="3"/>
        <v>0</v>
      </c>
      <c r="U18" s="133">
        <f t="shared" si="4"/>
        <v>0</v>
      </c>
      <c r="V18" s="134">
        <v>1</v>
      </c>
      <c r="W18" s="148"/>
      <c r="X18" s="136"/>
      <c r="Y18" s="137" t="str">
        <f t="shared" si="5"/>
        <v/>
      </c>
      <c r="Z18" s="138">
        <f>ROUND(U18/U56*100,2)</f>
        <v>0</v>
      </c>
      <c r="AA18" s="139">
        <f t="shared" si="6"/>
        <v>0</v>
      </c>
      <c r="AB18" s="484"/>
      <c r="AC18" s="484"/>
      <c r="AD18" s="484"/>
      <c r="AE18" s="800"/>
      <c r="AF18" s="158" t="s">
        <v>102</v>
      </c>
      <c r="AG18" s="159" t="str">
        <f>ADDRESS(ROW(B12),COLUMN(B12),4)</f>
        <v>B12</v>
      </c>
      <c r="AH18" s="152" t="s">
        <v>103</v>
      </c>
      <c r="AI18" s="268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755"/>
      <c r="AU18" s="268"/>
      <c r="AV18" s="773"/>
      <c r="AW18" s="153">
        <v>1</v>
      </c>
      <c r="AX18" s="154" t="s">
        <v>104</v>
      </c>
      <c r="AY18" s="155">
        <v>4000</v>
      </c>
      <c r="AZ18" s="490" t="s">
        <v>105</v>
      </c>
      <c r="BA18" s="491"/>
      <c r="BB18" s="485">
        <f t="shared" si="7"/>
        <v>4</v>
      </c>
      <c r="BC18" s="495"/>
      <c r="BD18" s="491"/>
      <c r="BE18" s="268"/>
      <c r="BF18" s="488" t="str">
        <f t="shared" si="8"/>
        <v>Cuissot et épaule de sanglier : 4kg</v>
      </c>
      <c r="BG18" s="492">
        <f>IF(ISTEXT(AW18),AW18,IF(ISBLANK(AW18),0,(AW18/AW11)*BH8))</f>
        <v>0.625</v>
      </c>
      <c r="BH18" s="493" t="str">
        <f t="shared" si="9"/>
        <v>cuisseau</v>
      </c>
      <c r="BI18" s="494">
        <f>(BB18/AW11)*BH8</f>
        <v>2.5</v>
      </c>
      <c r="BJ18" s="268"/>
      <c r="BK18" s="502" t="s">
        <v>105</v>
      </c>
      <c r="BL18" s="148" t="s">
        <v>653</v>
      </c>
      <c r="BM18" s="136"/>
      <c r="BN18" s="497" t="str">
        <f t="shared" ref="BN18" si="12">SUBSTITUTE(BK18,BL18,BM18)</f>
        <v>Cuissot et épaule de sanglier</v>
      </c>
      <c r="BO18" s="498" t="str">
        <f t="shared" si="10"/>
        <v>Cuissot et épaule de sanglier</v>
      </c>
      <c r="BP18" s="490" t="str">
        <f t="shared" si="11"/>
        <v>Cuissot et épaule de sanglier</v>
      </c>
      <c r="BQ18" s="516"/>
    </row>
    <row r="19" spans="1:69" s="265" customFormat="1" ht="21" x14ac:dyDescent="0.25">
      <c r="A19" s="798"/>
      <c r="B19" s="117">
        <v>4</v>
      </c>
      <c r="C19" s="283" t="s">
        <v>106</v>
      </c>
      <c r="D19" s="119"/>
      <c r="E19" s="119"/>
      <c r="F19" s="120"/>
      <c r="G19" s="121"/>
      <c r="H19" s="281"/>
      <c r="I19" s="122" t="str">
        <f t="shared" si="1"/>
        <v/>
      </c>
      <c r="J19" s="123">
        <f>IF(ISTEXT(P19),P19,IF(ISBLANK(P19),0,(P19/T14)*M8))</f>
        <v>0</v>
      </c>
      <c r="K19" s="124" t="str">
        <f t="shared" si="2"/>
        <v/>
      </c>
      <c r="L19" s="125">
        <f>IF(ISTEXT(T19),0,IF(ISBLANK(T19),0,(T19/T56)*M10))</f>
        <v>0</v>
      </c>
      <c r="M19" s="126">
        <f>IF(ISTEXT(T19),0,IF(ISBLANK(T19),0,(U19/U14)*M8))</f>
        <v>0</v>
      </c>
      <c r="N19" s="127" t="str">
        <f>IF(N15=N13,ROUND(AA19,3)&amp;"0€",IF(N15=N12,ROUND(Z19,2)&amp;"%"))</f>
        <v>0%</v>
      </c>
      <c r="O19" s="544" t="s">
        <v>130</v>
      </c>
      <c r="P19" s="128"/>
      <c r="Q19" s="129"/>
      <c r="R19" s="130"/>
      <c r="S19" s="131"/>
      <c r="T19" s="132">
        <f t="shared" si="3"/>
        <v>0</v>
      </c>
      <c r="U19" s="133">
        <f t="shared" si="4"/>
        <v>0</v>
      </c>
      <c r="V19" s="147">
        <v>1</v>
      </c>
      <c r="W19" s="148"/>
      <c r="X19" s="136"/>
      <c r="Y19" s="137" t="str">
        <f t="shared" si="5"/>
        <v/>
      </c>
      <c r="Z19" s="149">
        <f>ROUND(U19/U56*100,2)</f>
        <v>0</v>
      </c>
      <c r="AA19" s="150">
        <f t="shared" si="6"/>
        <v>0</v>
      </c>
      <c r="AB19" s="484"/>
      <c r="AC19" s="484"/>
      <c r="AD19" s="484"/>
      <c r="AE19" s="800"/>
      <c r="AF19" s="158" t="s">
        <v>107</v>
      </c>
      <c r="AG19" s="159" t="str">
        <f>ADDRESS(ROW(B15),COLUMN(B15),4)</f>
        <v>B15</v>
      </c>
      <c r="AH19" s="812" t="s">
        <v>108</v>
      </c>
      <c r="AI19" s="812"/>
      <c r="AJ19" s="812"/>
      <c r="AK19" s="812"/>
      <c r="AL19" s="812"/>
      <c r="AM19" s="268"/>
      <c r="AN19" s="268"/>
      <c r="AO19" s="268"/>
      <c r="AP19" s="268"/>
      <c r="AQ19" s="268"/>
      <c r="AR19" s="268"/>
      <c r="AS19" s="268"/>
      <c r="AT19" s="755"/>
      <c r="AU19" s="268"/>
      <c r="AV19" s="773"/>
      <c r="AW19" s="153"/>
      <c r="AX19" s="154"/>
      <c r="AY19" s="155">
        <v>100</v>
      </c>
      <c r="AZ19" s="490" t="s">
        <v>109</v>
      </c>
      <c r="BA19" s="491"/>
      <c r="BB19" s="485">
        <f t="shared" si="7"/>
        <v>0.1</v>
      </c>
      <c r="BC19" s="495"/>
      <c r="BD19" s="491"/>
      <c r="BE19" s="268"/>
      <c r="BF19" s="488" t="str">
        <f t="shared" si="8"/>
        <v>Huile d’olive 10 cl marinée avec</v>
      </c>
      <c r="BG19" s="492">
        <f>IF(ISTEXT(AW19),AW19,IF(ISBLANK(AW19),0,(AW19/AW11)*BH8))</f>
        <v>0</v>
      </c>
      <c r="BH19" s="493">
        <f t="shared" si="9"/>
        <v>0</v>
      </c>
      <c r="BI19" s="494">
        <f>(BB19/AW11)*BH8</f>
        <v>6.25E-2</v>
      </c>
      <c r="BJ19" s="268"/>
      <c r="BK19" s="502" t="s">
        <v>109</v>
      </c>
      <c r="BL19" s="148" t="s">
        <v>658</v>
      </c>
      <c r="BM19" s="136"/>
      <c r="BN19" s="497" t="str">
        <f t="shared" ref="BN19:BN56" si="13">SUBSTITUTE(BK19,BL19,BM19)</f>
        <v>Huile d’olive</v>
      </c>
      <c r="BO19" s="498" t="str">
        <f t="shared" si="10"/>
        <v>Huile d’olive</v>
      </c>
      <c r="BP19" s="490" t="str">
        <f t="shared" si="11"/>
        <v>Huile d’olive</v>
      </c>
      <c r="BQ19" s="516"/>
    </row>
    <row r="20" spans="1:69" s="265" customFormat="1" ht="21" x14ac:dyDescent="0.3">
      <c r="A20" s="798"/>
      <c r="B20" s="117">
        <v>5</v>
      </c>
      <c r="C20" s="160"/>
      <c r="D20" s="119"/>
      <c r="E20" s="119"/>
      <c r="F20" s="120"/>
      <c r="G20" s="121"/>
      <c r="H20" s="281"/>
      <c r="I20" s="122" t="str">
        <f t="shared" si="1"/>
        <v>Farine de froment</v>
      </c>
      <c r="J20" s="123">
        <f>IF(ISTEXT(P20),P20,IF(ISBLANK(P20),0,(P20/T14)*M8))</f>
        <v>1.3610223642172524E-3</v>
      </c>
      <c r="K20" s="124" t="str">
        <f t="shared" si="2"/>
        <v>Kg</v>
      </c>
      <c r="L20" s="125">
        <f>IF(ISTEXT(T20),0,IF(ISBLANK(T20),0,(T20/T56)*M10))</f>
        <v>1361.0223642172523</v>
      </c>
      <c r="M20" s="126">
        <f>IF(ISTEXT(T20),0,IF(ISBLANK(T20),0,(U20/U14)*M8))</f>
        <v>1.3610223642172523</v>
      </c>
      <c r="N20" s="127" t="str">
        <f>IF(N15=N13,ROUND(AA20,3)&amp;"0€",IF(N15=N12,ROUND(Z20,2)&amp;"%"))</f>
        <v>63.9%</v>
      </c>
      <c r="O20" s="544" t="s">
        <v>130</v>
      </c>
      <c r="P20" s="128">
        <v>2</v>
      </c>
      <c r="Q20" s="129" t="s">
        <v>110</v>
      </c>
      <c r="R20" s="130">
        <v>1000</v>
      </c>
      <c r="S20" s="131" t="s">
        <v>3</v>
      </c>
      <c r="T20" s="132">
        <f t="shared" si="3"/>
        <v>2000</v>
      </c>
      <c r="U20" s="133">
        <f>T20/1000</f>
        <v>2</v>
      </c>
      <c r="V20" s="134">
        <v>5.5</v>
      </c>
      <c r="W20" s="148"/>
      <c r="X20" s="136"/>
      <c r="Y20" s="137" t="str">
        <f t="shared" si="5"/>
        <v>Farine de froment</v>
      </c>
      <c r="Z20" s="138">
        <f>ROUND(U20/U56*100,2)</f>
        <v>63.9</v>
      </c>
      <c r="AA20" s="161">
        <f>ROUND(V20*U20,3)</f>
        <v>11</v>
      </c>
      <c r="AB20" s="484"/>
      <c r="AC20" s="484"/>
      <c r="AD20" s="484"/>
      <c r="AE20" s="800"/>
      <c r="AF20" s="780" t="s">
        <v>111</v>
      </c>
      <c r="AG20" s="781" t="str">
        <f>ADDRESS(ROW(L3),COLUMN(L3),4)</f>
        <v>L3</v>
      </c>
      <c r="AH20" s="152" t="s">
        <v>112</v>
      </c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755"/>
      <c r="AU20" s="268"/>
      <c r="AV20" s="773"/>
      <c r="AW20" s="153"/>
      <c r="AX20" s="154" t="s">
        <v>113</v>
      </c>
      <c r="AY20" s="155"/>
      <c r="AZ20" s="490" t="s">
        <v>114</v>
      </c>
      <c r="BA20" s="491"/>
      <c r="BB20" s="485">
        <f t="shared" si="7"/>
        <v>0</v>
      </c>
      <c r="BC20" s="495"/>
      <c r="BD20" s="491"/>
      <c r="BE20" s="268"/>
      <c r="BF20" s="488" t="str">
        <f t="shared" si="8"/>
        <v xml:space="preserve"> sauge</v>
      </c>
      <c r="BG20" s="492">
        <f>IF(ISTEXT(AW20),AW20,IF(ISBLANK(AW20),0,(AW20/AW11)*BH8))</f>
        <v>0</v>
      </c>
      <c r="BH20" s="493" t="str">
        <f t="shared" si="9"/>
        <v>PM</v>
      </c>
      <c r="BI20" s="494">
        <f>(BB20/AW11)*BH8</f>
        <v>0</v>
      </c>
      <c r="BJ20" s="268"/>
      <c r="BK20" s="502" t="s">
        <v>114</v>
      </c>
      <c r="BL20" s="148"/>
      <c r="BM20" s="136"/>
      <c r="BN20" s="497" t="str">
        <f t="shared" si="13"/>
        <v xml:space="preserve"> sauge</v>
      </c>
      <c r="BO20" s="498" t="str">
        <f t="shared" si="10"/>
        <v>sauge</v>
      </c>
      <c r="BP20" s="490" t="str">
        <f t="shared" si="11"/>
        <v>Sauge</v>
      </c>
      <c r="BQ20" s="516"/>
    </row>
    <row r="21" spans="1:69" s="265" customFormat="1" ht="21" x14ac:dyDescent="0.3">
      <c r="A21" s="798"/>
      <c r="B21" s="117">
        <v>6</v>
      </c>
      <c r="C21" s="118" t="s">
        <v>115</v>
      </c>
      <c r="D21" s="119"/>
      <c r="E21" s="119"/>
      <c r="F21" s="120"/>
      <c r="G21" s="121"/>
      <c r="H21" s="281"/>
      <c r="I21" s="122" t="str">
        <f t="shared" si="1"/>
        <v>Sucre semoule</v>
      </c>
      <c r="J21" s="123">
        <f>IF(ISTEXT(P21),P21,IF(ISBLANK(P21),0,(P21/T14)*M8))</f>
        <v>0</v>
      </c>
      <c r="K21" s="124" t="str">
        <f t="shared" si="2"/>
        <v/>
      </c>
      <c r="L21" s="125">
        <f>IF(ISTEXT(T21),0,IF(ISBLANK(T21),0,(T21/T56)*M10))</f>
        <v>272.20447284345045</v>
      </c>
      <c r="M21" s="126">
        <f>IF(ISTEXT(T21),0,IF(ISBLANK(T21),0,(U21/U14)*M8))</f>
        <v>0.27220447284345051</v>
      </c>
      <c r="N21" s="127" t="str">
        <f>IF(N15=N13,ROUND(AA21,3)&amp;"0€",IF(N15=N12,ROUND(Z21,2)&amp;"%"))</f>
        <v>12.78%</v>
      </c>
      <c r="O21" s="544" t="s">
        <v>130</v>
      </c>
      <c r="P21" s="128"/>
      <c r="Q21" s="129"/>
      <c r="R21" s="130">
        <v>400</v>
      </c>
      <c r="S21" s="131" t="s">
        <v>116</v>
      </c>
      <c r="T21" s="132">
        <f t="shared" si="3"/>
        <v>400</v>
      </c>
      <c r="U21" s="133">
        <f t="shared" ref="U21:U55" si="14">T21/1000</f>
        <v>0.4</v>
      </c>
      <c r="V21" s="147">
        <v>1</v>
      </c>
      <c r="W21" s="148"/>
      <c r="X21" s="136"/>
      <c r="Y21" s="137" t="str">
        <f t="shared" si="5"/>
        <v>Sucre semoule</v>
      </c>
      <c r="Z21" s="149">
        <f>ROUND(U21/U56*100,2)</f>
        <v>12.78</v>
      </c>
      <c r="AA21" s="162">
        <f t="shared" ref="AA21:AA55" si="15">ROUND(V21*U21,3)</f>
        <v>0.4</v>
      </c>
      <c r="AB21" s="484"/>
      <c r="AC21" s="484"/>
      <c r="AD21" s="484"/>
      <c r="AE21" s="800"/>
      <c r="AF21" s="780"/>
      <c r="AG21" s="781"/>
      <c r="AH21" s="152" t="s">
        <v>117</v>
      </c>
      <c r="AI21" s="268"/>
      <c r="AJ21" s="268"/>
      <c r="AK21" s="268"/>
      <c r="AL21" s="268"/>
      <c r="AM21" s="268"/>
      <c r="AN21" s="268"/>
      <c r="AO21" s="268"/>
      <c r="AP21" s="268"/>
      <c r="AQ21" s="104"/>
      <c r="AR21" s="104"/>
      <c r="AS21" s="105"/>
      <c r="AT21" s="755"/>
      <c r="AU21" s="268"/>
      <c r="AV21" s="773"/>
      <c r="AW21" s="153"/>
      <c r="AX21" s="154" t="s">
        <v>113</v>
      </c>
      <c r="AY21" s="155"/>
      <c r="AZ21" s="490" t="s">
        <v>118</v>
      </c>
      <c r="BA21" s="491"/>
      <c r="BB21" s="485">
        <f t="shared" si="7"/>
        <v>0</v>
      </c>
      <c r="BC21" s="495"/>
      <c r="BD21" s="491"/>
      <c r="BE21" s="268"/>
      <c r="BF21" s="488" t="str">
        <f t="shared" si="8"/>
        <v>romarin</v>
      </c>
      <c r="BG21" s="492">
        <f>IF(ISTEXT(AW21),AW21,IF(ISBLANK(AW21),0,(AW21/AW11)*BH8))</f>
        <v>0</v>
      </c>
      <c r="BH21" s="493" t="str">
        <f t="shared" si="9"/>
        <v>PM</v>
      </c>
      <c r="BI21" s="494">
        <f>(BB21/AW11)*BH8</f>
        <v>0</v>
      </c>
      <c r="BJ21" s="268"/>
      <c r="BK21" s="502" t="s">
        <v>118</v>
      </c>
      <c r="BL21" s="148"/>
      <c r="BM21" s="136"/>
      <c r="BN21" s="497" t="str">
        <f t="shared" si="13"/>
        <v>romarin</v>
      </c>
      <c r="BO21" s="498" t="str">
        <f t="shared" si="10"/>
        <v>romarin</v>
      </c>
      <c r="BP21" s="490" t="str">
        <f t="shared" si="11"/>
        <v>Romarin</v>
      </c>
      <c r="BQ21" s="516"/>
    </row>
    <row r="22" spans="1:69" s="265" customFormat="1" ht="21" x14ac:dyDescent="0.35">
      <c r="A22" s="798"/>
      <c r="B22" s="117">
        <v>7</v>
      </c>
      <c r="C22" s="160" t="s">
        <v>119</v>
      </c>
      <c r="D22" s="119"/>
      <c r="E22" s="119"/>
      <c r="F22" s="120"/>
      <c r="G22" s="121"/>
      <c r="H22" s="281"/>
      <c r="I22" s="122" t="str">
        <f t="shared" si="1"/>
        <v>Gros sel de Guérande</v>
      </c>
      <c r="J22" s="123">
        <f>IF(ISTEXT(P22),P22,IF(ISBLANK(P22),0,(P22/T14)*M8))</f>
        <v>0</v>
      </c>
      <c r="K22" s="124" t="str">
        <f t="shared" si="2"/>
        <v/>
      </c>
      <c r="L22" s="125">
        <f>IF(ISTEXT(T22),0,IF(ISBLANK(T22),0,(T22/T56)*M10))</f>
        <v>20.415335463258785</v>
      </c>
      <c r="M22" s="126">
        <f>IF(ISTEXT(T22),0,IF(ISBLANK(T22),0,(U22/U14)*M8))</f>
        <v>2.0415335463258785E-2</v>
      </c>
      <c r="N22" s="127" t="str">
        <f>IF(N15=N13,ROUND(AA22,3)&amp;"0€",IF(N15=N12,ROUND(Z22,2)&amp;"%"))</f>
        <v>0.96%</v>
      </c>
      <c r="O22" s="544" t="s">
        <v>130</v>
      </c>
      <c r="P22" s="128"/>
      <c r="Q22" s="129"/>
      <c r="R22" s="130">
        <v>30</v>
      </c>
      <c r="S22" s="131" t="s">
        <v>120</v>
      </c>
      <c r="T22" s="132">
        <f t="shared" si="3"/>
        <v>30</v>
      </c>
      <c r="U22" s="133">
        <f t="shared" si="14"/>
        <v>0.03</v>
      </c>
      <c r="V22" s="134">
        <v>1</v>
      </c>
      <c r="W22" s="148"/>
      <c r="X22" s="136"/>
      <c r="Y22" s="137" t="str">
        <f t="shared" si="5"/>
        <v>Gros sel de Guérande</v>
      </c>
      <c r="Z22" s="138">
        <f>ROUND(U22/U56*100,2)</f>
        <v>0.96</v>
      </c>
      <c r="AA22" s="139">
        <f t="shared" si="15"/>
        <v>0.03</v>
      </c>
      <c r="AB22" s="484"/>
      <c r="AC22" s="484"/>
      <c r="AD22" s="484"/>
      <c r="AE22" s="800"/>
      <c r="AF22" s="163" t="s">
        <v>4</v>
      </c>
      <c r="AG22" s="164" t="str">
        <f>ADDRESS(ROW(B6),COLUMN(B6),4)</f>
        <v>B6</v>
      </c>
      <c r="AH22" s="165" t="s">
        <v>121</v>
      </c>
      <c r="AI22" s="103"/>
      <c r="AJ22" s="103"/>
      <c r="AK22" s="103"/>
      <c r="AL22" s="103"/>
      <c r="AM22" s="103"/>
      <c r="AN22" s="104"/>
      <c r="AO22" s="104"/>
      <c r="AP22" s="268"/>
      <c r="AQ22" s="285"/>
      <c r="AR22" s="285"/>
      <c r="AS22" s="286"/>
      <c r="AT22" s="755"/>
      <c r="AU22" s="268"/>
      <c r="AV22" s="773"/>
      <c r="AW22" s="153"/>
      <c r="AX22" s="154" t="s">
        <v>113</v>
      </c>
      <c r="AY22" s="155"/>
      <c r="AZ22" s="490" t="s">
        <v>122</v>
      </c>
      <c r="BA22" s="491"/>
      <c r="BB22" s="485">
        <f t="shared" si="7"/>
        <v>0</v>
      </c>
      <c r="BC22" s="495"/>
      <c r="BD22" s="491"/>
      <c r="BE22" s="268"/>
      <c r="BF22" s="488" t="str">
        <f t="shared" si="8"/>
        <v xml:space="preserve"> thym (de la terrasse )</v>
      </c>
      <c r="BG22" s="492">
        <f>IF(ISTEXT(AW22),AW22,IF(ISBLANK(AW22),0,(AW22/AW11)*BH8))</f>
        <v>0</v>
      </c>
      <c r="BH22" s="493" t="str">
        <f t="shared" si="9"/>
        <v>PM</v>
      </c>
      <c r="BI22" s="494">
        <f>(BB22/AW11)*BH8</f>
        <v>0</v>
      </c>
      <c r="BJ22" s="268"/>
      <c r="BK22" s="502" t="s">
        <v>122</v>
      </c>
      <c r="BL22" s="148" t="s">
        <v>654</v>
      </c>
      <c r="BM22" s="136"/>
      <c r="BN22" s="497" t="str">
        <f t="shared" si="13"/>
        <v xml:space="preserve"> thym</v>
      </c>
      <c r="BO22" s="498" t="str">
        <f t="shared" si="10"/>
        <v>thym</v>
      </c>
      <c r="BP22" s="490" t="str">
        <f t="shared" si="11"/>
        <v>Thym</v>
      </c>
      <c r="BQ22" s="516"/>
    </row>
    <row r="23" spans="1:69" s="265" customFormat="1" ht="21" x14ac:dyDescent="0.35">
      <c r="A23" s="798"/>
      <c r="B23" s="117">
        <v>8</v>
      </c>
      <c r="C23" s="160" t="s">
        <v>123</v>
      </c>
      <c r="D23" s="119"/>
      <c r="E23" s="119"/>
      <c r="F23" s="120"/>
      <c r="G23" s="121"/>
      <c r="H23" s="281"/>
      <c r="I23" s="122" t="str">
        <f t="shared" si="1"/>
        <v>Œufs entiers</v>
      </c>
      <c r="J23" s="123">
        <f>IF(ISTEXT(P23),P23,IF(ISBLANK(P23),0,(P23/T14)*M8))</f>
        <v>6.8051118210862615E-3</v>
      </c>
      <c r="K23" s="124" t="str">
        <f t="shared" si="2"/>
        <v>Œufs</v>
      </c>
      <c r="L23" s="125">
        <f>IF(ISTEXT(T23),0,IF(ISBLANK(T23),0,(T23/T56)*M10))</f>
        <v>340.25559105431307</v>
      </c>
      <c r="M23" s="126">
        <f>IF(ISTEXT(T23),0,IF(ISBLANK(T23),0,(U23/U14)*M8))</f>
        <v>0.34025559105431308</v>
      </c>
      <c r="N23" s="127" t="str">
        <f>IF(N15=N13,ROUND(AA23,3)&amp;"0€",IF(N15=N12,ROUND(Z23,2)&amp;"%"))</f>
        <v>15.97%</v>
      </c>
      <c r="O23" s="544" t="s">
        <v>130</v>
      </c>
      <c r="P23" s="128">
        <v>10</v>
      </c>
      <c r="Q23" s="129" t="s">
        <v>124</v>
      </c>
      <c r="R23" s="130">
        <v>50</v>
      </c>
      <c r="S23" s="131" t="s">
        <v>125</v>
      </c>
      <c r="T23" s="132">
        <f t="shared" si="3"/>
        <v>500</v>
      </c>
      <c r="U23" s="133">
        <f t="shared" si="14"/>
        <v>0.5</v>
      </c>
      <c r="V23" s="147">
        <v>1</v>
      </c>
      <c r="W23" s="148"/>
      <c r="X23" s="136"/>
      <c r="Y23" s="137" t="str">
        <f t="shared" si="5"/>
        <v>Œufs entiers</v>
      </c>
      <c r="Z23" s="149">
        <f>ROUND(U23/U56*100,2)</f>
        <v>15.97</v>
      </c>
      <c r="AA23" s="150">
        <f t="shared" si="15"/>
        <v>0.5</v>
      </c>
      <c r="AB23" s="484"/>
      <c r="AC23" s="484"/>
      <c r="AD23" s="484"/>
      <c r="AE23" s="800"/>
      <c r="AF23" s="166"/>
      <c r="AG23" s="167"/>
      <c r="AH23" s="165" t="s">
        <v>126</v>
      </c>
      <c r="AI23" s="284"/>
      <c r="AJ23" s="284"/>
      <c r="AK23" s="284"/>
      <c r="AL23" s="284"/>
      <c r="AM23" s="284"/>
      <c r="AN23" s="285"/>
      <c r="AO23" s="285"/>
      <c r="AP23" s="268"/>
      <c r="AQ23" s="285"/>
      <c r="AR23" s="285"/>
      <c r="AS23" s="286"/>
      <c r="AT23" s="755"/>
      <c r="AU23" s="268"/>
      <c r="AV23" s="773"/>
      <c r="AW23" s="153"/>
      <c r="AX23" s="154"/>
      <c r="AY23" s="155"/>
      <c r="AZ23" s="490" t="s">
        <v>127</v>
      </c>
      <c r="BA23" s="491"/>
      <c r="BB23" s="485">
        <f t="shared" si="7"/>
        <v>0</v>
      </c>
      <c r="BC23" s="495"/>
      <c r="BD23" s="491"/>
      <c r="BE23" s="268"/>
      <c r="BF23" s="488" t="str">
        <f t="shared" si="8"/>
        <v>Le bouquet garni :</v>
      </c>
      <c r="BG23" s="492">
        <f>IF(ISTEXT(AW23),AW23,IF(ISBLANK(AW23),0,(AW23/AW11)*BH8))</f>
        <v>0</v>
      </c>
      <c r="BH23" s="493">
        <f t="shared" si="9"/>
        <v>0</v>
      </c>
      <c r="BI23" s="494">
        <f>(BB23/AW11)*BH8</f>
        <v>0</v>
      </c>
      <c r="BJ23" s="268"/>
      <c r="BK23" s="502" t="s">
        <v>127</v>
      </c>
      <c r="BL23" s="148" t="s">
        <v>655</v>
      </c>
      <c r="BM23" s="136"/>
      <c r="BN23" s="497" t="str">
        <f t="shared" si="13"/>
        <v>bouquet garni :</v>
      </c>
      <c r="BO23" s="498" t="str">
        <f t="shared" si="10"/>
        <v>bouquet garni :</v>
      </c>
      <c r="BP23" s="490" t="str">
        <f t="shared" si="11"/>
        <v>Bouquet garni :</v>
      </c>
      <c r="BQ23" s="516"/>
    </row>
    <row r="24" spans="1:69" s="265" customFormat="1" ht="21" x14ac:dyDescent="0.25">
      <c r="A24" s="798"/>
      <c r="B24" s="117">
        <v>9</v>
      </c>
      <c r="C24" s="168" t="s">
        <v>128</v>
      </c>
      <c r="D24" s="119"/>
      <c r="E24" s="119"/>
      <c r="F24" s="120"/>
      <c r="G24" s="121"/>
      <c r="H24" s="281"/>
      <c r="I24" s="122" t="str">
        <f t="shared" si="1"/>
        <v>Lait 1/2 écrémé</v>
      </c>
      <c r="J24" s="123">
        <f>IF(ISTEXT(P24),P24,IF(ISBLANK(P24),0,(P24/T14)*M8))</f>
        <v>0</v>
      </c>
      <c r="K24" s="124" t="str">
        <f t="shared" si="2"/>
        <v/>
      </c>
      <c r="L24" s="125">
        <f>IF(ISTEXT(T24),0,IF(ISBLANK(T24),0,(T24/T56)*M10))</f>
        <v>136.10223642172522</v>
      </c>
      <c r="M24" s="126">
        <f>IF(ISTEXT(T24),0,IF(ISBLANK(T24),0,(U24/U14)*M8))</f>
        <v>0.13610223642172525</v>
      </c>
      <c r="N24" s="127" t="str">
        <f>IF(N15=N13,ROUND(AA24,3)&amp;"0€",IF(N15=N12,ROUND(Z24,2)&amp;"%"))</f>
        <v>6.39%</v>
      </c>
      <c r="O24" s="544" t="s">
        <v>130</v>
      </c>
      <c r="P24" s="128"/>
      <c r="Q24" s="129"/>
      <c r="R24" s="130">
        <v>200</v>
      </c>
      <c r="S24" s="131" t="s">
        <v>129</v>
      </c>
      <c r="T24" s="132">
        <f t="shared" si="3"/>
        <v>200</v>
      </c>
      <c r="U24" s="133">
        <f t="shared" si="14"/>
        <v>0.2</v>
      </c>
      <c r="V24" s="134">
        <v>1</v>
      </c>
      <c r="W24" s="148"/>
      <c r="X24" s="136"/>
      <c r="Y24" s="137" t="str">
        <f t="shared" si="5"/>
        <v>Lait 1/2 écrémé</v>
      </c>
      <c r="Z24" s="138">
        <f>ROUND(U24/U56*100,2)</f>
        <v>6.39</v>
      </c>
      <c r="AA24" s="139">
        <f t="shared" si="15"/>
        <v>0.2</v>
      </c>
      <c r="AB24" s="484"/>
      <c r="AC24" s="484"/>
      <c r="AD24" s="484"/>
      <c r="AE24" s="800"/>
      <c r="AF24" s="163"/>
      <c r="AG24" s="268"/>
      <c r="AH24" s="170"/>
      <c r="AI24" s="170" t="s">
        <v>2</v>
      </c>
      <c r="AJ24" s="170"/>
      <c r="AK24" s="170"/>
      <c r="AL24" s="170"/>
      <c r="AM24" s="170"/>
      <c r="AN24" s="170"/>
      <c r="AO24" s="170" t="s">
        <v>14</v>
      </c>
      <c r="AP24" s="268"/>
      <c r="AQ24" s="104"/>
      <c r="AR24" s="104"/>
      <c r="AS24" s="105"/>
      <c r="AT24" s="755"/>
      <c r="AU24" s="268"/>
      <c r="AV24" s="773"/>
      <c r="AW24" s="153"/>
      <c r="AX24" s="154" t="s">
        <v>113</v>
      </c>
      <c r="AY24" s="155"/>
      <c r="AZ24" s="490" t="s">
        <v>131</v>
      </c>
      <c r="BA24" s="491"/>
      <c r="BB24" s="485">
        <f t="shared" si="7"/>
        <v>0</v>
      </c>
      <c r="BC24" s="495"/>
      <c r="BD24" s="491"/>
      <c r="BE24" s="268"/>
      <c r="BF24" s="488" t="str">
        <f t="shared" si="8"/>
        <v>cèleri branche</v>
      </c>
      <c r="BG24" s="492">
        <f>IF(ISTEXT(AW24),AW24,IF(ISBLANK(AW24),0,(AW24/AW11)*BH8))</f>
        <v>0</v>
      </c>
      <c r="BH24" s="493" t="str">
        <f t="shared" si="9"/>
        <v>PM</v>
      </c>
      <c r="BI24" s="494">
        <f>(BB24/AW11)*BH8</f>
        <v>0</v>
      </c>
      <c r="BJ24" s="268"/>
      <c r="BK24" s="502" t="s">
        <v>131</v>
      </c>
      <c r="BL24" s="148"/>
      <c r="BM24" s="136"/>
      <c r="BN24" s="497" t="str">
        <f t="shared" si="13"/>
        <v>cèleri branche</v>
      </c>
      <c r="BO24" s="498" t="str">
        <f t="shared" si="10"/>
        <v>cèleri branche</v>
      </c>
      <c r="BP24" s="490" t="str">
        <f t="shared" si="11"/>
        <v>Cèleri branche</v>
      </c>
      <c r="BQ24" s="516"/>
    </row>
    <row r="25" spans="1:69" s="265" customFormat="1" ht="21" x14ac:dyDescent="0.3">
      <c r="A25" s="798"/>
      <c r="B25" s="117">
        <v>10</v>
      </c>
      <c r="C25" s="168" t="s">
        <v>132</v>
      </c>
      <c r="D25" s="119"/>
      <c r="E25" s="119"/>
      <c r="F25" s="120"/>
      <c r="G25" s="121"/>
      <c r="H25" s="281"/>
      <c r="I25" s="122" t="str">
        <f t="shared" si="1"/>
        <v/>
      </c>
      <c r="J25" s="123">
        <f>IF(ISTEXT(P25),P25,IF(ISBLANK(P25),0,(P25/T14)*M8))</f>
        <v>0</v>
      </c>
      <c r="K25" s="124" t="str">
        <f t="shared" si="2"/>
        <v/>
      </c>
      <c r="L25" s="125">
        <f>IF(ISTEXT(T25),0,IF(ISBLANK(T25),0,(T25/T56)*M10))</f>
        <v>0</v>
      </c>
      <c r="M25" s="126">
        <f>IF(ISTEXT(T25),0,IF(ISBLANK(T25),0,(U25/U14)*M8))</f>
        <v>0</v>
      </c>
      <c r="N25" s="127" t="str">
        <f>IF(N15=N13,ROUND(AA25,3)&amp;"0€",IF(N15=N12,ROUND(Z25,2)&amp;"%"))</f>
        <v>0%</v>
      </c>
      <c r="O25" s="544" t="s">
        <v>130</v>
      </c>
      <c r="P25" s="128"/>
      <c r="Q25" s="129"/>
      <c r="R25" s="130"/>
      <c r="S25" s="131"/>
      <c r="T25" s="132">
        <f t="shared" si="3"/>
        <v>0</v>
      </c>
      <c r="U25" s="133">
        <f t="shared" si="14"/>
        <v>0</v>
      </c>
      <c r="V25" s="147">
        <v>1</v>
      </c>
      <c r="W25" s="148"/>
      <c r="X25" s="136"/>
      <c r="Y25" s="137" t="str">
        <f t="shared" si="5"/>
        <v/>
      </c>
      <c r="Z25" s="149">
        <f>ROUND(U25/U56*100,2)</f>
        <v>0</v>
      </c>
      <c r="AA25" s="150">
        <f t="shared" si="15"/>
        <v>0</v>
      </c>
      <c r="AB25" s="484"/>
      <c r="AC25" s="484"/>
      <c r="AD25" s="484"/>
      <c r="AE25" s="800"/>
      <c r="AF25" s="287"/>
      <c r="AG25" s="268"/>
      <c r="AH25" s="170"/>
      <c r="AI25" s="170" t="s">
        <v>5</v>
      </c>
      <c r="AJ25" s="170"/>
      <c r="AK25" s="170"/>
      <c r="AL25" s="170"/>
      <c r="AM25" s="170"/>
      <c r="AN25" s="170"/>
      <c r="AO25" s="170" t="s">
        <v>133</v>
      </c>
      <c r="AP25" s="268"/>
      <c r="AQ25" s="268"/>
      <c r="AR25" s="268"/>
      <c r="AS25" s="268"/>
      <c r="AT25" s="755"/>
      <c r="AU25" s="268"/>
      <c r="AV25" s="773"/>
      <c r="AW25" s="153"/>
      <c r="AX25" s="154" t="s">
        <v>113</v>
      </c>
      <c r="AY25" s="155"/>
      <c r="AZ25" s="490" t="s">
        <v>114</v>
      </c>
      <c r="BA25" s="491"/>
      <c r="BB25" s="485">
        <f t="shared" si="7"/>
        <v>0</v>
      </c>
      <c r="BC25" s="495"/>
      <c r="BD25" s="491"/>
      <c r="BE25" s="268"/>
      <c r="BF25" s="488" t="str">
        <f t="shared" si="8"/>
        <v xml:space="preserve"> sauge</v>
      </c>
      <c r="BG25" s="492">
        <f>IF(ISTEXT(AW25),AW25,IF(ISBLANK(AW25),0,(AW25/AW11)*BH8))</f>
        <v>0</v>
      </c>
      <c r="BH25" s="493" t="str">
        <f t="shared" si="9"/>
        <v>PM</v>
      </c>
      <c r="BI25" s="494">
        <f>(BB25/AW11)*BH8</f>
        <v>0</v>
      </c>
      <c r="BJ25" s="268"/>
      <c r="BK25" s="502" t="s">
        <v>114</v>
      </c>
      <c r="BL25" s="148"/>
      <c r="BM25" s="136"/>
      <c r="BN25" s="497" t="str">
        <f t="shared" si="13"/>
        <v xml:space="preserve"> sauge</v>
      </c>
      <c r="BO25" s="498" t="str">
        <f t="shared" si="10"/>
        <v>sauge</v>
      </c>
      <c r="BP25" s="490" t="str">
        <f t="shared" si="11"/>
        <v>Sauge</v>
      </c>
      <c r="BQ25" s="516"/>
    </row>
    <row r="26" spans="1:69" s="265" customFormat="1" ht="21" x14ac:dyDescent="0.3">
      <c r="A26" s="798"/>
      <c r="B26" s="117">
        <v>11</v>
      </c>
      <c r="C26" s="160"/>
      <c r="D26" s="119"/>
      <c r="E26" s="119"/>
      <c r="F26" s="120"/>
      <c r="G26" s="121"/>
      <c r="H26" s="281"/>
      <c r="I26" s="122" t="str">
        <f t="shared" si="1"/>
        <v/>
      </c>
      <c r="J26" s="123">
        <f>IF(ISTEXT(P26),P26,IF(ISBLANK(P26),0,(P26/T14)*M8))</f>
        <v>0</v>
      </c>
      <c r="K26" s="124" t="str">
        <f t="shared" si="2"/>
        <v/>
      </c>
      <c r="L26" s="125">
        <f>IF(ISTEXT(T26),0,IF(ISBLANK(T26),0,(T26/T56)*M10))</f>
        <v>0</v>
      </c>
      <c r="M26" s="126">
        <f>IF(ISTEXT(T26),0,IF(ISBLANK(T26),0,(U26/U14)*M8))</f>
        <v>0</v>
      </c>
      <c r="N26" s="127" t="str">
        <f>IF(N15=N13,ROUND(AA26,3)&amp;"0€",IF(N15=N12,ROUND(Z26,2)&amp;"%"))</f>
        <v>0%</v>
      </c>
      <c r="O26" s="544" t="s">
        <v>130</v>
      </c>
      <c r="P26" s="128"/>
      <c r="Q26" s="129"/>
      <c r="R26" s="130"/>
      <c r="S26" s="131"/>
      <c r="T26" s="132">
        <f t="shared" si="3"/>
        <v>0</v>
      </c>
      <c r="U26" s="133">
        <f t="shared" si="14"/>
        <v>0</v>
      </c>
      <c r="V26" s="134">
        <v>1</v>
      </c>
      <c r="W26" s="148"/>
      <c r="X26" s="136"/>
      <c r="Y26" s="137" t="str">
        <f t="shared" si="5"/>
        <v/>
      </c>
      <c r="Z26" s="138">
        <f>ROUND(U26/U56*100,2)</f>
        <v>0</v>
      </c>
      <c r="AA26" s="139">
        <f t="shared" si="15"/>
        <v>0</v>
      </c>
      <c r="AB26" s="484"/>
      <c r="AC26" s="484"/>
      <c r="AD26" s="484"/>
      <c r="AE26" s="800"/>
      <c r="AF26" s="287"/>
      <c r="AG26" s="268"/>
      <c r="AH26" s="170"/>
      <c r="AI26" s="170" t="s">
        <v>6</v>
      </c>
      <c r="AJ26" s="170"/>
      <c r="AK26" s="170"/>
      <c r="AL26" s="170"/>
      <c r="AM26" s="170"/>
      <c r="AN26" s="170"/>
      <c r="AO26" s="170" t="s">
        <v>22</v>
      </c>
      <c r="AP26" s="268"/>
      <c r="AQ26" s="268"/>
      <c r="AR26" s="268"/>
      <c r="AS26" s="268"/>
      <c r="AT26" s="755"/>
      <c r="AU26" s="268"/>
      <c r="AV26" s="773"/>
      <c r="AW26" s="153"/>
      <c r="AX26" s="154" t="s">
        <v>113</v>
      </c>
      <c r="AY26" s="155"/>
      <c r="AZ26" s="490" t="s">
        <v>118</v>
      </c>
      <c r="BA26" s="491"/>
      <c r="BB26" s="485">
        <f t="shared" si="7"/>
        <v>0</v>
      </c>
      <c r="BC26" s="495"/>
      <c r="BD26" s="491"/>
      <c r="BE26" s="268"/>
      <c r="BF26" s="488" t="str">
        <f t="shared" si="8"/>
        <v>romarin</v>
      </c>
      <c r="BG26" s="492">
        <f>IF(ISTEXT(AW26),AW26,IF(ISBLANK(AW26),0,(AW26/AW11)*BH8))</f>
        <v>0</v>
      </c>
      <c r="BH26" s="493" t="str">
        <f t="shared" si="9"/>
        <v>PM</v>
      </c>
      <c r="BI26" s="494">
        <f>(BB26/AW11)*BH8</f>
        <v>0</v>
      </c>
      <c r="BJ26" s="268"/>
      <c r="BK26" s="502" t="s">
        <v>118</v>
      </c>
      <c r="BL26" s="148"/>
      <c r="BM26" s="136"/>
      <c r="BN26" s="497" t="str">
        <f t="shared" si="13"/>
        <v>romarin</v>
      </c>
      <c r="BO26" s="498" t="str">
        <f t="shared" si="10"/>
        <v>romarin</v>
      </c>
      <c r="BP26" s="490" t="str">
        <f t="shared" si="11"/>
        <v>Romarin</v>
      </c>
      <c r="BQ26" s="516"/>
    </row>
    <row r="27" spans="1:69" s="265" customFormat="1" ht="21" x14ac:dyDescent="0.3">
      <c r="A27" s="798"/>
      <c r="B27" s="117">
        <v>12</v>
      </c>
      <c r="C27" s="168" t="s">
        <v>134</v>
      </c>
      <c r="D27" s="119"/>
      <c r="E27" s="119"/>
      <c r="F27" s="120"/>
      <c r="G27" s="121"/>
      <c r="H27" s="281"/>
      <c r="I27" s="122" t="str">
        <f t="shared" si="1"/>
        <v/>
      </c>
      <c r="J27" s="123">
        <f>IF(ISTEXT(P27),P27,IF(ISBLANK(P27),0,(P27/T14)*M8))</f>
        <v>0</v>
      </c>
      <c r="K27" s="124" t="str">
        <f t="shared" si="2"/>
        <v/>
      </c>
      <c r="L27" s="125">
        <f>IF(ISTEXT(T27),0,IF(ISBLANK(T27),0,(T27/T56)*M10))</f>
        <v>0</v>
      </c>
      <c r="M27" s="126">
        <f>IF(ISTEXT(T27),0,IF(ISBLANK(T27),0,(U27/U14)*M8))</f>
        <v>0</v>
      </c>
      <c r="N27" s="127" t="str">
        <f>IF(N15=N13,ROUND(AA27,3)&amp;"0€",IF(N15=N12,ROUND(Z27,2)&amp;"%"))</f>
        <v>0%</v>
      </c>
      <c r="O27" s="544" t="s">
        <v>130</v>
      </c>
      <c r="P27" s="128"/>
      <c r="Q27" s="129"/>
      <c r="R27" s="130"/>
      <c r="S27" s="131"/>
      <c r="T27" s="132">
        <f t="shared" si="3"/>
        <v>0</v>
      </c>
      <c r="U27" s="133">
        <f t="shared" si="14"/>
        <v>0</v>
      </c>
      <c r="V27" s="147">
        <v>1</v>
      </c>
      <c r="W27" s="148"/>
      <c r="X27" s="136"/>
      <c r="Y27" s="137" t="str">
        <f t="shared" si="5"/>
        <v/>
      </c>
      <c r="Z27" s="149">
        <f>ROUND(U27/U56*100,2)</f>
        <v>0</v>
      </c>
      <c r="AA27" s="150">
        <f t="shared" si="15"/>
        <v>0</v>
      </c>
      <c r="AB27" s="484"/>
      <c r="AC27" s="484"/>
      <c r="AD27" s="484"/>
      <c r="AE27" s="800"/>
      <c r="AF27" s="287"/>
      <c r="AG27" s="268"/>
      <c r="AH27" s="170"/>
      <c r="AI27" s="170" t="s">
        <v>10</v>
      </c>
      <c r="AJ27" s="170"/>
      <c r="AK27" s="170"/>
      <c r="AL27" s="170"/>
      <c r="AM27" s="170"/>
      <c r="AN27" s="170"/>
      <c r="AO27" s="170" t="s">
        <v>23</v>
      </c>
      <c r="AP27" s="268"/>
      <c r="AQ27" s="268"/>
      <c r="AR27" s="268"/>
      <c r="AS27" s="268"/>
      <c r="AT27" s="755"/>
      <c r="AU27" s="268"/>
      <c r="AV27" s="773"/>
      <c r="AW27" s="153"/>
      <c r="AX27" s="154" t="s">
        <v>113</v>
      </c>
      <c r="AY27" s="155"/>
      <c r="AZ27" s="490" t="s">
        <v>135</v>
      </c>
      <c r="BA27" s="491"/>
      <c r="BB27" s="485">
        <f t="shared" si="7"/>
        <v>0</v>
      </c>
      <c r="BC27" s="495"/>
      <c r="BD27" s="491"/>
      <c r="BE27" s="268"/>
      <c r="BF27" s="488" t="str">
        <f t="shared" si="8"/>
        <v>thym</v>
      </c>
      <c r="BG27" s="492">
        <f>IF(ISTEXT(AW27),AW27,IF(ISBLANK(AW27),0,(AW27/AW11)*BH8))</f>
        <v>0</v>
      </c>
      <c r="BH27" s="493" t="str">
        <f t="shared" si="9"/>
        <v>PM</v>
      </c>
      <c r="BI27" s="494">
        <f>(BB27/AW11)*BH8</f>
        <v>0</v>
      </c>
      <c r="BJ27" s="268"/>
      <c r="BK27" s="502" t="s">
        <v>135</v>
      </c>
      <c r="BL27" s="148"/>
      <c r="BM27" s="136"/>
      <c r="BN27" s="497" t="str">
        <f t="shared" si="13"/>
        <v>thym</v>
      </c>
      <c r="BO27" s="498" t="str">
        <f t="shared" si="10"/>
        <v>thym</v>
      </c>
      <c r="BP27" s="490" t="str">
        <f t="shared" si="11"/>
        <v>Thym</v>
      </c>
      <c r="BQ27" s="516"/>
    </row>
    <row r="28" spans="1:69" s="265" customFormat="1" ht="21" x14ac:dyDescent="0.3">
      <c r="A28" s="798"/>
      <c r="B28" s="117">
        <v>13</v>
      </c>
      <c r="C28" s="168" t="s">
        <v>136</v>
      </c>
      <c r="D28" s="119"/>
      <c r="E28" s="119"/>
      <c r="F28" s="120"/>
      <c r="G28" s="121"/>
      <c r="H28" s="281"/>
      <c r="I28" s="122" t="str">
        <f t="shared" si="1"/>
        <v/>
      </c>
      <c r="J28" s="123">
        <f>IF(ISTEXT(P28),P28,IF(ISBLANK(P28),0,(P28/T14)*M8))</f>
        <v>0</v>
      </c>
      <c r="K28" s="124" t="str">
        <f t="shared" si="2"/>
        <v/>
      </c>
      <c r="L28" s="125">
        <f>IF(ISTEXT(T28),0,IF(ISBLANK(T28),0,(T28/T56)*M10))</f>
        <v>0</v>
      </c>
      <c r="M28" s="126">
        <f>IF(ISTEXT(T28),0,IF(ISBLANK(T28),0,(U28/U14)*M8))</f>
        <v>0</v>
      </c>
      <c r="N28" s="127" t="str">
        <f>IF(N15=N13,ROUND(AA28,3)&amp;"0€",IF(N15=N12,ROUND(Z28,2)&amp;"%"))</f>
        <v>0%</v>
      </c>
      <c r="O28" s="544" t="s">
        <v>130</v>
      </c>
      <c r="P28" s="128"/>
      <c r="Q28" s="129"/>
      <c r="R28" s="130"/>
      <c r="S28" s="131"/>
      <c r="T28" s="132">
        <f t="shared" si="3"/>
        <v>0</v>
      </c>
      <c r="U28" s="133">
        <f t="shared" si="14"/>
        <v>0</v>
      </c>
      <c r="V28" s="134">
        <v>1</v>
      </c>
      <c r="W28" s="148"/>
      <c r="X28" s="136"/>
      <c r="Y28" s="137" t="str">
        <f t="shared" si="5"/>
        <v/>
      </c>
      <c r="Z28" s="138">
        <f>ROUND(U28/U56*100,2)</f>
        <v>0</v>
      </c>
      <c r="AA28" s="139">
        <f t="shared" si="15"/>
        <v>0</v>
      </c>
      <c r="AB28" s="484"/>
      <c r="AC28" s="484"/>
      <c r="AD28" s="484"/>
      <c r="AE28" s="800"/>
      <c r="AF28" s="287"/>
      <c r="AG28" s="268"/>
      <c r="AH28" s="170"/>
      <c r="AI28" s="170" t="s">
        <v>11</v>
      </c>
      <c r="AJ28" s="170"/>
      <c r="AK28" s="170"/>
      <c r="AL28" s="170"/>
      <c r="AM28" s="170"/>
      <c r="AN28" s="170"/>
      <c r="AO28" s="170" t="s">
        <v>137</v>
      </c>
      <c r="AP28" s="268"/>
      <c r="AQ28" s="268"/>
      <c r="AR28" s="268"/>
      <c r="AS28" s="268"/>
      <c r="AT28" s="755"/>
      <c r="AU28" s="268"/>
      <c r="AV28" s="773"/>
      <c r="AW28" s="153"/>
      <c r="AX28" s="154" t="s">
        <v>113</v>
      </c>
      <c r="AY28" s="155"/>
      <c r="AZ28" s="490" t="s">
        <v>138</v>
      </c>
      <c r="BA28" s="491"/>
      <c r="BB28" s="485">
        <f t="shared" si="7"/>
        <v>0</v>
      </c>
      <c r="BC28" s="495"/>
      <c r="BD28" s="491"/>
      <c r="BE28" s="268"/>
      <c r="BF28" s="488" t="str">
        <f t="shared" si="8"/>
        <v>fine herbe</v>
      </c>
      <c r="BG28" s="492">
        <f>IF(ISTEXT(AW28),AW28,IF(ISBLANK(AW28),0,(AW28/AW11)*BH8))</f>
        <v>0</v>
      </c>
      <c r="BH28" s="493" t="str">
        <f t="shared" si="9"/>
        <v>PM</v>
      </c>
      <c r="BI28" s="494">
        <f>(BB28/AW11)*BH8</f>
        <v>0</v>
      </c>
      <c r="BJ28" s="268"/>
      <c r="BK28" s="502" t="s">
        <v>138</v>
      </c>
      <c r="BL28" s="148"/>
      <c r="BM28" s="136"/>
      <c r="BN28" s="497" t="str">
        <f t="shared" si="13"/>
        <v>fine herbe</v>
      </c>
      <c r="BO28" s="498" t="str">
        <f t="shared" si="10"/>
        <v>fine herbe</v>
      </c>
      <c r="BP28" s="490" t="str">
        <f t="shared" si="11"/>
        <v>Fine herbe</v>
      </c>
      <c r="BQ28" s="516"/>
    </row>
    <row r="29" spans="1:69" s="265" customFormat="1" ht="21" x14ac:dyDescent="0.3">
      <c r="A29" s="798"/>
      <c r="B29" s="117">
        <v>14</v>
      </c>
      <c r="C29" s="168" t="s">
        <v>139</v>
      </c>
      <c r="D29" s="119"/>
      <c r="E29" s="119"/>
      <c r="F29" s="120"/>
      <c r="G29" s="121"/>
      <c r="H29" s="281"/>
      <c r="I29" s="122" t="str">
        <f t="shared" si="1"/>
        <v/>
      </c>
      <c r="J29" s="123">
        <f>IF(ISTEXT(P29),P29,IF(ISBLANK(P29),0,(P29/T14)*M8))</f>
        <v>0</v>
      </c>
      <c r="K29" s="124" t="str">
        <f t="shared" si="2"/>
        <v/>
      </c>
      <c r="L29" s="125">
        <f>IF(ISTEXT(T29),0,IF(ISBLANK(T29),0,(T29/T56)*M10))</f>
        <v>0</v>
      </c>
      <c r="M29" s="126">
        <f>IF(ISTEXT(T29),0,IF(ISBLANK(T29),0,(U29/U14)*M8))</f>
        <v>0</v>
      </c>
      <c r="N29" s="127" t="str">
        <f>IF(N15=N13,ROUND(AA29,3)&amp;"0€",IF(N15=N12,ROUND(Z29,2)&amp;"%"))</f>
        <v>0%</v>
      </c>
      <c r="O29" s="544" t="s">
        <v>130</v>
      </c>
      <c r="P29" s="128"/>
      <c r="Q29" s="129"/>
      <c r="R29" s="130"/>
      <c r="S29" s="131"/>
      <c r="T29" s="132">
        <f t="shared" si="3"/>
        <v>0</v>
      </c>
      <c r="U29" s="133">
        <f t="shared" si="14"/>
        <v>0</v>
      </c>
      <c r="V29" s="147">
        <v>1</v>
      </c>
      <c r="W29" s="148"/>
      <c r="X29" s="136"/>
      <c r="Y29" s="137" t="str">
        <f t="shared" si="5"/>
        <v/>
      </c>
      <c r="Z29" s="149">
        <f>ROUND(U29/U56*100,2)</f>
        <v>0</v>
      </c>
      <c r="AA29" s="150">
        <f t="shared" si="15"/>
        <v>0</v>
      </c>
      <c r="AB29" s="484"/>
      <c r="AC29" s="484"/>
      <c r="AD29" s="484"/>
      <c r="AE29" s="800"/>
      <c r="AF29" s="287"/>
      <c r="AG29" s="268"/>
      <c r="AH29" s="170"/>
      <c r="AI29" s="170" t="s">
        <v>13</v>
      </c>
      <c r="AJ29" s="170"/>
      <c r="AK29" s="170"/>
      <c r="AL29" s="170"/>
      <c r="AM29" s="170"/>
      <c r="AN29" s="170"/>
      <c r="AO29" s="170" t="s">
        <v>26</v>
      </c>
      <c r="AP29" s="268"/>
      <c r="AQ29" s="268"/>
      <c r="AR29" s="268"/>
      <c r="AS29" s="268"/>
      <c r="AT29" s="755"/>
      <c r="AU29" s="268"/>
      <c r="AV29" s="773"/>
      <c r="AW29" s="153"/>
      <c r="AX29" s="154" t="s">
        <v>113</v>
      </c>
      <c r="AY29" s="155"/>
      <c r="AZ29" s="490" t="s">
        <v>140</v>
      </c>
      <c r="BA29" s="491"/>
      <c r="BB29" s="485">
        <f t="shared" si="7"/>
        <v>0</v>
      </c>
      <c r="BC29" s="495"/>
      <c r="BD29" s="491"/>
      <c r="BE29" s="268"/>
      <c r="BF29" s="488" t="str">
        <f t="shared" si="8"/>
        <v>laurier</v>
      </c>
      <c r="BG29" s="492">
        <f>IF(ISTEXT(AW29),AW29,IF(ISBLANK(AW29),0,(AW29/AW11)*BH8))</f>
        <v>0</v>
      </c>
      <c r="BH29" s="493" t="str">
        <f t="shared" si="9"/>
        <v>PM</v>
      </c>
      <c r="BI29" s="494">
        <f>(BB29/AW11)*BH8</f>
        <v>0</v>
      </c>
      <c r="BJ29" s="268"/>
      <c r="BK29" s="502" t="s">
        <v>140</v>
      </c>
      <c r="BL29" s="148"/>
      <c r="BM29" s="136"/>
      <c r="BN29" s="497" t="str">
        <f t="shared" si="13"/>
        <v>laurier</v>
      </c>
      <c r="BO29" s="498" t="str">
        <f t="shared" si="10"/>
        <v>laurier</v>
      </c>
      <c r="BP29" s="490" t="str">
        <f t="shared" si="11"/>
        <v>Laurier</v>
      </c>
      <c r="BQ29" s="516"/>
    </row>
    <row r="30" spans="1:69" s="265" customFormat="1" ht="21" x14ac:dyDescent="0.25">
      <c r="A30" s="798"/>
      <c r="B30" s="117">
        <v>15</v>
      </c>
      <c r="C30" s="168" t="s">
        <v>141</v>
      </c>
      <c r="D30" s="119"/>
      <c r="E30" s="119"/>
      <c r="F30" s="120"/>
      <c r="G30" s="121"/>
      <c r="H30" s="281"/>
      <c r="I30" s="122" t="str">
        <f t="shared" si="1"/>
        <v/>
      </c>
      <c r="J30" s="123">
        <f>IF(ISTEXT(P30),P30,IF(ISBLANK(P30),0,(P30/T14)*M8))</f>
        <v>0</v>
      </c>
      <c r="K30" s="124" t="str">
        <f t="shared" si="2"/>
        <v/>
      </c>
      <c r="L30" s="125">
        <f>IF(ISTEXT(T30),0,IF(ISBLANK(T30),0,(T30/T56)*M10))</f>
        <v>0</v>
      </c>
      <c r="M30" s="126">
        <f>IF(ISTEXT(T30),0,IF(ISBLANK(T30),0,(U30/U14)*M8))</f>
        <v>0</v>
      </c>
      <c r="N30" s="127" t="str">
        <f>IF(N15=N13,ROUND(AA30,3)&amp;"0€",IF(N15=N12,ROUND(Z30,2)&amp;"%"))</f>
        <v>0%</v>
      </c>
      <c r="O30" s="544" t="s">
        <v>130</v>
      </c>
      <c r="P30" s="128"/>
      <c r="Q30" s="129"/>
      <c r="R30" s="130"/>
      <c r="S30" s="131"/>
      <c r="T30" s="132">
        <f t="shared" si="3"/>
        <v>0</v>
      </c>
      <c r="U30" s="133">
        <f t="shared" si="14"/>
        <v>0</v>
      </c>
      <c r="V30" s="134">
        <v>1</v>
      </c>
      <c r="W30" s="148"/>
      <c r="X30" s="136"/>
      <c r="Y30" s="137" t="str">
        <f t="shared" si="5"/>
        <v/>
      </c>
      <c r="Z30" s="138">
        <f>ROUND(U30/U56*100,2)</f>
        <v>0</v>
      </c>
      <c r="AA30" s="139">
        <f t="shared" si="15"/>
        <v>0</v>
      </c>
      <c r="AB30" s="484"/>
      <c r="AC30" s="484"/>
      <c r="AD30" s="484"/>
      <c r="AE30" s="800"/>
      <c r="AF30" s="171" t="s">
        <v>8</v>
      </c>
      <c r="AG30" s="42" t="str">
        <f>ADDRESS(ROW(H10),COLUMN(H10),4)</f>
        <v>H10</v>
      </c>
      <c r="AH30" s="172" t="s">
        <v>7</v>
      </c>
      <c r="AI30" s="268"/>
      <c r="AJ30" s="268"/>
      <c r="AK30" s="268"/>
      <c r="AL30" s="268"/>
      <c r="AM30" s="268"/>
      <c r="AN30" s="268"/>
      <c r="AO30" s="268"/>
      <c r="AP30" s="268"/>
      <c r="AQ30" s="268"/>
      <c r="AR30" s="268"/>
      <c r="AS30" s="268"/>
      <c r="AT30" s="755"/>
      <c r="AU30" s="268"/>
      <c r="AV30" s="773"/>
      <c r="AW30" s="153"/>
      <c r="AX30" s="154" t="s">
        <v>113</v>
      </c>
      <c r="AY30" s="155"/>
      <c r="AZ30" s="490" t="s">
        <v>142</v>
      </c>
      <c r="BA30" s="491"/>
      <c r="BB30" s="485">
        <f t="shared" si="7"/>
        <v>0</v>
      </c>
      <c r="BC30" s="495"/>
      <c r="BD30" s="491"/>
      <c r="BE30" s="268"/>
      <c r="BF30" s="488" t="str">
        <f t="shared" si="8"/>
        <v>Piment Espelette</v>
      </c>
      <c r="BG30" s="492">
        <f>IF(ISTEXT(AW30),AW30,IF(ISBLANK(AW30),0,(AW30/AW11)*BH8))</f>
        <v>0</v>
      </c>
      <c r="BH30" s="493" t="str">
        <f t="shared" si="9"/>
        <v>PM</v>
      </c>
      <c r="BI30" s="494">
        <f>(BB30/AW11)*BH8</f>
        <v>0</v>
      </c>
      <c r="BJ30" s="268"/>
      <c r="BK30" s="502" t="s">
        <v>142</v>
      </c>
      <c r="BL30" s="148"/>
      <c r="BM30" s="136"/>
      <c r="BN30" s="497" t="str">
        <f t="shared" si="13"/>
        <v>Piment Espelette</v>
      </c>
      <c r="BO30" s="498" t="str">
        <f t="shared" si="10"/>
        <v>Piment Espelette</v>
      </c>
      <c r="BP30" s="490" t="str">
        <f t="shared" si="11"/>
        <v>Piment Espelette</v>
      </c>
      <c r="BQ30" s="516"/>
    </row>
    <row r="31" spans="1:69" s="265" customFormat="1" ht="21" customHeight="1" x14ac:dyDescent="0.25">
      <c r="A31" s="798"/>
      <c r="B31" s="117">
        <v>16</v>
      </c>
      <c r="C31" s="168" t="s">
        <v>143</v>
      </c>
      <c r="D31" s="119"/>
      <c r="E31" s="119"/>
      <c r="F31" s="120"/>
      <c r="G31" s="121"/>
      <c r="H31" s="281"/>
      <c r="I31" s="122" t="str">
        <f t="shared" si="1"/>
        <v/>
      </c>
      <c r="J31" s="123">
        <f>IF(ISTEXT(P31),P31,IF(ISBLANK(P31),0,(P31/T14)*M8))</f>
        <v>0</v>
      </c>
      <c r="K31" s="124" t="str">
        <f t="shared" si="2"/>
        <v/>
      </c>
      <c r="L31" s="125">
        <f>IF(ISTEXT(T31),0,IF(ISBLANK(T31),0,(T31/T56)*M10))</f>
        <v>0</v>
      </c>
      <c r="M31" s="126">
        <f>IF(ISTEXT(T31),0,IF(ISBLANK(T31),0,(U31/U14)*M8))</f>
        <v>0</v>
      </c>
      <c r="N31" s="127" t="str">
        <f>IF(N15=N13,ROUND(AA31,3)&amp;"0€",IF(N15=N12,ROUND(Z31,2)&amp;"%"))</f>
        <v>0%</v>
      </c>
      <c r="O31" s="544" t="s">
        <v>130</v>
      </c>
      <c r="P31" s="128"/>
      <c r="Q31" s="129"/>
      <c r="R31" s="130"/>
      <c r="S31" s="131"/>
      <c r="T31" s="132">
        <f t="shared" si="3"/>
        <v>0</v>
      </c>
      <c r="U31" s="133">
        <f t="shared" si="14"/>
        <v>0</v>
      </c>
      <c r="V31" s="147">
        <v>1</v>
      </c>
      <c r="W31" s="148"/>
      <c r="X31" s="136"/>
      <c r="Y31" s="137" t="str">
        <f t="shared" si="5"/>
        <v/>
      </c>
      <c r="Z31" s="149">
        <f>ROUND(U31/U56*100,2)</f>
        <v>0</v>
      </c>
      <c r="AA31" s="150">
        <f t="shared" si="15"/>
        <v>0</v>
      </c>
      <c r="AB31" s="484"/>
      <c r="AC31" s="484"/>
      <c r="AD31" s="484"/>
      <c r="AE31" s="800"/>
      <c r="AF31" s="173" t="s">
        <v>144</v>
      </c>
      <c r="AG31" s="141" t="str">
        <f>ADDRESS(ROW(M8),COLUMN(M8),4)</f>
        <v>M8</v>
      </c>
      <c r="AH31" s="174" t="s">
        <v>145</v>
      </c>
      <c r="AI31" s="174"/>
      <c r="AJ31" s="268"/>
      <c r="AK31" s="268"/>
      <c r="AL31" s="268"/>
      <c r="AM31" s="268"/>
      <c r="AN31" s="268"/>
      <c r="AO31" s="268"/>
      <c r="AP31" s="268"/>
      <c r="AQ31" s="268"/>
      <c r="AR31" s="268"/>
      <c r="AS31" s="268"/>
      <c r="AT31" s="755"/>
      <c r="AU31" s="268"/>
      <c r="AV31" s="773"/>
      <c r="AW31" s="153">
        <v>1</v>
      </c>
      <c r="AX31" s="154" t="s">
        <v>146</v>
      </c>
      <c r="AY31" s="155">
        <v>1000</v>
      </c>
      <c r="AZ31" s="490" t="s">
        <v>147</v>
      </c>
      <c r="BA31" s="491"/>
      <c r="BB31" s="485">
        <f t="shared" si="7"/>
        <v>1</v>
      </c>
      <c r="BC31" s="495"/>
      <c r="BD31" s="491"/>
      <c r="BE31" s="268"/>
      <c r="BF31" s="488" t="str">
        <f t="shared" si="8"/>
        <v>Vin rouge « merlot » (j’ai plus le château…) : +/- 1l</v>
      </c>
      <c r="BG31" s="492">
        <f>IF(ISTEXT(AW31),AW31,IF(ISBLANK(AW31),0,(AW31/AW11)*BH8))</f>
        <v>0.625</v>
      </c>
      <c r="BH31" s="493" t="str">
        <f t="shared" si="9"/>
        <v>Llitre</v>
      </c>
      <c r="BI31" s="494">
        <f>(BB31/AW11)*BH8</f>
        <v>0.625</v>
      </c>
      <c r="BJ31" s="268"/>
      <c r="BK31" s="502" t="s">
        <v>147</v>
      </c>
      <c r="BL31" s="148" t="s">
        <v>659</v>
      </c>
      <c r="BM31" s="136"/>
      <c r="BN31" s="497" t="str">
        <f t="shared" si="13"/>
        <v>Vin rouge « merlot »</v>
      </c>
      <c r="BO31" s="498" t="str">
        <f t="shared" si="10"/>
        <v>Vin rouge « merlot »</v>
      </c>
      <c r="BP31" s="490" t="str">
        <f t="shared" si="11"/>
        <v>Vin rouge « merlot »</v>
      </c>
      <c r="BQ31" s="516"/>
    </row>
    <row r="32" spans="1:69" s="265" customFormat="1" ht="21" x14ac:dyDescent="0.3">
      <c r="A32" s="798"/>
      <c r="B32" s="358" t="s">
        <v>341</v>
      </c>
      <c r="C32" s="359"/>
      <c r="D32" s="359"/>
      <c r="E32" s="359"/>
      <c r="F32" s="360"/>
      <c r="G32" s="121"/>
      <c r="H32" s="281"/>
      <c r="I32" s="122" t="str">
        <f t="shared" si="1"/>
        <v/>
      </c>
      <c r="J32" s="123">
        <f>IF(ISTEXT(P32),P32,IF(ISBLANK(P32),0,(P32/T14)*M8))</f>
        <v>0</v>
      </c>
      <c r="K32" s="124" t="str">
        <f t="shared" si="2"/>
        <v/>
      </c>
      <c r="L32" s="125">
        <f>IF(ISTEXT(T32),0,IF(ISBLANK(T32),0,(T32/T56)*M10))</f>
        <v>0</v>
      </c>
      <c r="M32" s="126">
        <f>IF(ISTEXT(T32),0,IF(ISBLANK(T32),0,(U32/U14)*M8))</f>
        <v>0</v>
      </c>
      <c r="N32" s="127" t="str">
        <f>IF(N15=N13,ROUND(AA32,3)&amp;"0€",IF(N15=N12,ROUND(Z32,2)&amp;"%"))</f>
        <v>0%</v>
      </c>
      <c r="O32" s="544" t="s">
        <v>130</v>
      </c>
      <c r="P32" s="128"/>
      <c r="Q32" s="129"/>
      <c r="R32" s="130"/>
      <c r="S32" s="131"/>
      <c r="T32" s="132">
        <f t="shared" si="3"/>
        <v>0</v>
      </c>
      <c r="U32" s="133">
        <f t="shared" si="14"/>
        <v>0</v>
      </c>
      <c r="V32" s="134">
        <v>1</v>
      </c>
      <c r="W32" s="148"/>
      <c r="X32" s="136"/>
      <c r="Y32" s="137" t="str">
        <f t="shared" si="5"/>
        <v/>
      </c>
      <c r="Z32" s="138">
        <f>ROUND(U32/U56*100,2)</f>
        <v>0</v>
      </c>
      <c r="AA32" s="139">
        <f t="shared" si="15"/>
        <v>0</v>
      </c>
      <c r="AB32" s="484"/>
      <c r="AC32" s="484"/>
      <c r="AD32" s="484"/>
      <c r="AE32" s="800"/>
      <c r="AF32" s="175" t="s">
        <v>148</v>
      </c>
      <c r="AG32" s="164" t="str">
        <f>ADDRESS(ROW(N15),COLUMN(N15),4)</f>
        <v>N15</v>
      </c>
      <c r="AH32" s="152" t="s">
        <v>149</v>
      </c>
      <c r="AI32" s="174"/>
      <c r="AJ32" s="268"/>
      <c r="AK32" s="268"/>
      <c r="AL32" s="268"/>
      <c r="AM32" s="268"/>
      <c r="AN32" s="268"/>
      <c r="AO32" s="268"/>
      <c r="AP32" s="268"/>
      <c r="AQ32" s="268"/>
      <c r="AR32" s="268"/>
      <c r="AS32" s="268"/>
      <c r="AT32" s="755"/>
      <c r="AU32" s="268"/>
      <c r="AV32" s="773"/>
      <c r="AW32" s="153">
        <v>1</v>
      </c>
      <c r="AX32" s="154" t="s">
        <v>150</v>
      </c>
      <c r="AY32" s="155"/>
      <c r="AZ32" s="490" t="s">
        <v>151</v>
      </c>
      <c r="BA32" s="491"/>
      <c r="BB32" s="485">
        <f t="shared" si="7"/>
        <v>0</v>
      </c>
      <c r="BC32" s="495"/>
      <c r="BD32" s="491"/>
      <c r="BE32" s="268"/>
      <c r="BF32" s="488" t="str">
        <f t="shared" si="8"/>
        <v>Oignon rouge : 1 petit</v>
      </c>
      <c r="BG32" s="492">
        <f>IF(ISTEXT(AW32),AW32,IF(ISBLANK(AW32),0,(AW32/AW11)*BH8))</f>
        <v>0.625</v>
      </c>
      <c r="BH32" s="493" t="str">
        <f t="shared" si="9"/>
        <v>petit</v>
      </c>
      <c r="BI32" s="494">
        <f>(BB32/AW11)*BH8</f>
        <v>0</v>
      </c>
      <c r="BJ32" s="268"/>
      <c r="BK32" s="502" t="s">
        <v>151</v>
      </c>
      <c r="BL32" s="148" t="s">
        <v>660</v>
      </c>
      <c r="BM32" s="136"/>
      <c r="BN32" s="497" t="str">
        <f t="shared" si="13"/>
        <v>Oignon rouge</v>
      </c>
      <c r="BO32" s="498" t="str">
        <f t="shared" si="10"/>
        <v>Oignon rouge</v>
      </c>
      <c r="BP32" s="490" t="str">
        <f t="shared" si="11"/>
        <v>Oignon rouge</v>
      </c>
      <c r="BQ32" s="516"/>
    </row>
    <row r="33" spans="1:69" s="265" customFormat="1" ht="21.75" thickBot="1" x14ac:dyDescent="0.3">
      <c r="A33" s="798"/>
      <c r="B33" s="117">
        <v>18</v>
      </c>
      <c r="C33" s="119"/>
      <c r="D33" s="119"/>
      <c r="E33" s="119"/>
      <c r="F33" s="120"/>
      <c r="G33" s="121"/>
      <c r="H33" s="281"/>
      <c r="I33" s="122" t="str">
        <f t="shared" si="1"/>
        <v/>
      </c>
      <c r="J33" s="123">
        <f>IF(ISTEXT(P33),P33,IF(ISBLANK(P33),0,(P33/T14)*M8))</f>
        <v>0</v>
      </c>
      <c r="K33" s="124" t="str">
        <f t="shared" si="2"/>
        <v/>
      </c>
      <c r="L33" s="125">
        <f>IF(ISTEXT(T33),0,IF(ISBLANK(T33),0,(T33/T56)*M10))</f>
        <v>0</v>
      </c>
      <c r="M33" s="126">
        <f>IF(ISTEXT(T33),0,IF(ISBLANK(T33),0,(U33/U14)*M8))</f>
        <v>0</v>
      </c>
      <c r="N33" s="127" t="str">
        <f>IF(N15=N13,ROUND(AA33,3)&amp;"0€",IF(N15=N12,ROUND(Z33,2)&amp;"%"))</f>
        <v>0%</v>
      </c>
      <c r="O33" s="544" t="s">
        <v>130</v>
      </c>
      <c r="P33" s="128"/>
      <c r="Q33" s="129"/>
      <c r="R33" s="130"/>
      <c r="S33" s="131"/>
      <c r="T33" s="132">
        <f t="shared" si="3"/>
        <v>0</v>
      </c>
      <c r="U33" s="133">
        <f t="shared" si="14"/>
        <v>0</v>
      </c>
      <c r="V33" s="147">
        <v>1</v>
      </c>
      <c r="W33" s="148"/>
      <c r="X33" s="136"/>
      <c r="Y33" s="137" t="str">
        <f t="shared" si="5"/>
        <v/>
      </c>
      <c r="Z33" s="149">
        <f>ROUND(U33/U56*100,2)</f>
        <v>0</v>
      </c>
      <c r="AA33" s="150">
        <f t="shared" si="15"/>
        <v>0</v>
      </c>
      <c r="AB33" s="484"/>
      <c r="AC33" s="484"/>
      <c r="AD33" s="484"/>
      <c r="AE33" s="800"/>
      <c r="AF33" s="288"/>
      <c r="AG33" s="289" t="s">
        <v>35</v>
      </c>
      <c r="AH33" s="290"/>
      <c r="AI33" s="290"/>
      <c r="AJ33" s="290"/>
      <c r="AK33" s="290"/>
      <c r="AL33" s="290"/>
      <c r="AM33" s="290"/>
      <c r="AN33" s="290"/>
      <c r="AO33" s="290"/>
      <c r="AP33" s="290"/>
      <c r="AQ33" s="290"/>
      <c r="AR33" s="290"/>
      <c r="AS33" s="290"/>
      <c r="AT33" s="755"/>
      <c r="AU33" s="268"/>
      <c r="AV33" s="773"/>
      <c r="AW33" s="153">
        <v>0.25</v>
      </c>
      <c r="AX33" s="154" t="s">
        <v>152</v>
      </c>
      <c r="AY33" s="155"/>
      <c r="AZ33" s="490" t="s">
        <v>153</v>
      </c>
      <c r="BA33" s="491"/>
      <c r="BB33" s="485">
        <f t="shared" si="7"/>
        <v>0</v>
      </c>
      <c r="BC33" s="495"/>
      <c r="BD33" s="491"/>
      <c r="BE33" s="268"/>
      <c r="BF33" s="488" t="str">
        <f t="shared" si="8"/>
        <v>Ail rose : ¼ de têtes</v>
      </c>
      <c r="BG33" s="492">
        <f>IF(ISTEXT(AW33),AW33,IF(ISBLANK(AW33),0,(AW33/AW11)*BH8))</f>
        <v>0.15625</v>
      </c>
      <c r="BH33" s="493" t="str">
        <f t="shared" si="9"/>
        <v>tête</v>
      </c>
      <c r="BI33" s="494">
        <f>(BB33/AW11)*BH8</f>
        <v>0</v>
      </c>
      <c r="BJ33" s="268"/>
      <c r="BK33" s="502" t="s">
        <v>153</v>
      </c>
      <c r="BL33" s="148" t="s">
        <v>661</v>
      </c>
      <c r="BM33" s="136"/>
      <c r="BN33" s="497" t="str">
        <f t="shared" si="13"/>
        <v xml:space="preserve">Ail rose </v>
      </c>
      <c r="BO33" s="498" t="str">
        <f t="shared" si="10"/>
        <v>Ail rose</v>
      </c>
      <c r="BP33" s="490" t="str">
        <f t="shared" si="11"/>
        <v>Ail rose</v>
      </c>
      <c r="BQ33" s="516"/>
    </row>
    <row r="34" spans="1:69" s="265" customFormat="1" ht="21.75" thickBot="1" x14ac:dyDescent="0.3">
      <c r="A34" s="798"/>
      <c r="B34" s="117">
        <v>19</v>
      </c>
      <c r="C34" s="176" t="s">
        <v>154</v>
      </c>
      <c r="D34" s="119"/>
      <c r="E34" s="119"/>
      <c r="F34" s="120"/>
      <c r="G34" s="121"/>
      <c r="H34" s="281"/>
      <c r="I34" s="122" t="str">
        <f t="shared" si="1"/>
        <v/>
      </c>
      <c r="J34" s="123">
        <f>IF(ISTEXT(P34),P34,IF(ISBLANK(P34),0,(P34/T14)*M8))</f>
        <v>0</v>
      </c>
      <c r="K34" s="124" t="str">
        <f t="shared" si="2"/>
        <v/>
      </c>
      <c r="L34" s="125">
        <f>IF(ISTEXT(T34),0,IF(ISBLANK(T34),0,(T34/T56)*M10))</f>
        <v>0</v>
      </c>
      <c r="M34" s="126">
        <f>IF(ISTEXT(T34),0,IF(ISBLANK(T34),0,(U34/U14)*M8))</f>
        <v>0</v>
      </c>
      <c r="N34" s="127" t="str">
        <f>IF(N15=N13,ROUND(AA34,3)&amp;"0€",IF(N15=N12,ROUND(Z34,2)&amp;"%"))</f>
        <v>0%</v>
      </c>
      <c r="O34" s="544" t="s">
        <v>130</v>
      </c>
      <c r="P34" s="128"/>
      <c r="Q34" s="129"/>
      <c r="R34" s="130"/>
      <c r="S34" s="131"/>
      <c r="T34" s="132">
        <f t="shared" si="3"/>
        <v>0</v>
      </c>
      <c r="U34" s="133">
        <f t="shared" si="14"/>
        <v>0</v>
      </c>
      <c r="V34" s="134">
        <v>1</v>
      </c>
      <c r="W34" s="148"/>
      <c r="X34" s="136"/>
      <c r="Y34" s="137" t="str">
        <f t="shared" si="5"/>
        <v/>
      </c>
      <c r="Z34" s="138">
        <f>ROUND(U34/U56*100,2)</f>
        <v>0</v>
      </c>
      <c r="AA34" s="139">
        <f t="shared" si="15"/>
        <v>0</v>
      </c>
      <c r="AB34" s="484"/>
      <c r="AC34" s="484"/>
      <c r="AD34" s="484"/>
      <c r="AE34" s="268" t="s">
        <v>155</v>
      </c>
      <c r="AF34" s="268"/>
      <c r="AG34" s="268"/>
      <c r="AH34" s="268"/>
      <c r="AI34" s="268"/>
      <c r="AM34" s="268"/>
      <c r="AN34" s="268"/>
      <c r="AO34" s="268"/>
      <c r="AP34" s="268"/>
      <c r="AQ34" s="268"/>
      <c r="AR34" s="268"/>
      <c r="AS34" s="268"/>
      <c r="AT34" s="755"/>
      <c r="AU34" s="268"/>
      <c r="AV34" s="773"/>
      <c r="AW34" s="153"/>
      <c r="AX34" s="154"/>
      <c r="AY34" s="155">
        <v>300</v>
      </c>
      <c r="AZ34" s="490" t="s">
        <v>156</v>
      </c>
      <c r="BA34" s="491"/>
      <c r="BB34" s="485">
        <f t="shared" si="7"/>
        <v>0.3</v>
      </c>
      <c r="BC34" s="495"/>
      <c r="BD34" s="491"/>
      <c r="BE34" s="268"/>
      <c r="BF34" s="488" t="str">
        <f t="shared" si="8"/>
        <v>Cèpe (belle maman appellation contrôlée) : 300g</v>
      </c>
      <c r="BG34" s="492">
        <f>IF(ISTEXT(AW34),AW34,IF(ISBLANK(AW34),0,(AW34/AW11)*BH8))</f>
        <v>0</v>
      </c>
      <c r="BH34" s="493">
        <f t="shared" si="9"/>
        <v>0</v>
      </c>
      <c r="BI34" s="494">
        <f>(BB34/AW11)*BH8</f>
        <v>0.1875</v>
      </c>
      <c r="BJ34" s="268"/>
      <c r="BK34" s="502" t="s">
        <v>156</v>
      </c>
      <c r="BL34" s="148" t="s">
        <v>156</v>
      </c>
      <c r="BM34" s="136" t="s">
        <v>662</v>
      </c>
      <c r="BN34" s="497" t="str">
        <f t="shared" si="13"/>
        <v>cèpes</v>
      </c>
      <c r="BO34" s="498" t="str">
        <f t="shared" si="10"/>
        <v>cèpes</v>
      </c>
      <c r="BP34" s="490" t="str">
        <f t="shared" si="11"/>
        <v>Cèpes</v>
      </c>
      <c r="BQ34" s="516"/>
    </row>
    <row r="35" spans="1:69" s="265" customFormat="1" ht="21" x14ac:dyDescent="0.25">
      <c r="A35" s="798"/>
      <c r="B35" s="117">
        <v>20</v>
      </c>
      <c r="C35" s="291" t="s">
        <v>157</v>
      </c>
      <c r="D35" s="119"/>
      <c r="E35" s="119"/>
      <c r="F35" s="120"/>
      <c r="G35" s="121"/>
      <c r="H35" s="281"/>
      <c r="I35" s="122" t="str">
        <f t="shared" si="1"/>
        <v/>
      </c>
      <c r="J35" s="123">
        <f>IF(ISTEXT(P35),P35,IF(ISBLANK(P35),0,(P35/T14)*M8))</f>
        <v>0</v>
      </c>
      <c r="K35" s="124" t="str">
        <f t="shared" si="2"/>
        <v/>
      </c>
      <c r="L35" s="125">
        <f>IF(ISTEXT(T35),0,IF(ISBLANK(T35),0,(T35/T56)*M10))</f>
        <v>0</v>
      </c>
      <c r="M35" s="126">
        <f>IF(ISTEXT(T35),0,IF(ISBLANK(T35),0,(U35/U14)*M8))</f>
        <v>0</v>
      </c>
      <c r="N35" s="127" t="str">
        <f>IF(N15=N13,ROUND(AA35,3)&amp;"0€",IF(N15=N12,ROUND(Z35,2)&amp;"%"))</f>
        <v>0%</v>
      </c>
      <c r="O35" s="544" t="s">
        <v>130</v>
      </c>
      <c r="P35" s="128"/>
      <c r="Q35" s="129"/>
      <c r="R35" s="130"/>
      <c r="S35" s="131"/>
      <c r="T35" s="132">
        <f t="shared" si="3"/>
        <v>0</v>
      </c>
      <c r="U35" s="133">
        <f t="shared" si="14"/>
        <v>0</v>
      </c>
      <c r="V35" s="147">
        <v>1</v>
      </c>
      <c r="W35" s="148"/>
      <c r="X35" s="136"/>
      <c r="Y35" s="137" t="str">
        <f t="shared" si="5"/>
        <v/>
      </c>
      <c r="Z35" s="149">
        <f>ROUND(U35/U56*100,2)</f>
        <v>0</v>
      </c>
      <c r="AA35" s="150">
        <f t="shared" si="15"/>
        <v>0</v>
      </c>
      <c r="AB35" s="484"/>
      <c r="AC35" s="484"/>
      <c r="AD35" s="484"/>
      <c r="AE35" s="557" t="s">
        <v>158</v>
      </c>
      <c r="AF35" s="558"/>
      <c r="AG35" s="558"/>
      <c r="AH35" s="558"/>
      <c r="AI35" s="558"/>
      <c r="AJ35" s="558"/>
      <c r="AK35" s="558"/>
      <c r="AL35" s="559"/>
      <c r="AM35" s="552" t="s">
        <v>159</v>
      </c>
      <c r="AN35" s="553"/>
      <c r="AO35" s="553"/>
      <c r="AP35" s="553"/>
      <c r="AQ35" s="553"/>
      <c r="AR35" s="553"/>
      <c r="AS35" s="554"/>
      <c r="AT35" s="755"/>
      <c r="AU35" s="268"/>
      <c r="AV35" s="773"/>
      <c r="AW35" s="153">
        <v>3</v>
      </c>
      <c r="AX35" s="154" t="s">
        <v>160</v>
      </c>
      <c r="AY35" s="155"/>
      <c r="AZ35" s="490" t="s">
        <v>161</v>
      </c>
      <c r="BA35" s="491"/>
      <c r="BB35" s="485">
        <f t="shared" si="7"/>
        <v>0</v>
      </c>
      <c r="BC35" s="495"/>
      <c r="BD35" s="491"/>
      <c r="BE35" s="268"/>
      <c r="BF35" s="488" t="str">
        <f t="shared" si="8"/>
        <v>Carotte de la terre (bio) : 3 pièces moyennes</v>
      </c>
      <c r="BG35" s="492">
        <f>IF(ISTEXT(AW35),AW35,IF(ISBLANK(AW35),0,(AW35/AW11)*BH8))</f>
        <v>1.875</v>
      </c>
      <c r="BH35" s="493" t="str">
        <f t="shared" si="9"/>
        <v>moyennes</v>
      </c>
      <c r="BI35" s="494">
        <f>(BB35/AW11)*BH8</f>
        <v>0</v>
      </c>
      <c r="BJ35" s="268"/>
      <c r="BK35" s="502" t="s">
        <v>161</v>
      </c>
      <c r="BL35" s="148" t="s">
        <v>663</v>
      </c>
      <c r="BM35" s="136"/>
      <c r="BN35" s="497" t="str">
        <f t="shared" si="13"/>
        <v>Carotte</v>
      </c>
      <c r="BO35" s="498" t="str">
        <f t="shared" si="10"/>
        <v>Carotte</v>
      </c>
      <c r="BP35" s="490" t="str">
        <f t="shared" si="11"/>
        <v>Carotte</v>
      </c>
      <c r="BQ35" s="516"/>
    </row>
    <row r="36" spans="1:69" s="265" customFormat="1" ht="21" x14ac:dyDescent="0.25">
      <c r="A36" s="798"/>
      <c r="B36" s="117">
        <v>21</v>
      </c>
      <c r="C36" s="176" t="s">
        <v>162</v>
      </c>
      <c r="D36" s="119"/>
      <c r="E36" s="119"/>
      <c r="F36" s="120"/>
      <c r="G36" s="121"/>
      <c r="H36" s="281"/>
      <c r="I36" s="122" t="str">
        <f t="shared" si="1"/>
        <v/>
      </c>
      <c r="J36" s="123">
        <f>IF(ISTEXT(P36),P36,IF(ISBLANK(P36),0,(P36/T14)*M8))</f>
        <v>0</v>
      </c>
      <c r="K36" s="124" t="str">
        <f t="shared" si="2"/>
        <v/>
      </c>
      <c r="L36" s="125">
        <f>IF(ISTEXT(T36),0,IF(ISBLANK(T36),0,(T36/T56)*M10))</f>
        <v>0</v>
      </c>
      <c r="M36" s="126">
        <f>IF(ISTEXT(T36),0,IF(ISBLANK(T36),0,(U36/U14)*M8))</f>
        <v>0</v>
      </c>
      <c r="N36" s="127" t="str">
        <f>IF(N15=N13,ROUND(AA36,3)&amp;"0€",IF(N15=N12,ROUND(Z36,2)&amp;"%"))</f>
        <v>0%</v>
      </c>
      <c r="O36" s="544" t="s">
        <v>130</v>
      </c>
      <c r="P36" s="128"/>
      <c r="Q36" s="129"/>
      <c r="R36" s="130"/>
      <c r="S36" s="131"/>
      <c r="T36" s="132">
        <f t="shared" si="3"/>
        <v>0</v>
      </c>
      <c r="U36" s="133">
        <f t="shared" si="14"/>
        <v>0</v>
      </c>
      <c r="V36" s="134">
        <v>1</v>
      </c>
      <c r="W36" s="148"/>
      <c r="X36" s="136"/>
      <c r="Y36" s="137" t="str">
        <f t="shared" si="5"/>
        <v/>
      </c>
      <c r="Z36" s="138">
        <f>ROUND(U36/U56*100,2)</f>
        <v>0</v>
      </c>
      <c r="AA36" s="139">
        <f t="shared" si="15"/>
        <v>0</v>
      </c>
      <c r="AB36" s="484"/>
      <c r="AC36" s="484"/>
      <c r="AD36" s="484"/>
      <c r="AE36" s="555" t="s">
        <v>163</v>
      </c>
      <c r="AF36" s="176"/>
      <c r="AG36" s="176"/>
      <c r="AH36" s="176"/>
      <c r="AI36" s="176"/>
      <c r="AJ36" s="176"/>
      <c r="AK36" s="176"/>
      <c r="AL36" s="556"/>
      <c r="AM36" s="549" t="s">
        <v>164</v>
      </c>
      <c r="AN36" s="550"/>
      <c r="AO36" s="550"/>
      <c r="AP36" s="550"/>
      <c r="AQ36" s="550"/>
      <c r="AR36" s="550"/>
      <c r="AS36" s="551"/>
      <c r="AT36" s="755"/>
      <c r="AU36" s="268"/>
      <c r="AV36" s="773"/>
      <c r="AW36" s="153"/>
      <c r="AX36" s="154"/>
      <c r="AY36" s="155">
        <v>50</v>
      </c>
      <c r="AZ36" s="490" t="s">
        <v>165</v>
      </c>
      <c r="BA36" s="491"/>
      <c r="BB36" s="485">
        <f t="shared" si="7"/>
        <v>0.05</v>
      </c>
      <c r="BC36" s="495"/>
      <c r="BD36" s="491"/>
      <c r="BE36" s="268"/>
      <c r="BF36" s="488" t="str">
        <f t="shared" si="8"/>
        <v>Cognac de cognac ! : 5cl</v>
      </c>
      <c r="BG36" s="492">
        <f>IF(ISTEXT(AW36),AW36,IF(ISBLANK(AW36),0,(AW36/AW11)*BH8))</f>
        <v>0</v>
      </c>
      <c r="BH36" s="493">
        <f t="shared" si="9"/>
        <v>0</v>
      </c>
      <c r="BI36" s="494">
        <f>(BB36/AW11)*BH8</f>
        <v>3.125E-2</v>
      </c>
      <c r="BJ36" s="268"/>
      <c r="BK36" s="502" t="s">
        <v>165</v>
      </c>
      <c r="BL36" s="148" t="s">
        <v>664</v>
      </c>
      <c r="BM36" s="136"/>
      <c r="BN36" s="497" t="str">
        <f t="shared" si="13"/>
        <v>Cognac</v>
      </c>
      <c r="BO36" s="498" t="str">
        <f t="shared" si="10"/>
        <v>Cognac</v>
      </c>
      <c r="BP36" s="490" t="str">
        <f t="shared" si="11"/>
        <v>Cognac</v>
      </c>
      <c r="BQ36" s="516"/>
    </row>
    <row r="37" spans="1:69" s="265" customFormat="1" ht="21" customHeight="1" x14ac:dyDescent="0.25">
      <c r="A37" s="798"/>
      <c r="B37" s="117">
        <v>22</v>
      </c>
      <c r="C37" s="176" t="s">
        <v>166</v>
      </c>
      <c r="D37" s="119"/>
      <c r="E37" s="119"/>
      <c r="F37" s="120"/>
      <c r="G37" s="121"/>
      <c r="H37" s="281"/>
      <c r="I37" s="122" t="str">
        <f t="shared" si="1"/>
        <v/>
      </c>
      <c r="J37" s="123">
        <f>IF(ISTEXT(P37),P37,IF(ISBLANK(P37),0,(P37/T14)*M8))</f>
        <v>0</v>
      </c>
      <c r="K37" s="124" t="str">
        <f t="shared" si="2"/>
        <v/>
      </c>
      <c r="L37" s="125">
        <f>IF(ISTEXT(T37),0,IF(ISBLANK(T37),0,(T37/T56)*M10))</f>
        <v>0</v>
      </c>
      <c r="M37" s="126">
        <f>IF(ISTEXT(T37),0,IF(ISBLANK(T37),0,(U37/U14)*M8))</f>
        <v>0</v>
      </c>
      <c r="N37" s="127" t="str">
        <f>IF(N15=N13,ROUND(AA37,3)&amp;"0€",IF(N15=N12,ROUND(Z37,2)&amp;"%"))</f>
        <v>0%</v>
      </c>
      <c r="O37" s="544" t="s">
        <v>130</v>
      </c>
      <c r="P37" s="128"/>
      <c r="Q37" s="129"/>
      <c r="R37" s="130"/>
      <c r="S37" s="131"/>
      <c r="T37" s="132">
        <f t="shared" si="3"/>
        <v>0</v>
      </c>
      <c r="U37" s="133">
        <f t="shared" si="14"/>
        <v>0</v>
      </c>
      <c r="V37" s="147">
        <v>1</v>
      </c>
      <c r="W37" s="148"/>
      <c r="X37" s="136"/>
      <c r="Y37" s="137" t="str">
        <f t="shared" si="5"/>
        <v/>
      </c>
      <c r="Z37" s="149">
        <f>ROUND(U37/U56*100,2)</f>
        <v>0</v>
      </c>
      <c r="AA37" s="150">
        <f t="shared" si="15"/>
        <v>0</v>
      </c>
      <c r="AB37" s="484"/>
      <c r="AC37" s="484"/>
      <c r="AD37" s="484"/>
      <c r="AE37" s="555" t="s">
        <v>162</v>
      </c>
      <c r="AF37" s="176"/>
      <c r="AG37" s="176"/>
      <c r="AH37" s="176"/>
      <c r="AI37" s="176"/>
      <c r="AJ37" s="176"/>
      <c r="AK37" s="176"/>
      <c r="AL37" s="556"/>
      <c r="AM37" s="549" t="s">
        <v>167</v>
      </c>
      <c r="AN37" s="550"/>
      <c r="AO37" s="550"/>
      <c r="AP37" s="550"/>
      <c r="AQ37" s="550"/>
      <c r="AR37" s="550"/>
      <c r="AS37" s="551"/>
      <c r="AT37" s="755"/>
      <c r="AU37" s="268"/>
      <c r="AV37" s="773"/>
      <c r="AW37" s="153"/>
      <c r="AX37" s="154" t="s">
        <v>113</v>
      </c>
      <c r="AY37" s="155"/>
      <c r="AZ37" s="490" t="s">
        <v>168</v>
      </c>
      <c r="BA37" s="491"/>
      <c r="BB37" s="485">
        <f t="shared" si="7"/>
        <v>0</v>
      </c>
      <c r="BC37" s="495"/>
      <c r="BD37" s="491"/>
      <c r="BE37" s="268"/>
      <c r="BF37" s="488" t="str">
        <f t="shared" si="8"/>
        <v>Sel de la mer : PM</v>
      </c>
      <c r="BG37" s="492">
        <f>IF(ISTEXT(AW37),AW37,IF(ISBLANK(AW37),0,(AW37/AW11)*BH8))</f>
        <v>0</v>
      </c>
      <c r="BH37" s="493" t="str">
        <f t="shared" si="9"/>
        <v>PM</v>
      </c>
      <c r="BI37" s="494">
        <f>(BB37/AW11)*BH8</f>
        <v>0</v>
      </c>
      <c r="BJ37" s="268"/>
      <c r="BK37" s="502" t="s">
        <v>168</v>
      </c>
      <c r="BL37" s="148" t="s">
        <v>168</v>
      </c>
      <c r="BM37" s="136" t="s">
        <v>665</v>
      </c>
      <c r="BN37" s="497" t="str">
        <f t="shared" si="13"/>
        <v>sel de mer</v>
      </c>
      <c r="BO37" s="498" t="str">
        <f t="shared" si="10"/>
        <v>sel de mer</v>
      </c>
      <c r="BP37" s="490" t="str">
        <f t="shared" si="11"/>
        <v>Sel de mer</v>
      </c>
      <c r="BQ37" s="516"/>
    </row>
    <row r="38" spans="1:69" s="265" customFormat="1" ht="21" x14ac:dyDescent="0.25">
      <c r="A38" s="798"/>
      <c r="B38" s="117">
        <v>23</v>
      </c>
      <c r="C38" s="176" t="s">
        <v>169</v>
      </c>
      <c r="D38" s="119"/>
      <c r="E38" s="119"/>
      <c r="F38" s="120"/>
      <c r="G38" s="121"/>
      <c r="H38" s="281"/>
      <c r="I38" s="122" t="str">
        <f t="shared" si="1"/>
        <v/>
      </c>
      <c r="J38" s="123">
        <f>IF(ISTEXT(P38),P38,IF(ISBLANK(P38),0,(P38/T14)*M8))</f>
        <v>0</v>
      </c>
      <c r="K38" s="124" t="str">
        <f t="shared" si="2"/>
        <v/>
      </c>
      <c r="L38" s="125">
        <f>IF(ISTEXT(T38),0,IF(ISBLANK(T38),0,(T38/T56)*M10))</f>
        <v>0</v>
      </c>
      <c r="M38" s="126">
        <f>IF(ISTEXT(T38),0,IF(ISBLANK(T38),0,(U38/U14)*M8))</f>
        <v>0</v>
      </c>
      <c r="N38" s="127" t="str">
        <f>IF(N15=N13,ROUND(AA38,3)&amp;"0€",IF(N15=N12,ROUND(Z38,2)&amp;"%"))</f>
        <v>0%</v>
      </c>
      <c r="O38" s="544" t="s">
        <v>130</v>
      </c>
      <c r="P38" s="128"/>
      <c r="Q38" s="129"/>
      <c r="R38" s="130"/>
      <c r="S38" s="131"/>
      <c r="T38" s="132">
        <f t="shared" si="3"/>
        <v>0</v>
      </c>
      <c r="U38" s="133">
        <f t="shared" si="14"/>
        <v>0</v>
      </c>
      <c r="V38" s="134">
        <v>1</v>
      </c>
      <c r="W38" s="148"/>
      <c r="X38" s="136"/>
      <c r="Y38" s="137" t="str">
        <f t="shared" si="5"/>
        <v/>
      </c>
      <c r="Z38" s="138">
        <f>ROUND(U38/U56*100,2)</f>
        <v>0</v>
      </c>
      <c r="AA38" s="139">
        <f t="shared" si="15"/>
        <v>0</v>
      </c>
      <c r="AB38" s="484"/>
      <c r="AC38" s="484"/>
      <c r="AD38" s="484"/>
      <c r="AE38" s="555" t="s">
        <v>166</v>
      </c>
      <c r="AF38" s="176"/>
      <c r="AG38" s="176"/>
      <c r="AH38" s="176"/>
      <c r="AI38" s="176"/>
      <c r="AJ38" s="176"/>
      <c r="AK38" s="176"/>
      <c r="AL38" s="556"/>
      <c r="AM38" s="549" t="s">
        <v>170</v>
      </c>
      <c r="AN38" s="550"/>
      <c r="AO38" s="550"/>
      <c r="AP38" s="550"/>
      <c r="AQ38" s="550"/>
      <c r="AR38" s="550"/>
      <c r="AS38" s="551"/>
      <c r="AT38" s="755"/>
      <c r="AU38" s="268"/>
      <c r="AV38" s="773"/>
      <c r="AW38" s="153"/>
      <c r="AX38" s="154" t="s">
        <v>113</v>
      </c>
      <c r="AY38" s="155"/>
      <c r="AZ38" s="490" t="s">
        <v>171</v>
      </c>
      <c r="BA38" s="491"/>
      <c r="BB38" s="485">
        <f t="shared" si="7"/>
        <v>0</v>
      </c>
      <c r="BC38" s="495"/>
      <c r="BD38" s="491"/>
      <c r="BE38" s="268"/>
      <c r="BF38" s="488" t="str">
        <f t="shared" si="8"/>
        <v xml:space="preserve">Poivre de Sichuan </v>
      </c>
      <c r="BG38" s="492">
        <f>IF(ISTEXT(AW38),AW38,IF(ISBLANK(AW38),0,(AW38/AW11)*BH8))</f>
        <v>0</v>
      </c>
      <c r="BH38" s="493" t="str">
        <f t="shared" si="9"/>
        <v>PM</v>
      </c>
      <c r="BI38" s="494">
        <f>(BB38/AW11)*BH8</f>
        <v>0</v>
      </c>
      <c r="BJ38" s="268"/>
      <c r="BK38" s="502" t="s">
        <v>171</v>
      </c>
      <c r="BL38" s="148"/>
      <c r="BM38" s="136"/>
      <c r="BN38" s="497" t="str">
        <f t="shared" si="13"/>
        <v xml:space="preserve">Poivre de Sichuan </v>
      </c>
      <c r="BO38" s="498" t="str">
        <f t="shared" si="10"/>
        <v>Poivre de Sichuan</v>
      </c>
      <c r="BP38" s="490" t="str">
        <f t="shared" si="11"/>
        <v>Poivre de Sichuan</v>
      </c>
      <c r="BQ38" s="516"/>
    </row>
    <row r="39" spans="1:69" s="265" customFormat="1" ht="21" x14ac:dyDescent="0.25">
      <c r="A39" s="798"/>
      <c r="B39" s="117">
        <v>24</v>
      </c>
      <c r="C39" s="160"/>
      <c r="D39" s="119"/>
      <c r="E39" s="119"/>
      <c r="F39" s="120"/>
      <c r="G39" s="121"/>
      <c r="H39" s="281"/>
      <c r="I39" s="122" t="str">
        <f t="shared" si="1"/>
        <v/>
      </c>
      <c r="J39" s="123">
        <f>IF(ISTEXT(P39),P39,IF(ISBLANK(P39),0,(P39/T14)*M8))</f>
        <v>0</v>
      </c>
      <c r="K39" s="124" t="str">
        <f t="shared" si="2"/>
        <v/>
      </c>
      <c r="L39" s="125">
        <f>IF(ISTEXT(T39),0,IF(ISBLANK(T39),0,(T39/T56)*M10))</f>
        <v>0</v>
      </c>
      <c r="M39" s="126">
        <f>IF(ISTEXT(T39),0,IF(ISBLANK(T39),0,(U39/U14)*M8))</f>
        <v>0</v>
      </c>
      <c r="N39" s="127" t="str">
        <f>IF(N15=N13,ROUND(AA39,3)&amp;"0€",IF(N15=N12,ROUND(Z39,2)&amp;"%"))</f>
        <v>0%</v>
      </c>
      <c r="O39" s="544" t="s">
        <v>130</v>
      </c>
      <c r="P39" s="128"/>
      <c r="Q39" s="129"/>
      <c r="R39" s="130"/>
      <c r="S39" s="131"/>
      <c r="T39" s="132">
        <f t="shared" si="3"/>
        <v>0</v>
      </c>
      <c r="U39" s="133">
        <f t="shared" si="14"/>
        <v>0</v>
      </c>
      <c r="V39" s="147">
        <v>1</v>
      </c>
      <c r="W39" s="148"/>
      <c r="X39" s="136"/>
      <c r="Y39" s="137" t="str">
        <f t="shared" si="5"/>
        <v/>
      </c>
      <c r="Z39" s="149">
        <f>ROUND(U39/U56*100,2)</f>
        <v>0</v>
      </c>
      <c r="AA39" s="150">
        <f t="shared" si="15"/>
        <v>0</v>
      </c>
      <c r="AB39" s="484"/>
      <c r="AC39" s="484"/>
      <c r="AD39" s="484"/>
      <c r="AE39" s="555" t="s">
        <v>169</v>
      </c>
      <c r="AF39" s="176"/>
      <c r="AG39" s="176"/>
      <c r="AH39" s="176"/>
      <c r="AI39" s="176"/>
      <c r="AJ39" s="176"/>
      <c r="AK39" s="176"/>
      <c r="AL39" s="556"/>
      <c r="AM39" s="549" t="s">
        <v>172</v>
      </c>
      <c r="AN39" s="550"/>
      <c r="AO39" s="550"/>
      <c r="AP39" s="550"/>
      <c r="AQ39" s="550"/>
      <c r="AR39" s="550"/>
      <c r="AS39" s="551"/>
      <c r="AT39" s="755"/>
      <c r="AU39" s="268"/>
      <c r="AV39" s="773"/>
      <c r="AW39" s="153"/>
      <c r="AX39" s="154" t="s">
        <v>113</v>
      </c>
      <c r="AY39" s="155"/>
      <c r="AZ39" s="490" t="s">
        <v>173</v>
      </c>
      <c r="BA39" s="491"/>
      <c r="BB39" s="485">
        <f t="shared" si="7"/>
        <v>0</v>
      </c>
      <c r="BC39" s="495"/>
      <c r="BD39" s="491"/>
      <c r="BE39" s="268"/>
      <c r="BF39" s="488" t="str">
        <f t="shared" si="8"/>
        <v xml:space="preserve">Telichery un peu de baie de Tasmanie </v>
      </c>
      <c r="BG39" s="492">
        <f>IF(ISTEXT(AW39),AW39,IF(ISBLANK(AW39),0,(AW39/AW11)*BH8))</f>
        <v>0</v>
      </c>
      <c r="BH39" s="493" t="str">
        <f t="shared" si="9"/>
        <v>PM</v>
      </c>
      <c r="BI39" s="494">
        <f>(BB39/AW11)*BH8</f>
        <v>0</v>
      </c>
      <c r="BJ39" s="268"/>
      <c r="BK39" s="502" t="s">
        <v>173</v>
      </c>
      <c r="BL39" s="148" t="s">
        <v>173</v>
      </c>
      <c r="BM39" s="136" t="s">
        <v>666</v>
      </c>
      <c r="BN39" s="497" t="str">
        <f t="shared" si="13"/>
        <v xml:space="preserve">Telichery de Tasmanie </v>
      </c>
      <c r="BO39" s="498" t="str">
        <f t="shared" si="10"/>
        <v>Telichery de Tasmanie</v>
      </c>
      <c r="BP39" s="490" t="str">
        <f t="shared" si="11"/>
        <v>Telichery de Tasmanie</v>
      </c>
      <c r="BQ39" s="516"/>
    </row>
    <row r="40" spans="1:69" s="265" customFormat="1" ht="21.75" thickBot="1" x14ac:dyDescent="0.3">
      <c r="A40" s="798"/>
      <c r="B40" s="117">
        <v>25</v>
      </c>
      <c r="C40" s="160"/>
      <c r="D40" s="119"/>
      <c r="E40" s="119"/>
      <c r="F40" s="120"/>
      <c r="G40" s="121"/>
      <c r="H40" s="281"/>
      <c r="I40" s="122" t="str">
        <f t="shared" si="1"/>
        <v/>
      </c>
      <c r="J40" s="123">
        <f>IF(ISTEXT(P40),P40,IF(ISBLANK(P40),0,(P40/T14)*M8))</f>
        <v>0</v>
      </c>
      <c r="K40" s="124" t="str">
        <f t="shared" si="2"/>
        <v/>
      </c>
      <c r="L40" s="125">
        <f>IF(ISTEXT(T40),0,IF(ISBLANK(T40),0,(T40/T56)*M10))</f>
        <v>0</v>
      </c>
      <c r="M40" s="126">
        <f>IF(ISTEXT(T40),0,IF(ISBLANK(T40),0,(U40/U14)*M8))</f>
        <v>0</v>
      </c>
      <c r="N40" s="127" t="str">
        <f>IF(N15=N13,ROUND(AA40,3)&amp;"0€",IF(N15=N12,ROUND(Z40,2)&amp;"%"))</f>
        <v>0%</v>
      </c>
      <c r="O40" s="544" t="s">
        <v>130</v>
      </c>
      <c r="P40" s="128"/>
      <c r="Q40" s="129"/>
      <c r="R40" s="130"/>
      <c r="S40" s="131"/>
      <c r="T40" s="132">
        <f t="shared" si="3"/>
        <v>0</v>
      </c>
      <c r="U40" s="133">
        <f t="shared" si="14"/>
        <v>0</v>
      </c>
      <c r="V40" s="134">
        <v>1</v>
      </c>
      <c r="W40" s="148"/>
      <c r="X40" s="136"/>
      <c r="Y40" s="137" t="str">
        <f t="shared" si="5"/>
        <v/>
      </c>
      <c r="Z40" s="138">
        <f>ROUND(U40/U56*100,2)</f>
        <v>0</v>
      </c>
      <c r="AA40" s="139">
        <f t="shared" si="15"/>
        <v>0</v>
      </c>
      <c r="AB40" s="484"/>
      <c r="AC40" s="484"/>
      <c r="AD40" s="484"/>
      <c r="AE40" s="560"/>
      <c r="AF40" s="561"/>
      <c r="AG40" s="561"/>
      <c r="AH40" s="561"/>
      <c r="AI40" s="561"/>
      <c r="AJ40" s="561"/>
      <c r="AK40" s="561"/>
      <c r="AL40" s="562"/>
      <c r="AM40" s="177" t="s">
        <v>174</v>
      </c>
      <c r="AN40" s="292"/>
      <c r="AO40" s="292"/>
      <c r="AP40" s="292"/>
      <c r="AQ40" s="292"/>
      <c r="AR40" s="292"/>
      <c r="AS40" s="293"/>
      <c r="AT40" s="755"/>
      <c r="AU40" s="268"/>
      <c r="AV40" s="773"/>
      <c r="AW40" s="153"/>
      <c r="AX40" s="154"/>
      <c r="AY40" s="155"/>
      <c r="AZ40" s="490" t="s">
        <v>175</v>
      </c>
      <c r="BA40" s="491"/>
      <c r="BB40" s="485">
        <f t="shared" si="7"/>
        <v>0</v>
      </c>
      <c r="BC40" s="495"/>
      <c r="BD40" s="491"/>
      <c r="BE40" s="268"/>
      <c r="BF40" s="488" t="str">
        <f t="shared" si="8"/>
        <v xml:space="preserve">c’est parfait pour les gibiers </v>
      </c>
      <c r="BG40" s="492">
        <f>IF(ISTEXT(AW40),AW40,IF(ISBLANK(AW40),0,(AW40/AW11)*BH8))</f>
        <v>0</v>
      </c>
      <c r="BH40" s="493">
        <f t="shared" si="9"/>
        <v>0</v>
      </c>
      <c r="BI40" s="494">
        <f>(BB40/AW11)*BH8</f>
        <v>0</v>
      </c>
      <c r="BJ40" s="268"/>
      <c r="BK40" s="502" t="s">
        <v>175</v>
      </c>
      <c r="BL40" s="148" t="s">
        <v>175</v>
      </c>
      <c r="BM40" s="136" t="s">
        <v>155</v>
      </c>
      <c r="BN40" s="497" t="str">
        <f t="shared" si="13"/>
        <v>.</v>
      </c>
      <c r="BO40" s="498" t="str">
        <f t="shared" si="10"/>
        <v>.</v>
      </c>
      <c r="BP40" s="490" t="str">
        <f t="shared" si="11"/>
        <v>.</v>
      </c>
      <c r="BQ40" s="516"/>
    </row>
    <row r="41" spans="1:69" s="265" customFormat="1" ht="21" x14ac:dyDescent="0.25">
      <c r="A41" s="798"/>
      <c r="B41" s="117">
        <v>26</v>
      </c>
      <c r="C41" s="160"/>
      <c r="D41" s="119"/>
      <c r="E41" s="119"/>
      <c r="F41" s="120"/>
      <c r="G41" s="121"/>
      <c r="H41" s="281"/>
      <c r="I41" s="122" t="str">
        <f t="shared" si="1"/>
        <v/>
      </c>
      <c r="J41" s="123">
        <f>IF(ISTEXT(P41),P41,IF(ISBLANK(P41),0,(P41/T14)*M8))</f>
        <v>0</v>
      </c>
      <c r="K41" s="124" t="str">
        <f t="shared" si="2"/>
        <v/>
      </c>
      <c r="L41" s="125">
        <f>IF(ISTEXT(T41),0,IF(ISBLANK(T41),0,(T41/T56)*M10))</f>
        <v>0</v>
      </c>
      <c r="M41" s="126">
        <f>IF(ISTEXT(T41),0,IF(ISBLANK(T41),0,(U41/U14)*M8))</f>
        <v>0</v>
      </c>
      <c r="N41" s="127" t="str">
        <f>IF(N15=N13,ROUND(AA41,3)&amp;"0€",IF(N15=N12,ROUND(Z41,2)&amp;"%"))</f>
        <v>0%</v>
      </c>
      <c r="O41" s="544" t="s">
        <v>130</v>
      </c>
      <c r="P41" s="128"/>
      <c r="Q41" s="129"/>
      <c r="R41" s="130"/>
      <c r="S41" s="131"/>
      <c r="T41" s="132">
        <f t="shared" si="3"/>
        <v>0</v>
      </c>
      <c r="U41" s="133">
        <f t="shared" si="14"/>
        <v>0</v>
      </c>
      <c r="V41" s="147">
        <v>1</v>
      </c>
      <c r="W41" s="148"/>
      <c r="X41" s="136"/>
      <c r="Y41" s="137" t="str">
        <f>SUBSTITUTE(S41,W41,X41)</f>
        <v/>
      </c>
      <c r="Z41" s="149">
        <f>ROUND(U41/U56*100,2)</f>
        <v>0</v>
      </c>
      <c r="AA41" s="150">
        <f t="shared" si="15"/>
        <v>0</v>
      </c>
      <c r="AB41" s="484"/>
      <c r="AC41" s="484"/>
      <c r="AD41" s="484"/>
      <c r="AF41" s="268"/>
      <c r="AG41" s="268"/>
      <c r="AH41" s="268"/>
      <c r="AI41" s="268"/>
      <c r="AJ41" s="268"/>
      <c r="AK41" s="268"/>
      <c r="AL41" s="268"/>
      <c r="AM41" s="268"/>
      <c r="AN41" s="268"/>
      <c r="AO41" s="268"/>
      <c r="AP41" s="268"/>
      <c r="AQ41" s="268"/>
      <c r="AR41" s="268"/>
      <c r="AS41" s="268"/>
      <c r="AT41" s="755"/>
      <c r="AU41" s="268"/>
      <c r="AV41" s="773"/>
      <c r="AW41" s="153"/>
      <c r="AX41" s="154" t="s">
        <v>113</v>
      </c>
      <c r="AY41" s="155"/>
      <c r="AZ41" s="490" t="s">
        <v>176</v>
      </c>
      <c r="BA41" s="491"/>
      <c r="BB41" s="485">
        <f t="shared" si="7"/>
        <v>0</v>
      </c>
      <c r="BC41" s="495"/>
      <c r="BD41" s="491"/>
      <c r="BE41" s="268"/>
      <c r="BF41" s="488" t="str">
        <f t="shared" si="8"/>
        <v>Beurre (rare) : PM</v>
      </c>
      <c r="BG41" s="492">
        <f>IF(ISTEXT(AW41),AW41,IF(ISBLANK(AW41),0,(AW41/AW11)*BH8))</f>
        <v>0</v>
      </c>
      <c r="BH41" s="493" t="str">
        <f t="shared" si="9"/>
        <v>PM</v>
      </c>
      <c r="BI41" s="494">
        <f>(BB41/AW11)*BH8</f>
        <v>0</v>
      </c>
      <c r="BJ41" s="268"/>
      <c r="BK41" s="502" t="s">
        <v>176</v>
      </c>
      <c r="BL41" s="148" t="s">
        <v>667</v>
      </c>
      <c r="BM41" s="136"/>
      <c r="BN41" s="497" t="str">
        <f t="shared" si="13"/>
        <v>Beurre</v>
      </c>
      <c r="BO41" s="498" t="str">
        <f t="shared" si="10"/>
        <v>Beurre</v>
      </c>
      <c r="BP41" s="490" t="str">
        <f t="shared" si="11"/>
        <v>Beurre</v>
      </c>
      <c r="BQ41" s="516"/>
    </row>
    <row r="42" spans="1:69" s="265" customFormat="1" ht="21" customHeight="1" x14ac:dyDescent="0.25">
      <c r="A42" s="798"/>
      <c r="B42" s="117">
        <v>27</v>
      </c>
      <c r="C42" s="160"/>
      <c r="D42" s="119"/>
      <c r="E42" s="119"/>
      <c r="F42" s="120"/>
      <c r="G42" s="121"/>
      <c r="H42" s="281"/>
      <c r="I42" s="122" t="str">
        <f t="shared" si="1"/>
        <v/>
      </c>
      <c r="J42" s="123">
        <f>IF(ISTEXT(P42),P42,IF(ISBLANK(P42),0,(P42/T14)*M8))</f>
        <v>0</v>
      </c>
      <c r="K42" s="124" t="str">
        <f t="shared" si="2"/>
        <v/>
      </c>
      <c r="L42" s="125">
        <f>IF(ISTEXT(T42),0,IF(ISBLANK(T42),0,(T42/T56)*M10))</f>
        <v>0</v>
      </c>
      <c r="M42" s="126">
        <f>IF(ISTEXT(T42),0,IF(ISBLANK(T42),0,(U42/U14)*M8))</f>
        <v>0</v>
      </c>
      <c r="N42" s="127" t="str">
        <f>IF(N15=N13,ROUND(AA42,3)&amp;"0€",IF(N15=N12,ROUND(Z42,2)&amp;"%"))</f>
        <v>0%</v>
      </c>
      <c r="O42" s="544" t="s">
        <v>130</v>
      </c>
      <c r="P42" s="128"/>
      <c r="Q42" s="129"/>
      <c r="R42" s="130"/>
      <c r="S42" s="131"/>
      <c r="T42" s="132">
        <f t="shared" si="3"/>
        <v>0</v>
      </c>
      <c r="U42" s="133">
        <f t="shared" si="14"/>
        <v>0</v>
      </c>
      <c r="V42" s="134">
        <v>1</v>
      </c>
      <c r="W42" s="148"/>
      <c r="X42" s="136"/>
      <c r="Y42" s="137" t="str">
        <f t="shared" ref="Y42:Y55" si="16">SUBSTITUTE(S42,W42,X42)</f>
        <v/>
      </c>
      <c r="Z42" s="138">
        <f>ROUND(U42/U56*100,2)</f>
        <v>0</v>
      </c>
      <c r="AA42" s="139">
        <f t="shared" si="15"/>
        <v>0</v>
      </c>
      <c r="AB42" s="484"/>
      <c r="AC42" s="484"/>
      <c r="AD42" s="484"/>
      <c r="AE42" s="178" t="s">
        <v>177</v>
      </c>
      <c r="AF42" s="706" t="s">
        <v>178</v>
      </c>
      <c r="AG42" s="706"/>
      <c r="AH42" s="706"/>
      <c r="AI42" s="706"/>
      <c r="AJ42" s="706"/>
      <c r="AK42" s="706"/>
      <c r="AL42" s="178" t="s">
        <v>177</v>
      </c>
      <c r="AM42" s="707" t="s">
        <v>179</v>
      </c>
      <c r="AN42" s="707"/>
      <c r="AO42" s="707"/>
      <c r="AP42" s="707"/>
      <c r="AQ42" s="707"/>
      <c r="AR42" s="707"/>
      <c r="AS42" s="268"/>
      <c r="AT42" s="755"/>
      <c r="AU42" s="268"/>
      <c r="AV42" s="773"/>
      <c r="AW42" s="153"/>
      <c r="AX42" s="154"/>
      <c r="AY42" s="155">
        <v>70</v>
      </c>
      <c r="AZ42" s="490" t="s">
        <v>180</v>
      </c>
      <c r="BA42" s="491"/>
      <c r="BB42" s="485">
        <f t="shared" si="7"/>
        <v>7.0000000000000007E-2</v>
      </c>
      <c r="BC42" s="495"/>
      <c r="BD42" s="491"/>
      <c r="BE42" s="268"/>
      <c r="BF42" s="488" t="str">
        <f t="shared" si="8"/>
        <v>Farine (ou maïzena) : 60/70g litre</v>
      </c>
      <c r="BG42" s="492">
        <f>IF(ISTEXT(AW42),AW42,IF(ISBLANK(AW42),0,(AW42/AW11)*BH8))</f>
        <v>0</v>
      </c>
      <c r="BH42" s="493">
        <f t="shared" si="9"/>
        <v>0</v>
      </c>
      <c r="BI42" s="494">
        <f>(BB42/AW11)*BH8</f>
        <v>4.3750000000000004E-2</v>
      </c>
      <c r="BJ42" s="268"/>
      <c r="BK42" s="502" t="s">
        <v>180</v>
      </c>
      <c r="BL42" s="148" t="s">
        <v>668</v>
      </c>
      <c r="BM42" s="136"/>
      <c r="BN42" s="497" t="str">
        <f t="shared" si="13"/>
        <v>Farine (ou maïzena)</v>
      </c>
      <c r="BO42" s="498" t="str">
        <f t="shared" si="10"/>
        <v>Farine (ou maïzena)</v>
      </c>
      <c r="BP42" s="490" t="str">
        <f t="shared" si="11"/>
        <v>Farine (ou maïzena)</v>
      </c>
      <c r="BQ42" s="516"/>
    </row>
    <row r="43" spans="1:69" s="265" customFormat="1" ht="21" customHeight="1" x14ac:dyDescent="0.25">
      <c r="A43" s="798"/>
      <c r="B43" s="117">
        <v>28</v>
      </c>
      <c r="C43" s="160"/>
      <c r="D43" s="119"/>
      <c r="E43" s="119"/>
      <c r="F43" s="120"/>
      <c r="G43" s="121"/>
      <c r="H43" s="281"/>
      <c r="I43" s="122" t="str">
        <f t="shared" si="1"/>
        <v/>
      </c>
      <c r="J43" s="123">
        <f>IF(ISTEXT(P43),P43,IF(ISBLANK(P43),0,(P43/T14)*M8))</f>
        <v>0</v>
      </c>
      <c r="K43" s="124" t="str">
        <f t="shared" si="2"/>
        <v/>
      </c>
      <c r="L43" s="125">
        <f>IF(ISTEXT(T43),0,IF(ISBLANK(T43),0,(T43/T56)*M10))</f>
        <v>0</v>
      </c>
      <c r="M43" s="126">
        <f>IF(ISTEXT(T43),0,IF(ISBLANK(T43),0,(U43/U14)*M8))</f>
        <v>0</v>
      </c>
      <c r="N43" s="127" t="str">
        <f>IF(N15=N13,ROUND(AA43,3)&amp;"0€",IF(N15=N12,ROUND(Z43,2)&amp;"%"))</f>
        <v>0%</v>
      </c>
      <c r="O43" s="544" t="s">
        <v>130</v>
      </c>
      <c r="P43" s="128"/>
      <c r="Q43" s="129"/>
      <c r="R43" s="130"/>
      <c r="S43" s="131"/>
      <c r="T43" s="132">
        <f t="shared" si="3"/>
        <v>0</v>
      </c>
      <c r="U43" s="133">
        <f t="shared" si="14"/>
        <v>0</v>
      </c>
      <c r="V43" s="147">
        <v>1</v>
      </c>
      <c r="W43" s="148"/>
      <c r="X43" s="136"/>
      <c r="Y43" s="137" t="str">
        <f t="shared" si="16"/>
        <v/>
      </c>
      <c r="Z43" s="149">
        <f>ROUND(U43/U56*100,2)</f>
        <v>0</v>
      </c>
      <c r="AA43" s="150">
        <f t="shared" si="15"/>
        <v>0</v>
      </c>
      <c r="AB43" s="484"/>
      <c r="AC43" s="484"/>
      <c r="AD43" s="484"/>
      <c r="AE43" s="268" t="s">
        <v>155</v>
      </c>
      <c r="AF43" s="268"/>
      <c r="AG43" s="268"/>
      <c r="AH43" s="268"/>
      <c r="AI43" s="268"/>
      <c r="AJ43" s="268"/>
      <c r="AK43" s="268"/>
      <c r="AL43" s="268"/>
      <c r="AM43" s="268"/>
      <c r="AN43" s="268"/>
      <c r="AO43" s="268"/>
      <c r="AP43" s="268"/>
      <c r="AQ43" s="268"/>
      <c r="AR43" s="268"/>
      <c r="AS43" s="268"/>
      <c r="AT43" s="755"/>
      <c r="AU43" s="268"/>
      <c r="AV43" s="773"/>
      <c r="AW43" s="153"/>
      <c r="AX43" s="154"/>
      <c r="AY43" s="155"/>
      <c r="AZ43" s="490" t="s">
        <v>181</v>
      </c>
      <c r="BA43" s="491"/>
      <c r="BB43" s="485">
        <f t="shared" si="7"/>
        <v>0</v>
      </c>
      <c r="BC43" s="495"/>
      <c r="BD43" s="491"/>
      <c r="BE43" s="268"/>
      <c r="BF43" s="488" t="str">
        <f t="shared" si="8"/>
        <v xml:space="preserve"> (vous voyez la consistance d’une béchamel </v>
      </c>
      <c r="BG43" s="492">
        <f>IF(ISTEXT(AW43),AW43,IF(ISBLANK(AW43),0,(AW43/AW11)*BH8))</f>
        <v>0</v>
      </c>
      <c r="BH43" s="493">
        <f t="shared" si="9"/>
        <v>0</v>
      </c>
      <c r="BI43" s="494">
        <f>(BB43/AW11)*BH8</f>
        <v>0</v>
      </c>
      <c r="BJ43" s="268"/>
      <c r="BK43" s="502" t="s">
        <v>181</v>
      </c>
      <c r="BL43" s="148" t="s">
        <v>181</v>
      </c>
      <c r="BM43" s="136" t="s">
        <v>669</v>
      </c>
      <c r="BN43" s="497" t="str">
        <f t="shared" si="13"/>
        <v>consistance d’une béchamel</v>
      </c>
      <c r="BO43" s="498" t="str">
        <f t="shared" si="10"/>
        <v>consistance d’une béchamel</v>
      </c>
      <c r="BP43" s="490" t="str">
        <f t="shared" si="11"/>
        <v>Consistance d’une béchamel</v>
      </c>
      <c r="BQ43" s="516"/>
    </row>
    <row r="44" spans="1:69" s="265" customFormat="1" ht="21" x14ac:dyDescent="0.25">
      <c r="A44" s="798"/>
      <c r="B44" s="117">
        <v>29</v>
      </c>
      <c r="C44" s="160"/>
      <c r="D44" s="119"/>
      <c r="E44" s="119"/>
      <c r="F44" s="120"/>
      <c r="G44" s="121"/>
      <c r="H44" s="281"/>
      <c r="I44" s="122" t="str">
        <f t="shared" si="1"/>
        <v/>
      </c>
      <c r="J44" s="123">
        <f>IF(ISTEXT(P44),P44,IF(ISBLANK(P44),0,(P44/T14)*M8))</f>
        <v>0</v>
      </c>
      <c r="K44" s="124" t="str">
        <f t="shared" si="2"/>
        <v/>
      </c>
      <c r="L44" s="125">
        <f>IF(ISTEXT(T44),0,IF(ISBLANK(T44),0,(T44/T56)*M10))</f>
        <v>0</v>
      </c>
      <c r="M44" s="126">
        <f>IF(ISTEXT(T44),0,IF(ISBLANK(T44),0,(U44/U14)*M8))</f>
        <v>0</v>
      </c>
      <c r="N44" s="127" t="str">
        <f>IF(N15=N13,ROUND(AA44,3)&amp;"0€",IF(N15=N12,ROUND(Z44,2)&amp;"%"))</f>
        <v>0%</v>
      </c>
      <c r="O44" s="544" t="s">
        <v>130</v>
      </c>
      <c r="P44" s="128"/>
      <c r="Q44" s="129"/>
      <c r="R44" s="130"/>
      <c r="S44" s="131"/>
      <c r="T44" s="132">
        <f t="shared" si="3"/>
        <v>0</v>
      </c>
      <c r="U44" s="133">
        <f t="shared" si="14"/>
        <v>0</v>
      </c>
      <c r="V44" s="134">
        <v>1</v>
      </c>
      <c r="W44" s="148"/>
      <c r="X44" s="136"/>
      <c r="Y44" s="137" t="str">
        <f t="shared" si="16"/>
        <v/>
      </c>
      <c r="Z44" s="138">
        <f>ROUND(U44/U56*100,2)</f>
        <v>0</v>
      </c>
      <c r="AA44" s="139">
        <f t="shared" si="15"/>
        <v>0</v>
      </c>
      <c r="AB44" s="484"/>
      <c r="AC44" s="484"/>
      <c r="AD44" s="484"/>
      <c r="AE44" s="318" t="s">
        <v>155</v>
      </c>
      <c r="AF44" s="42" t="str">
        <f>ADDRESS(ROW(),COLUMN(),4)</f>
        <v>AF44</v>
      </c>
      <c r="AG44" s="40"/>
      <c r="AH44" s="268"/>
      <c r="AI44" s="268"/>
      <c r="AJ44" s="268"/>
      <c r="AK44" s="268"/>
      <c r="AL44" s="268"/>
      <c r="AM44" s="268"/>
      <c r="AN44" s="268"/>
      <c r="AO44" s="268"/>
      <c r="AP44" s="268"/>
      <c r="AQ44" s="268"/>
      <c r="AR44" s="268"/>
      <c r="AS44" s="268"/>
      <c r="AT44" s="755"/>
      <c r="AU44" s="268"/>
      <c r="AV44" s="773"/>
      <c r="AW44" s="153"/>
      <c r="AX44" s="154"/>
      <c r="AY44" s="155"/>
      <c r="AZ44" s="490" t="s">
        <v>182</v>
      </c>
      <c r="BA44" s="491"/>
      <c r="BB44" s="485">
        <f t="shared" si="7"/>
        <v>0</v>
      </c>
      <c r="BC44" s="495"/>
      <c r="BD44" s="491"/>
      <c r="BE44" s="268"/>
      <c r="BF44" s="488" t="str">
        <f t="shared" si="8"/>
        <v xml:space="preserve">à 100 et bien c’est moins… c’est du lourd, </v>
      </c>
      <c r="BG44" s="492">
        <f>IF(ISTEXT(AW44),AW44,IF(ISBLANK(AW44),0,(AW44/AW11)*BH8))</f>
        <v>0</v>
      </c>
      <c r="BH44" s="493">
        <f t="shared" si="9"/>
        <v>0</v>
      </c>
      <c r="BI44" s="494">
        <f>(BB44/AW11)*BH8</f>
        <v>0</v>
      </c>
      <c r="BJ44" s="268"/>
      <c r="BK44" s="502" t="s">
        <v>182</v>
      </c>
      <c r="BL44" s="148" t="s">
        <v>182</v>
      </c>
      <c r="BM44" s="136" t="s">
        <v>155</v>
      </c>
      <c r="BN44" s="497" t="str">
        <f t="shared" si="13"/>
        <v>.</v>
      </c>
      <c r="BO44" s="498" t="str">
        <f t="shared" si="10"/>
        <v>.</v>
      </c>
      <c r="BP44" s="490" t="str">
        <f t="shared" si="11"/>
        <v>.</v>
      </c>
      <c r="BQ44" s="516"/>
    </row>
    <row r="45" spans="1:69" s="265" customFormat="1" ht="21" customHeight="1" x14ac:dyDescent="0.25">
      <c r="A45" s="798"/>
      <c r="B45" s="117">
        <v>30</v>
      </c>
      <c r="C45" s="160"/>
      <c r="D45" s="119"/>
      <c r="E45" s="119"/>
      <c r="F45" s="120"/>
      <c r="G45" s="121"/>
      <c r="H45" s="281"/>
      <c r="I45" s="122" t="str">
        <f t="shared" si="1"/>
        <v/>
      </c>
      <c r="J45" s="123">
        <f>IF(ISTEXT(P45),P45,IF(ISBLANK(P45),0,(P45/T14)*M8))</f>
        <v>0</v>
      </c>
      <c r="K45" s="124" t="str">
        <f t="shared" si="2"/>
        <v/>
      </c>
      <c r="L45" s="125">
        <f>IF(ISTEXT(T45),0,IF(ISBLANK(T45),0,(T45/T56)*M10))</f>
        <v>0</v>
      </c>
      <c r="M45" s="126">
        <f>IF(ISTEXT(T45),0,IF(ISBLANK(T45),0,(U45/U14)*M8))</f>
        <v>0</v>
      </c>
      <c r="N45" s="127" t="str">
        <f>IF(N15=N13,ROUND(AA45,3)&amp;"0€",IF(N15=N12,ROUND(Z45,2)&amp;"%"))</f>
        <v>0%</v>
      </c>
      <c r="O45" s="544" t="s">
        <v>130</v>
      </c>
      <c r="P45" s="128"/>
      <c r="Q45" s="129"/>
      <c r="R45" s="130"/>
      <c r="S45" s="131"/>
      <c r="T45" s="132">
        <f t="shared" si="3"/>
        <v>0</v>
      </c>
      <c r="U45" s="133">
        <f t="shared" si="14"/>
        <v>0</v>
      </c>
      <c r="V45" s="147">
        <v>1</v>
      </c>
      <c r="W45" s="148"/>
      <c r="X45" s="136"/>
      <c r="Y45" s="137" t="str">
        <f t="shared" si="16"/>
        <v/>
      </c>
      <c r="Z45" s="149">
        <f>ROUND(U45/U56*100,2)</f>
        <v>0</v>
      </c>
      <c r="AA45" s="150">
        <f t="shared" si="15"/>
        <v>0</v>
      </c>
      <c r="AB45" s="484"/>
      <c r="AC45" s="484"/>
      <c r="AD45" s="484"/>
      <c r="AE45" s="318" t="s">
        <v>155</v>
      </c>
      <c r="AF45" s="708" t="s">
        <v>0</v>
      </c>
      <c r="AG45" s="731" t="s">
        <v>1</v>
      </c>
      <c r="AH45" s="731"/>
      <c r="AI45" s="731"/>
      <c r="AJ45" s="731"/>
      <c r="AK45" s="731"/>
      <c r="AL45" s="731"/>
      <c r="AM45" s="731"/>
      <c r="AN45" s="268"/>
      <c r="AO45" s="294" t="s">
        <v>183</v>
      </c>
      <c r="AP45" s="268"/>
      <c r="AQ45" s="268"/>
      <c r="AR45" s="268"/>
      <c r="AS45" s="268"/>
      <c r="AT45" s="755"/>
      <c r="AU45" s="268"/>
      <c r="AV45" s="773"/>
      <c r="AW45" s="153"/>
      <c r="AX45" s="154"/>
      <c r="AY45" s="155"/>
      <c r="AZ45" s="490" t="s">
        <v>184</v>
      </c>
      <c r="BA45" s="491"/>
      <c r="BB45" s="485">
        <f t="shared" si="7"/>
        <v>0</v>
      </c>
      <c r="BC45" s="495"/>
      <c r="BD45" s="491"/>
      <c r="BE45" s="268"/>
      <c r="BF45" s="488" t="str">
        <f t="shared" si="8"/>
        <v>mais un civet, c’est pas léger non plus ,-)</v>
      </c>
      <c r="BG45" s="492">
        <f>IF(ISTEXT(AW45),AW45,IF(ISBLANK(AW45),0,(AW45/AW11)*BH8))</f>
        <v>0</v>
      </c>
      <c r="BH45" s="493">
        <f t="shared" si="9"/>
        <v>0</v>
      </c>
      <c r="BI45" s="494">
        <f>(BB45/AW11)*BH8</f>
        <v>0</v>
      </c>
      <c r="BJ45" s="268"/>
      <c r="BK45" s="502" t="s">
        <v>184</v>
      </c>
      <c r="BL45" s="148" t="s">
        <v>184</v>
      </c>
      <c r="BM45" s="136" t="s">
        <v>155</v>
      </c>
      <c r="BN45" s="497" t="str">
        <f t="shared" si="13"/>
        <v>.</v>
      </c>
      <c r="BO45" s="498" t="str">
        <f t="shared" si="10"/>
        <v>.</v>
      </c>
      <c r="BP45" s="490" t="str">
        <f t="shared" si="11"/>
        <v>.</v>
      </c>
      <c r="BQ45" s="516"/>
    </row>
    <row r="46" spans="1:69" s="265" customFormat="1" ht="21" x14ac:dyDescent="0.25">
      <c r="A46" s="798"/>
      <c r="B46" s="117">
        <v>31</v>
      </c>
      <c r="C46" s="160"/>
      <c r="D46" s="119"/>
      <c r="E46" s="119"/>
      <c r="F46" s="120"/>
      <c r="G46" s="121"/>
      <c r="H46" s="281"/>
      <c r="I46" s="122" t="str">
        <f t="shared" si="1"/>
        <v/>
      </c>
      <c r="J46" s="123">
        <f>IF(ISTEXT(P46),P46,IF(ISBLANK(P46),0,(P46/T14)*M8))</f>
        <v>0</v>
      </c>
      <c r="K46" s="124" t="str">
        <f t="shared" si="2"/>
        <v/>
      </c>
      <c r="L46" s="125">
        <f>IF(ISTEXT(T46),0,IF(ISBLANK(T46),0,(T46/T56)*M10))</f>
        <v>0</v>
      </c>
      <c r="M46" s="126">
        <f>IF(ISTEXT(T46),0,IF(ISBLANK(T46),0,(U46/U14)*M8))</f>
        <v>0</v>
      </c>
      <c r="N46" s="127" t="str">
        <f>IF(N15=N13,ROUND(AA46,3)&amp;"0€",IF(N15=N12,ROUND(Z46,2)&amp;"%"))</f>
        <v>0%</v>
      </c>
      <c r="O46" s="544" t="s">
        <v>130</v>
      </c>
      <c r="P46" s="128"/>
      <c r="Q46" s="129"/>
      <c r="R46" s="130"/>
      <c r="S46" s="131"/>
      <c r="T46" s="132">
        <f t="shared" si="3"/>
        <v>0</v>
      </c>
      <c r="U46" s="133">
        <f t="shared" si="14"/>
        <v>0</v>
      </c>
      <c r="V46" s="134">
        <v>1</v>
      </c>
      <c r="W46" s="148"/>
      <c r="X46" s="136"/>
      <c r="Y46" s="137" t="str">
        <f t="shared" si="16"/>
        <v/>
      </c>
      <c r="Z46" s="138">
        <f>ROUND(U46/U56*100,2)</f>
        <v>0</v>
      </c>
      <c r="AA46" s="139">
        <f t="shared" si="15"/>
        <v>0</v>
      </c>
      <c r="AB46" s="484"/>
      <c r="AC46" s="484"/>
      <c r="AD46" s="484"/>
      <c r="AE46" s="318" t="s">
        <v>155</v>
      </c>
      <c r="AF46" s="708"/>
      <c r="AG46" s="2"/>
      <c r="AH46" s="275"/>
      <c r="AI46" s="179" t="s">
        <v>2</v>
      </c>
      <c r="AJ46" s="817" t="s">
        <v>3</v>
      </c>
      <c r="AK46" s="817"/>
      <c r="AL46" s="817"/>
      <c r="AM46" s="63" t="s">
        <v>4</v>
      </c>
      <c r="AN46" s="268"/>
      <c r="AO46" s="180">
        <v>10</v>
      </c>
      <c r="AP46" s="295" t="s">
        <v>185</v>
      </c>
      <c r="AQ46" s="268"/>
      <c r="AR46" s="268"/>
      <c r="AS46" s="268"/>
      <c r="AT46" s="755"/>
      <c r="AU46" s="268"/>
      <c r="AV46" s="773"/>
      <c r="AW46" s="153"/>
      <c r="AX46" s="154" t="s">
        <v>113</v>
      </c>
      <c r="AY46" s="155"/>
      <c r="AZ46" s="490" t="s">
        <v>186</v>
      </c>
      <c r="BA46" s="491"/>
      <c r="BB46" s="485">
        <f t="shared" si="7"/>
        <v>0</v>
      </c>
      <c r="BC46" s="495"/>
      <c r="BD46" s="491"/>
      <c r="BE46" s="268"/>
      <c r="BF46" s="488" t="str">
        <f>IF(ISTEXT(AZ46),AZ46,"")</f>
        <v>Galanga : PM</v>
      </c>
      <c r="BG46" s="492">
        <f>IF(ISTEXT(AW46),AW46,IF(ISBLANK(AW46),0,(AW46/AW11)*BH8))</f>
        <v>0</v>
      </c>
      <c r="BH46" s="493" t="str">
        <f t="shared" si="9"/>
        <v>PM</v>
      </c>
      <c r="BI46" s="494">
        <f>(BB46/AW11)*BH8</f>
        <v>0</v>
      </c>
      <c r="BJ46" s="268"/>
      <c r="BK46" s="502" t="s">
        <v>186</v>
      </c>
      <c r="BL46" s="148"/>
      <c r="BM46" s="136"/>
      <c r="BN46" s="497" t="str">
        <f t="shared" si="13"/>
        <v>Galanga : PM</v>
      </c>
      <c r="BO46" s="498" t="str">
        <f t="shared" si="10"/>
        <v>Galanga : PM</v>
      </c>
      <c r="BP46" s="490" t="str">
        <f t="shared" si="11"/>
        <v>Galanga : PM</v>
      </c>
      <c r="BQ46" s="516"/>
    </row>
    <row r="47" spans="1:69" s="265" customFormat="1" ht="21" x14ac:dyDescent="0.25">
      <c r="A47" s="798"/>
      <c r="B47" s="117">
        <v>32</v>
      </c>
      <c r="C47" s="160"/>
      <c r="D47" s="119"/>
      <c r="E47" s="119"/>
      <c r="F47" s="120"/>
      <c r="G47" s="121"/>
      <c r="H47" s="281"/>
      <c r="I47" s="122" t="str">
        <f t="shared" si="1"/>
        <v/>
      </c>
      <c r="J47" s="123">
        <f>IF(ISTEXT(P47),P47,IF(ISBLANK(P47),0,(P47/T14)*M8))</f>
        <v>0</v>
      </c>
      <c r="K47" s="124" t="str">
        <f t="shared" si="2"/>
        <v/>
      </c>
      <c r="L47" s="125">
        <f>IF(ISTEXT(T47),0,IF(ISBLANK(T47),0,(T47/T56)*M10))</f>
        <v>0</v>
      </c>
      <c r="M47" s="126">
        <f>IF(ISTEXT(T47),0,IF(ISBLANK(T47),0,(U47/U14)*M8))</f>
        <v>0</v>
      </c>
      <c r="N47" s="127" t="str">
        <f>IF(N15=N13,ROUND(AA47,3)&amp;"0€",IF(N15=N12,ROUND(Z47,2)&amp;"%"))</f>
        <v>0%</v>
      </c>
      <c r="O47" s="544" t="s">
        <v>130</v>
      </c>
      <c r="P47" s="128"/>
      <c r="Q47" s="129"/>
      <c r="R47" s="130"/>
      <c r="S47" s="131"/>
      <c r="T47" s="132">
        <f t="shared" si="3"/>
        <v>0</v>
      </c>
      <c r="U47" s="133">
        <f t="shared" si="14"/>
        <v>0</v>
      </c>
      <c r="V47" s="147">
        <v>1</v>
      </c>
      <c r="W47" s="148"/>
      <c r="X47" s="136"/>
      <c r="Y47" s="137" t="str">
        <f t="shared" si="16"/>
        <v/>
      </c>
      <c r="Z47" s="149">
        <f>ROUND(U47/U56*100,2)</f>
        <v>0</v>
      </c>
      <c r="AA47" s="150">
        <f t="shared" si="15"/>
        <v>0</v>
      </c>
      <c r="AB47" s="484"/>
      <c r="AC47" s="484"/>
      <c r="AD47" s="484"/>
      <c r="AE47" s="318" t="s">
        <v>155</v>
      </c>
      <c r="AF47" s="708"/>
      <c r="AG47" s="275"/>
      <c r="AH47" s="275"/>
      <c r="AI47" s="6"/>
      <c r="AJ47" s="296"/>
      <c r="AK47" s="4" t="s">
        <v>5</v>
      </c>
      <c r="AL47" s="181">
        <v>469</v>
      </c>
      <c r="AM47" s="63" t="s">
        <v>4</v>
      </c>
      <c r="AN47" s="268"/>
      <c r="AO47" s="268" t="s">
        <v>187</v>
      </c>
      <c r="AP47" s="268"/>
      <c r="AQ47" s="268"/>
      <c r="AR47" s="268"/>
      <c r="AS47" s="268"/>
      <c r="AT47" s="755"/>
      <c r="AU47" s="268"/>
      <c r="AV47" s="773"/>
      <c r="AW47" s="153"/>
      <c r="AX47" s="154"/>
      <c r="AY47" s="182"/>
      <c r="AZ47" s="490"/>
      <c r="BA47" s="491"/>
      <c r="BB47" s="485">
        <f t="shared" si="7"/>
        <v>0</v>
      </c>
      <c r="BC47" s="495"/>
      <c r="BD47" s="491"/>
      <c r="BE47" s="268"/>
      <c r="BF47" s="488" t="str">
        <f t="shared" ref="BF47:BF56" si="17">IF(ISTEXT(AZ47),AZ47,"")</f>
        <v/>
      </c>
      <c r="BG47" s="492">
        <f>IF(ISTEXT(AW47),AW47,IF(ISBLANK(AW47),0,(AW47/AW11)*BH8))</f>
        <v>0</v>
      </c>
      <c r="BH47" s="493">
        <f t="shared" si="9"/>
        <v>0</v>
      </c>
      <c r="BI47" s="494">
        <f>(BB47/AW11)*BH8</f>
        <v>0</v>
      </c>
      <c r="BJ47" s="268"/>
      <c r="BK47" s="502"/>
      <c r="BL47" s="148"/>
      <c r="BM47" s="136"/>
      <c r="BN47" s="497" t="str">
        <f t="shared" si="13"/>
        <v/>
      </c>
      <c r="BO47" s="498" t="str">
        <f t="shared" si="10"/>
        <v/>
      </c>
      <c r="BP47" s="490" t="str">
        <f t="shared" si="11"/>
        <v/>
      </c>
      <c r="BQ47" s="516"/>
    </row>
    <row r="48" spans="1:69" s="265" customFormat="1" ht="21" x14ac:dyDescent="0.25">
      <c r="A48" s="798"/>
      <c r="B48" s="117">
        <v>33</v>
      </c>
      <c r="C48" s="160"/>
      <c r="D48" s="119"/>
      <c r="E48" s="119"/>
      <c r="F48" s="120"/>
      <c r="G48" s="121"/>
      <c r="H48" s="281"/>
      <c r="I48" s="122" t="str">
        <f t="shared" si="1"/>
        <v/>
      </c>
      <c r="J48" s="123">
        <f>IF(ISTEXT(P48),P48,IF(ISBLANK(P48),0,(P48/T14)*M8))</f>
        <v>0</v>
      </c>
      <c r="K48" s="124" t="str">
        <f t="shared" si="2"/>
        <v/>
      </c>
      <c r="L48" s="125">
        <f>IF(ISTEXT(T48),0,IF(ISBLANK(T48),0,(T48/T56)*M10))</f>
        <v>0</v>
      </c>
      <c r="M48" s="126">
        <f>IF(ISTEXT(T48),0,IF(ISBLANK(T48),0,(U48/U14)*M8))</f>
        <v>0</v>
      </c>
      <c r="N48" s="127" t="str">
        <f>IF(N15=N13,ROUND(AA48,3)&amp;"0€",IF(N15=N12,ROUND(Z48,2)&amp;"%"))</f>
        <v>0%</v>
      </c>
      <c r="O48" s="544" t="s">
        <v>130</v>
      </c>
      <c r="P48" s="128"/>
      <c r="Q48" s="129"/>
      <c r="R48" s="130"/>
      <c r="S48" s="131"/>
      <c r="T48" s="132">
        <f t="shared" si="3"/>
        <v>0</v>
      </c>
      <c r="U48" s="133">
        <f t="shared" si="14"/>
        <v>0</v>
      </c>
      <c r="V48" s="134">
        <v>1</v>
      </c>
      <c r="W48" s="148"/>
      <c r="X48" s="136"/>
      <c r="Y48" s="137" t="str">
        <f t="shared" si="16"/>
        <v/>
      </c>
      <c r="Z48" s="138">
        <f>ROUND(U48/U56*100,2)</f>
        <v>0</v>
      </c>
      <c r="AA48" s="139">
        <f t="shared" si="15"/>
        <v>0</v>
      </c>
      <c r="AB48" s="484"/>
      <c r="AC48" s="484"/>
      <c r="AD48" s="484"/>
      <c r="AE48" s="318" t="s">
        <v>155</v>
      </c>
      <c r="AF48" s="708"/>
      <c r="AG48" s="275"/>
      <c r="AH48" s="275"/>
      <c r="AI48" s="6"/>
      <c r="AJ48" s="296"/>
      <c r="AK48" s="183" t="s">
        <v>6</v>
      </c>
      <c r="AL48" s="184">
        <v>200</v>
      </c>
      <c r="AM48" s="63" t="s">
        <v>4</v>
      </c>
      <c r="AN48" s="268"/>
      <c r="AO48" s="268" t="s">
        <v>188</v>
      </c>
      <c r="AP48" s="268"/>
      <c r="AQ48" s="268"/>
      <c r="AR48" s="268"/>
      <c r="AS48" s="268"/>
      <c r="AT48" s="755"/>
      <c r="AU48" s="268"/>
      <c r="AV48" s="773"/>
      <c r="AW48" s="153"/>
      <c r="AX48" s="154"/>
      <c r="AY48" s="182"/>
      <c r="AZ48" s="490"/>
      <c r="BA48" s="491"/>
      <c r="BB48" s="485">
        <f t="shared" si="7"/>
        <v>0</v>
      </c>
      <c r="BC48" s="495"/>
      <c r="BD48" s="491"/>
      <c r="BE48" s="268"/>
      <c r="BF48" s="488" t="str">
        <f t="shared" si="17"/>
        <v/>
      </c>
      <c r="BG48" s="492">
        <f>IF(ISTEXT(AW48),AW48,IF(ISBLANK(AW48),0,(AW48/AW11)*BH8))</f>
        <v>0</v>
      </c>
      <c r="BH48" s="493">
        <f t="shared" si="9"/>
        <v>0</v>
      </c>
      <c r="BI48" s="494">
        <f>(BB48/AW11)*BH8</f>
        <v>0</v>
      </c>
      <c r="BJ48" s="268"/>
      <c r="BK48" s="502"/>
      <c r="BL48" s="148"/>
      <c r="BM48" s="136"/>
      <c r="BN48" s="497" t="str">
        <f t="shared" si="13"/>
        <v/>
      </c>
      <c r="BO48" s="498" t="str">
        <f t="shared" si="10"/>
        <v/>
      </c>
      <c r="BP48" s="490" t="str">
        <f t="shared" si="11"/>
        <v/>
      </c>
      <c r="BQ48" s="516"/>
    </row>
    <row r="49" spans="1:70" s="265" customFormat="1" ht="21" x14ac:dyDescent="0.25">
      <c r="A49" s="798"/>
      <c r="B49" s="117">
        <v>34</v>
      </c>
      <c r="C49" s="160"/>
      <c r="D49" s="119"/>
      <c r="E49" s="119"/>
      <c r="F49" s="120"/>
      <c r="G49" s="121"/>
      <c r="H49" s="281"/>
      <c r="I49" s="122" t="str">
        <f t="shared" si="1"/>
        <v/>
      </c>
      <c r="J49" s="123">
        <f>IF(ISTEXT(P49),P49,IF(ISBLANK(P49),0,(P49/T14)*M8))</f>
        <v>0</v>
      </c>
      <c r="K49" s="124" t="str">
        <f t="shared" si="2"/>
        <v/>
      </c>
      <c r="L49" s="125">
        <f>IF(ISTEXT(T49),0,IF(ISBLANK(T49),0,(T49/T56)*M10))</f>
        <v>0</v>
      </c>
      <c r="M49" s="126">
        <f>IF(ISTEXT(T49),0,IF(ISBLANK(T49),0,(U49/U14)*M8))</f>
        <v>0</v>
      </c>
      <c r="N49" s="127" t="str">
        <f>IF(N15=N13,ROUND(AA49,3)&amp;"0€",IF(N15=N12,ROUND(Z49,2)&amp;"%"))</f>
        <v>0%</v>
      </c>
      <c r="O49" s="544" t="s">
        <v>130</v>
      </c>
      <c r="P49" s="128"/>
      <c r="Q49" s="129"/>
      <c r="R49" s="130"/>
      <c r="S49" s="131"/>
      <c r="T49" s="132">
        <f t="shared" si="3"/>
        <v>0</v>
      </c>
      <c r="U49" s="133">
        <f t="shared" si="14"/>
        <v>0</v>
      </c>
      <c r="V49" s="147">
        <v>1</v>
      </c>
      <c r="W49" s="148"/>
      <c r="X49" s="136"/>
      <c r="Y49" s="137" t="str">
        <f t="shared" si="16"/>
        <v/>
      </c>
      <c r="Z49" s="149">
        <f>ROUND(U49/U56*100,2)</f>
        <v>0</v>
      </c>
      <c r="AA49" s="150">
        <f t="shared" si="15"/>
        <v>0</v>
      </c>
      <c r="AB49" s="484"/>
      <c r="AC49" s="484"/>
      <c r="AD49" s="484"/>
      <c r="AE49" s="318" t="s">
        <v>155</v>
      </c>
      <c r="AF49" s="708"/>
      <c r="AG49" s="275"/>
      <c r="AH49" s="275"/>
      <c r="AI49" s="6"/>
      <c r="AJ49" s="12"/>
      <c r="AK49" s="69" t="s">
        <v>7</v>
      </c>
      <c r="AL49" s="70">
        <f>(AL48/AL47)</f>
        <v>0.42643923240938164</v>
      </c>
      <c r="AM49" s="71" t="s">
        <v>8</v>
      </c>
      <c r="AN49" s="268"/>
      <c r="AO49" s="268" t="s">
        <v>189</v>
      </c>
      <c r="AP49" s="268"/>
      <c r="AQ49" s="268"/>
      <c r="AR49" s="268"/>
      <c r="AS49" s="268"/>
      <c r="AT49" s="755"/>
      <c r="AU49" s="268"/>
      <c r="AV49" s="773"/>
      <c r="AW49" s="153"/>
      <c r="AX49" s="154"/>
      <c r="AY49" s="182"/>
      <c r="AZ49" s="490"/>
      <c r="BA49" s="491"/>
      <c r="BB49" s="485">
        <f t="shared" si="7"/>
        <v>0</v>
      </c>
      <c r="BC49" s="495"/>
      <c r="BD49" s="491"/>
      <c r="BE49" s="268"/>
      <c r="BF49" s="488" t="str">
        <f t="shared" si="17"/>
        <v/>
      </c>
      <c r="BG49" s="492">
        <f>IF(ISTEXT(AW49),AW49,IF(ISBLANK(AW49),0,(AW49/AW11)*BH8))</f>
        <v>0</v>
      </c>
      <c r="BH49" s="493">
        <f t="shared" si="9"/>
        <v>0</v>
      </c>
      <c r="BI49" s="494">
        <f>(BB49/AW11)*BH8</f>
        <v>0</v>
      </c>
      <c r="BJ49" s="268"/>
      <c r="BK49" s="502"/>
      <c r="BL49" s="148"/>
      <c r="BM49" s="136"/>
      <c r="BN49" s="497" t="str">
        <f t="shared" si="13"/>
        <v/>
      </c>
      <c r="BO49" s="498" t="str">
        <f t="shared" si="10"/>
        <v/>
      </c>
      <c r="BP49" s="490" t="str">
        <f t="shared" si="11"/>
        <v/>
      </c>
      <c r="BQ49" s="516"/>
    </row>
    <row r="50" spans="1:70" s="265" customFormat="1" ht="21" x14ac:dyDescent="0.25">
      <c r="A50" s="798"/>
      <c r="B50" s="117">
        <v>35</v>
      </c>
      <c r="C50" s="160"/>
      <c r="D50" s="119"/>
      <c r="E50" s="119"/>
      <c r="F50" s="120"/>
      <c r="G50" s="121"/>
      <c r="H50" s="281"/>
      <c r="I50" s="122" t="str">
        <f t="shared" si="1"/>
        <v/>
      </c>
      <c r="J50" s="123">
        <f>IF(ISTEXT(P50),P50,IF(ISBLANK(P50),0,(P50/T14)*M8))</f>
        <v>0</v>
      </c>
      <c r="K50" s="124" t="str">
        <f t="shared" si="2"/>
        <v/>
      </c>
      <c r="L50" s="125">
        <f>IF(ISTEXT(T50),0,IF(ISBLANK(T50),0,(T50/T56)*M10))</f>
        <v>0</v>
      </c>
      <c r="M50" s="126">
        <f>IF(ISTEXT(T50),0,IF(ISBLANK(T50),0,(U50/U14)*M8))</f>
        <v>0</v>
      </c>
      <c r="N50" s="127" t="str">
        <f>IF(N15=N13,ROUND(AA50,3)&amp;"0€",IF(N15=N12,ROUND(Z50,2)&amp;"%"))</f>
        <v>0%</v>
      </c>
      <c r="O50" s="544" t="s">
        <v>130</v>
      </c>
      <c r="P50" s="128"/>
      <c r="Q50" s="129"/>
      <c r="R50" s="130"/>
      <c r="S50" s="131"/>
      <c r="T50" s="132">
        <f t="shared" si="3"/>
        <v>0</v>
      </c>
      <c r="U50" s="133">
        <f t="shared" si="14"/>
        <v>0</v>
      </c>
      <c r="V50" s="134">
        <v>1</v>
      </c>
      <c r="W50" s="148"/>
      <c r="X50" s="136"/>
      <c r="Y50" s="137" t="str">
        <f t="shared" si="16"/>
        <v/>
      </c>
      <c r="Z50" s="138">
        <f>ROUND(U50/U56*100,2)</f>
        <v>0</v>
      </c>
      <c r="AA50" s="139">
        <f t="shared" si="15"/>
        <v>0</v>
      </c>
      <c r="AB50" s="484"/>
      <c r="AC50" s="484"/>
      <c r="AD50" s="484"/>
      <c r="AE50" s="318" t="s">
        <v>155</v>
      </c>
      <c r="AF50" s="297"/>
      <c r="AG50" s="298"/>
      <c r="AH50" s="298"/>
      <c r="AI50" s="298"/>
      <c r="AJ50" s="298"/>
      <c r="AK50" s="298"/>
      <c r="AL50" s="298"/>
      <c r="AM50" s="298"/>
      <c r="AN50" s="268"/>
      <c r="AO50" s="268" t="s">
        <v>190</v>
      </c>
      <c r="AP50" s="268"/>
      <c r="AQ50" s="268"/>
      <c r="AR50" s="268"/>
      <c r="AS50" s="268"/>
      <c r="AT50" s="755"/>
      <c r="AU50" s="268"/>
      <c r="AV50" s="773"/>
      <c r="AW50" s="153"/>
      <c r="AX50" s="154"/>
      <c r="AY50" s="182"/>
      <c r="AZ50" s="490"/>
      <c r="BA50" s="491"/>
      <c r="BB50" s="485">
        <f t="shared" si="7"/>
        <v>0</v>
      </c>
      <c r="BC50" s="495"/>
      <c r="BD50" s="491"/>
      <c r="BE50" s="268"/>
      <c r="BF50" s="488" t="str">
        <f t="shared" si="17"/>
        <v/>
      </c>
      <c r="BG50" s="492">
        <f>IF(ISTEXT(AW50),AW50,IF(ISBLANK(AW50),0,(AW50/AW11)*BH8))</f>
        <v>0</v>
      </c>
      <c r="BH50" s="493">
        <f t="shared" si="9"/>
        <v>0</v>
      </c>
      <c r="BI50" s="494">
        <f>(BB50/AW11)*BH8</f>
        <v>0</v>
      </c>
      <c r="BJ50" s="268"/>
      <c r="BK50" s="502"/>
      <c r="BL50" s="148"/>
      <c r="BM50" s="136"/>
      <c r="BN50" s="497" t="str">
        <f t="shared" si="13"/>
        <v/>
      </c>
      <c r="BO50" s="498" t="str">
        <f t="shared" si="10"/>
        <v/>
      </c>
      <c r="BP50" s="490" t="str">
        <f t="shared" si="11"/>
        <v/>
      </c>
      <c r="BQ50" s="516"/>
    </row>
    <row r="51" spans="1:70" s="265" customFormat="1" ht="21" customHeight="1" x14ac:dyDescent="0.25">
      <c r="A51" s="798"/>
      <c r="B51" s="117">
        <v>36</v>
      </c>
      <c r="C51" s="160"/>
      <c r="D51" s="119"/>
      <c r="E51" s="119"/>
      <c r="F51" s="120"/>
      <c r="G51" s="121"/>
      <c r="H51" s="281"/>
      <c r="I51" s="122" t="str">
        <f t="shared" si="1"/>
        <v/>
      </c>
      <c r="J51" s="123">
        <f>IF(ISTEXT(P51),P51,IF(ISBLANK(P51),0,(P51/T14)*M8))</f>
        <v>0</v>
      </c>
      <c r="K51" s="124" t="str">
        <f t="shared" si="2"/>
        <v/>
      </c>
      <c r="L51" s="125">
        <f>IF(ISTEXT(T51),0,IF(ISBLANK(T51),0,(T51/T56)*M10))</f>
        <v>0</v>
      </c>
      <c r="M51" s="126">
        <f>IF(ISTEXT(T51),0,IF(ISBLANK(T51),0,(U51/U14)*M8))</f>
        <v>0</v>
      </c>
      <c r="N51" s="127" t="str">
        <f>IF(N15=N13,ROUND(AA51,3)&amp;"0€",IF(N15=N12,ROUND(Z51,2)&amp;"%"))</f>
        <v>0%</v>
      </c>
      <c r="O51" s="544" t="s">
        <v>130</v>
      </c>
      <c r="P51" s="128"/>
      <c r="Q51" s="129"/>
      <c r="R51" s="130"/>
      <c r="S51" s="131"/>
      <c r="T51" s="132">
        <f t="shared" si="3"/>
        <v>0</v>
      </c>
      <c r="U51" s="133">
        <f t="shared" si="14"/>
        <v>0</v>
      </c>
      <c r="V51" s="147">
        <v>1</v>
      </c>
      <c r="W51" s="148"/>
      <c r="X51" s="136"/>
      <c r="Y51" s="137" t="str">
        <f t="shared" si="16"/>
        <v/>
      </c>
      <c r="Z51" s="149">
        <f>ROUND(U51/U56*100,2)</f>
        <v>0</v>
      </c>
      <c r="AA51" s="150">
        <f t="shared" si="15"/>
        <v>0</v>
      </c>
      <c r="AB51" s="484"/>
      <c r="AC51" s="484"/>
      <c r="AD51" s="484"/>
      <c r="AE51" s="318" t="s">
        <v>155</v>
      </c>
      <c r="AF51" s="708" t="s">
        <v>0</v>
      </c>
      <c r="AG51" s="731" t="s">
        <v>9</v>
      </c>
      <c r="AH51" s="731"/>
      <c r="AI51" s="731"/>
      <c r="AJ51" s="731"/>
      <c r="AK51" s="731"/>
      <c r="AL51" s="731"/>
      <c r="AM51" s="731"/>
      <c r="AN51" s="268"/>
      <c r="AO51" s="268"/>
      <c r="AP51" s="268"/>
      <c r="AQ51" s="268"/>
      <c r="AR51" s="268"/>
      <c r="AS51" s="268"/>
      <c r="AT51" s="755"/>
      <c r="AU51" s="268"/>
      <c r="AV51" s="773"/>
      <c r="AW51" s="153"/>
      <c r="AX51" s="154"/>
      <c r="AY51" s="182"/>
      <c r="AZ51" s="490"/>
      <c r="BA51" s="491"/>
      <c r="BB51" s="485">
        <f t="shared" si="7"/>
        <v>0</v>
      </c>
      <c r="BC51" s="495"/>
      <c r="BD51" s="491"/>
      <c r="BE51" s="268"/>
      <c r="BF51" s="488" t="str">
        <f t="shared" si="17"/>
        <v/>
      </c>
      <c r="BG51" s="492">
        <f>IF(ISTEXT(AW51),AW51,IF(ISBLANK(AW51),0,(AW51/AW11)*BH8))</f>
        <v>0</v>
      </c>
      <c r="BH51" s="493">
        <f t="shared" si="9"/>
        <v>0</v>
      </c>
      <c r="BI51" s="494">
        <f>(BB51/AW11)*BH8</f>
        <v>0</v>
      </c>
      <c r="BJ51" s="268"/>
      <c r="BK51" s="502"/>
      <c r="BL51" s="148"/>
      <c r="BM51" s="136"/>
      <c r="BN51" s="497" t="str">
        <f t="shared" si="13"/>
        <v/>
      </c>
      <c r="BO51" s="498" t="str">
        <f t="shared" si="10"/>
        <v/>
      </c>
      <c r="BP51" s="490" t="str">
        <f t="shared" si="11"/>
        <v/>
      </c>
      <c r="BQ51" s="516"/>
    </row>
    <row r="52" spans="1:70" s="265" customFormat="1" ht="21" x14ac:dyDescent="0.25">
      <c r="A52" s="798"/>
      <c r="B52" s="117">
        <v>37</v>
      </c>
      <c r="C52" s="160"/>
      <c r="D52" s="119"/>
      <c r="E52" s="119"/>
      <c r="F52" s="120"/>
      <c r="G52" s="121"/>
      <c r="H52" s="281"/>
      <c r="I52" s="122" t="str">
        <f t="shared" si="1"/>
        <v/>
      </c>
      <c r="J52" s="123">
        <f>IF(ISTEXT(P52),P52,IF(ISBLANK(P52),0,(P52/T14)*M8))</f>
        <v>0</v>
      </c>
      <c r="K52" s="124" t="str">
        <f t="shared" si="2"/>
        <v/>
      </c>
      <c r="L52" s="125">
        <f>IF(ISTEXT(T52),0,IF(ISBLANK(T52),0,(T52/T56)*M10))</f>
        <v>0</v>
      </c>
      <c r="M52" s="126">
        <f>IF(ISTEXT(T52),0,IF(ISBLANK(T52),0,(U52/U14)*M8))</f>
        <v>0</v>
      </c>
      <c r="N52" s="127" t="str">
        <f>IF(N15=N13,ROUND(AA52,3)&amp;"0€",IF(N15=N12,ROUND(Z52,2)&amp;"%"))</f>
        <v>0%</v>
      </c>
      <c r="O52" s="544" t="s">
        <v>130</v>
      </c>
      <c r="P52" s="128"/>
      <c r="Q52" s="129"/>
      <c r="R52" s="130"/>
      <c r="S52" s="131"/>
      <c r="T52" s="132">
        <f t="shared" si="3"/>
        <v>0</v>
      </c>
      <c r="U52" s="133">
        <f t="shared" si="14"/>
        <v>0</v>
      </c>
      <c r="V52" s="134">
        <v>1</v>
      </c>
      <c r="W52" s="148"/>
      <c r="X52" s="136"/>
      <c r="Y52" s="137" t="str">
        <f t="shared" si="16"/>
        <v/>
      </c>
      <c r="Z52" s="138">
        <f>ROUND(U52/U56*100,2)</f>
        <v>0</v>
      </c>
      <c r="AA52" s="139">
        <f t="shared" si="15"/>
        <v>0</v>
      </c>
      <c r="AB52" s="484"/>
      <c r="AC52" s="484"/>
      <c r="AD52" s="484"/>
      <c r="AE52" s="318" t="s">
        <v>155</v>
      </c>
      <c r="AF52" s="708"/>
      <c r="AG52" s="2"/>
      <c r="AH52" s="275"/>
      <c r="AI52" s="17"/>
      <c r="AJ52" s="17"/>
      <c r="AK52" s="17"/>
      <c r="AL52" s="17"/>
      <c r="AM52" s="55"/>
      <c r="AN52" s="268"/>
      <c r="AO52" s="268"/>
      <c r="AP52" s="268"/>
      <c r="AQ52" s="268"/>
      <c r="AR52" s="268"/>
      <c r="AS52" s="268"/>
      <c r="AT52" s="755"/>
      <c r="AU52" s="268"/>
      <c r="AV52" s="773"/>
      <c r="AW52" s="153"/>
      <c r="AX52" s="154"/>
      <c r="AY52" s="182"/>
      <c r="AZ52" s="490"/>
      <c r="BA52" s="491"/>
      <c r="BB52" s="485">
        <f t="shared" si="7"/>
        <v>0</v>
      </c>
      <c r="BC52" s="495"/>
      <c r="BD52" s="491"/>
      <c r="BE52" s="268"/>
      <c r="BF52" s="488" t="str">
        <f t="shared" si="17"/>
        <v/>
      </c>
      <c r="BG52" s="492">
        <f>IF(ISTEXT(AW52),AW52,IF(ISBLANK(AW52),0,(AW52/AW11)*BH8))</f>
        <v>0</v>
      </c>
      <c r="BH52" s="493">
        <f t="shared" si="9"/>
        <v>0</v>
      </c>
      <c r="BI52" s="494">
        <f>(BB52/AW11)*BH8</f>
        <v>0</v>
      </c>
      <c r="BJ52" s="268"/>
      <c r="BK52" s="502"/>
      <c r="BL52" s="148"/>
      <c r="BM52" s="136"/>
      <c r="BN52" s="497" t="str">
        <f t="shared" si="13"/>
        <v/>
      </c>
      <c r="BO52" s="498" t="str">
        <f t="shared" si="10"/>
        <v/>
      </c>
      <c r="BP52" s="490" t="str">
        <f t="shared" si="11"/>
        <v/>
      </c>
      <c r="BQ52" s="516"/>
    </row>
    <row r="53" spans="1:70" s="265" customFormat="1" ht="21" x14ac:dyDescent="0.25">
      <c r="A53" s="798"/>
      <c r="B53" s="117">
        <v>38</v>
      </c>
      <c r="C53" s="160"/>
      <c r="D53" s="119"/>
      <c r="E53" s="119"/>
      <c r="F53" s="120"/>
      <c r="G53" s="121"/>
      <c r="H53" s="281"/>
      <c r="I53" s="122" t="str">
        <f t="shared" si="1"/>
        <v/>
      </c>
      <c r="J53" s="123">
        <f>IF(ISTEXT(P53),P53,IF(ISBLANK(P53),0,(P53/T14)*M8))</f>
        <v>0</v>
      </c>
      <c r="K53" s="124" t="str">
        <f t="shared" si="2"/>
        <v/>
      </c>
      <c r="L53" s="125">
        <f>IF(ISTEXT(T53),0,IF(ISBLANK(T53),0,(T53/T56)*M10))</f>
        <v>0</v>
      </c>
      <c r="M53" s="126">
        <f>IF(ISTEXT(T53),0,IF(ISBLANK(T53),0,(U53/U14)*M8))</f>
        <v>0</v>
      </c>
      <c r="N53" s="127" t="str">
        <f>IF(N15=N13,ROUND(AA53,3)&amp;"0€",IF(N15=N12,ROUND(Z53,2)&amp;"%"))</f>
        <v>0%</v>
      </c>
      <c r="O53" s="544" t="s">
        <v>130</v>
      </c>
      <c r="P53" s="128"/>
      <c r="Q53" s="129"/>
      <c r="R53" s="130"/>
      <c r="S53" s="131"/>
      <c r="T53" s="132">
        <f t="shared" si="3"/>
        <v>0</v>
      </c>
      <c r="U53" s="133">
        <f t="shared" si="14"/>
        <v>0</v>
      </c>
      <c r="V53" s="147">
        <v>1</v>
      </c>
      <c r="W53" s="148"/>
      <c r="X53" s="136"/>
      <c r="Y53" s="137" t="str">
        <f t="shared" si="16"/>
        <v/>
      </c>
      <c r="Z53" s="149">
        <f>ROUND(U53/U56*100,2)</f>
        <v>0</v>
      </c>
      <c r="AA53" s="150">
        <f t="shared" si="15"/>
        <v>0</v>
      </c>
      <c r="AB53" s="484"/>
      <c r="AC53" s="484"/>
      <c r="AD53" s="484"/>
      <c r="AE53" s="318" t="s">
        <v>155</v>
      </c>
      <c r="AF53" s="708"/>
      <c r="AG53" s="275"/>
      <c r="AH53" s="275"/>
      <c r="AI53" s="6"/>
      <c r="AJ53" s="296"/>
      <c r="AK53" s="18" t="s">
        <v>10</v>
      </c>
      <c r="AL53" s="19">
        <v>50</v>
      </c>
      <c r="AM53" s="63" t="s">
        <v>4</v>
      </c>
      <c r="AN53" s="268"/>
      <c r="AO53" s="268"/>
      <c r="AP53" s="268"/>
      <c r="AQ53" s="268"/>
      <c r="AR53" s="268"/>
      <c r="AS53" s="268"/>
      <c r="AT53" s="755"/>
      <c r="AU53" s="268"/>
      <c r="AV53" s="773"/>
      <c r="AW53" s="153"/>
      <c r="AX53" s="154"/>
      <c r="AY53" s="182"/>
      <c r="AZ53" s="490"/>
      <c r="BA53" s="491"/>
      <c r="BB53" s="485">
        <f t="shared" si="7"/>
        <v>0</v>
      </c>
      <c r="BC53" s="495"/>
      <c r="BD53" s="491"/>
      <c r="BE53" s="268"/>
      <c r="BF53" s="488" t="str">
        <f t="shared" si="17"/>
        <v/>
      </c>
      <c r="BG53" s="492">
        <f>IF(ISTEXT(AW53),AW53,IF(ISBLANK(AW53),0,(AW53/AW11)*BH8))</f>
        <v>0</v>
      </c>
      <c r="BH53" s="493">
        <f t="shared" si="9"/>
        <v>0</v>
      </c>
      <c r="BI53" s="494">
        <f>(BB53/AW11)*BH8</f>
        <v>0</v>
      </c>
      <c r="BJ53" s="268"/>
      <c r="BK53" s="502"/>
      <c r="BL53" s="148"/>
      <c r="BM53" s="136"/>
      <c r="BN53" s="497" t="str">
        <f t="shared" si="13"/>
        <v/>
      </c>
      <c r="BO53" s="498" t="str">
        <f t="shared" si="10"/>
        <v/>
      </c>
      <c r="BP53" s="490" t="str">
        <f t="shared" si="11"/>
        <v/>
      </c>
      <c r="BQ53" s="516"/>
    </row>
    <row r="54" spans="1:70" s="265" customFormat="1" ht="21" x14ac:dyDescent="0.25">
      <c r="A54" s="798"/>
      <c r="B54" s="117">
        <v>39</v>
      </c>
      <c r="C54" s="160"/>
      <c r="D54" s="119"/>
      <c r="E54" s="119"/>
      <c r="F54" s="120"/>
      <c r="G54" s="121"/>
      <c r="H54" s="281"/>
      <c r="I54" s="122" t="str">
        <f t="shared" si="1"/>
        <v/>
      </c>
      <c r="J54" s="123">
        <f>IF(ISTEXT(P54),P54,IF(ISBLANK(P54),0,(P54/T14)*M8))</f>
        <v>0</v>
      </c>
      <c r="K54" s="124" t="str">
        <f t="shared" si="2"/>
        <v/>
      </c>
      <c r="L54" s="125">
        <f>IF(ISTEXT(T54),0,IF(ISBLANK(T54),0,(T54/T56)*M10))</f>
        <v>0</v>
      </c>
      <c r="M54" s="126">
        <f>IF(ISTEXT(T54),0,IF(ISBLANK(T54),0,(U54/U14)*M8))</f>
        <v>0</v>
      </c>
      <c r="N54" s="127" t="str">
        <f>IF(N15=N13,ROUND(AA54,3)&amp;"0€",IF(N15=N12,ROUND(Z54,2)&amp;"%"))</f>
        <v>0%</v>
      </c>
      <c r="O54" s="544" t="s">
        <v>130</v>
      </c>
      <c r="P54" s="128"/>
      <c r="Q54" s="129"/>
      <c r="R54" s="130"/>
      <c r="S54" s="131"/>
      <c r="T54" s="132">
        <f t="shared" si="3"/>
        <v>0</v>
      </c>
      <c r="U54" s="133">
        <f t="shared" si="14"/>
        <v>0</v>
      </c>
      <c r="V54" s="134">
        <v>1</v>
      </c>
      <c r="W54" s="148"/>
      <c r="X54" s="136"/>
      <c r="Y54" s="137" t="str">
        <f t="shared" si="16"/>
        <v/>
      </c>
      <c r="Z54" s="138">
        <f>ROUND(U54/U56*100,2)</f>
        <v>0</v>
      </c>
      <c r="AA54" s="139">
        <f t="shared" si="15"/>
        <v>0</v>
      </c>
      <c r="AB54" s="484"/>
      <c r="AC54" s="484"/>
      <c r="AD54" s="484"/>
      <c r="AE54" s="318" t="s">
        <v>155</v>
      </c>
      <c r="AF54" s="708"/>
      <c r="AG54" s="275"/>
      <c r="AH54" s="275"/>
      <c r="AI54" s="6"/>
      <c r="AJ54" s="296"/>
      <c r="AK54" s="20" t="s">
        <v>11</v>
      </c>
      <c r="AL54" s="21">
        <v>125</v>
      </c>
      <c r="AM54" s="63" t="s">
        <v>4</v>
      </c>
      <c r="AN54" s="268"/>
      <c r="AO54" s="268"/>
      <c r="AP54" s="268"/>
      <c r="AQ54" s="268"/>
      <c r="AR54" s="268"/>
      <c r="AS54" s="268"/>
      <c r="AT54" s="755"/>
      <c r="AU54" s="268"/>
      <c r="AV54" s="773"/>
      <c r="AW54" s="153"/>
      <c r="AX54" s="154"/>
      <c r="AY54" s="182"/>
      <c r="AZ54" s="490"/>
      <c r="BA54" s="491"/>
      <c r="BB54" s="485">
        <f t="shared" si="7"/>
        <v>0</v>
      </c>
      <c r="BC54" s="495"/>
      <c r="BD54" s="491"/>
      <c r="BE54" s="268"/>
      <c r="BF54" s="488" t="str">
        <f t="shared" si="17"/>
        <v/>
      </c>
      <c r="BG54" s="492">
        <f>IF(ISTEXT(AW54),AW54,IF(ISBLANK(AW54),0,(AW54/AW11)*BH8))</f>
        <v>0</v>
      </c>
      <c r="BH54" s="493">
        <f t="shared" si="9"/>
        <v>0</v>
      </c>
      <c r="BI54" s="494">
        <f>(BB54/AW11)*BH8</f>
        <v>0</v>
      </c>
      <c r="BJ54" s="268"/>
      <c r="BK54" s="502"/>
      <c r="BL54" s="148"/>
      <c r="BM54" s="136"/>
      <c r="BN54" s="497" t="str">
        <f t="shared" si="13"/>
        <v/>
      </c>
      <c r="BO54" s="498" t="str">
        <f t="shared" si="10"/>
        <v/>
      </c>
      <c r="BP54" s="490" t="str">
        <f t="shared" si="11"/>
        <v/>
      </c>
      <c r="BQ54" s="516"/>
    </row>
    <row r="55" spans="1:70" s="265" customFormat="1" ht="18.75" customHeight="1" thickBot="1" x14ac:dyDescent="0.3">
      <c r="A55" s="798"/>
      <c r="B55" s="117">
        <v>40</v>
      </c>
      <c r="C55" s="160"/>
      <c r="D55" s="119"/>
      <c r="E55" s="119"/>
      <c r="F55" s="120"/>
      <c r="G55" s="121"/>
      <c r="H55" s="281"/>
      <c r="I55" s="122" t="str">
        <f t="shared" si="1"/>
        <v/>
      </c>
      <c r="J55" s="123">
        <f>IF(ISTEXT(P55),P55,IF(ISBLANK(P55),0,(P55/T14)*M8))</f>
        <v>0</v>
      </c>
      <c r="K55" s="124" t="str">
        <f t="shared" si="2"/>
        <v/>
      </c>
      <c r="L55" s="125">
        <f>IF(ISTEXT(T55),0,IF(ISBLANK(T55),0,(T55/T56)*M10))</f>
        <v>0</v>
      </c>
      <c r="M55" s="126">
        <f>IF(ISTEXT(T55),0,IF(ISBLANK(T55),0,(U55/U14)*M8))</f>
        <v>0</v>
      </c>
      <c r="N55" s="127" t="str">
        <f>IF(N15=N13,ROUND(AA55,3)&amp;"0€",IF(N15=N12,ROUND(Z55,2)&amp;"%"))</f>
        <v>0%</v>
      </c>
      <c r="O55" s="543" t="s">
        <v>681</v>
      </c>
      <c r="P55" s="185"/>
      <c r="Q55" s="186"/>
      <c r="R55" s="187"/>
      <c r="S55" s="188"/>
      <c r="T55" s="132">
        <f t="shared" si="3"/>
        <v>0</v>
      </c>
      <c r="U55" s="189">
        <f t="shared" si="14"/>
        <v>0</v>
      </c>
      <c r="V55" s="147">
        <v>1</v>
      </c>
      <c r="W55" s="190"/>
      <c r="X55" s="191"/>
      <c r="Y55" s="192" t="str">
        <f t="shared" si="16"/>
        <v/>
      </c>
      <c r="Z55" s="149">
        <f>ROUND(U55/U56*100,2)</f>
        <v>0</v>
      </c>
      <c r="AA55" s="150">
        <f t="shared" si="15"/>
        <v>0</v>
      </c>
      <c r="AB55" s="484"/>
      <c r="AC55" s="484"/>
      <c r="AD55" s="484"/>
      <c r="AE55" s="319"/>
      <c r="AF55" s="708"/>
      <c r="AG55" s="275"/>
      <c r="AH55" s="275"/>
      <c r="AI55" s="6"/>
      <c r="AJ55" s="12"/>
      <c r="AK55" s="69" t="s">
        <v>7</v>
      </c>
      <c r="AL55" s="70">
        <f>(AL53*AL54)/1000</f>
        <v>6.25</v>
      </c>
      <c r="AM55" s="71" t="s">
        <v>8</v>
      </c>
      <c r="AN55" s="268"/>
      <c r="AO55" s="268"/>
      <c r="AP55" s="268"/>
      <c r="AQ55" s="268"/>
      <c r="AR55" s="268"/>
      <c r="AS55" s="268"/>
      <c r="AT55" s="755"/>
      <c r="AU55" s="268"/>
      <c r="AV55" s="773"/>
      <c r="AW55" s="153"/>
      <c r="AX55" s="154"/>
      <c r="AY55" s="182"/>
      <c r="AZ55" s="490"/>
      <c r="BA55" s="491"/>
      <c r="BB55" s="485">
        <f t="shared" si="7"/>
        <v>0</v>
      </c>
      <c r="BC55" s="495"/>
      <c r="BD55" s="491"/>
      <c r="BE55" s="268"/>
      <c r="BF55" s="488" t="str">
        <f t="shared" si="17"/>
        <v/>
      </c>
      <c r="BG55" s="492">
        <f>IF(ISTEXT(AW55),AW55,IF(ISBLANK(AW55),0,(AW55/AW11)*BH8))</f>
        <v>0</v>
      </c>
      <c r="BH55" s="493">
        <f t="shared" si="9"/>
        <v>0</v>
      </c>
      <c r="BI55" s="494">
        <f>(BB55/AW11)*BH8</f>
        <v>0</v>
      </c>
      <c r="BJ55" s="268"/>
      <c r="BK55" s="502"/>
      <c r="BL55" s="148"/>
      <c r="BM55" s="136"/>
      <c r="BN55" s="497" t="str">
        <f t="shared" si="13"/>
        <v/>
      </c>
      <c r="BO55" s="498" t="str">
        <f t="shared" si="10"/>
        <v/>
      </c>
      <c r="BP55" s="490" t="str">
        <f t="shared" si="11"/>
        <v/>
      </c>
      <c r="BQ55" s="516"/>
    </row>
    <row r="56" spans="1:70" s="265" customFormat="1" ht="24" thickBot="1" x14ac:dyDescent="0.3">
      <c r="A56" s="798"/>
      <c r="B56" s="78"/>
      <c r="C56" s="193">
        <f>SUM(C34:C55)</f>
        <v>0</v>
      </c>
      <c r="D56" s="194">
        <f>SUM(D35:D55)</f>
        <v>0</v>
      </c>
      <c r="E56" s="728" t="s">
        <v>48</v>
      </c>
      <c r="F56" s="728"/>
      <c r="G56" s="728"/>
      <c r="H56" s="728"/>
      <c r="I56" s="728"/>
      <c r="J56" s="728"/>
      <c r="K56" s="194"/>
      <c r="L56" s="195">
        <f>SUM(L16:L55)</f>
        <v>2130</v>
      </c>
      <c r="M56" s="193">
        <f>SUM(M16:M55)</f>
        <v>2.13</v>
      </c>
      <c r="N56" s="196" t="str">
        <f>IF(N15=N13,ROUND(AA56,3)&amp;"€",IF(N15=N12,ROUND(Z56,2)&amp;"%"))</f>
        <v>100%</v>
      </c>
      <c r="O56" s="543" t="s">
        <v>681</v>
      </c>
      <c r="P56" s="197"/>
      <c r="Q56" s="198" t="s">
        <v>48</v>
      </c>
      <c r="R56" s="199">
        <f>SUM(R16:R55)/1000</f>
        <v>1.68</v>
      </c>
      <c r="S56" s="198"/>
      <c r="T56" s="200">
        <f>SUM(T16:T55)</f>
        <v>3130</v>
      </c>
      <c r="U56" s="201">
        <f>SUM(U16:U55)</f>
        <v>3.13</v>
      </c>
      <c r="V56" s="202"/>
      <c r="W56" s="669" t="s">
        <v>83</v>
      </c>
      <c r="X56" s="670"/>
      <c r="Y56" s="198"/>
      <c r="Z56" s="203">
        <f>SUM(Z16:Z55)</f>
        <v>99.999999999999986</v>
      </c>
      <c r="AA56" s="204">
        <f>SUM(AA16:AA55)</f>
        <v>12.129999999999999</v>
      </c>
      <c r="AB56" s="484"/>
      <c r="AC56" s="484"/>
      <c r="AD56" s="484"/>
      <c r="AE56" s="320"/>
      <c r="AF56" s="297"/>
      <c r="AG56" s="298"/>
      <c r="AH56" s="298"/>
      <c r="AI56" s="298"/>
      <c r="AJ56" s="298"/>
      <c r="AK56" s="298"/>
      <c r="AL56" s="298"/>
      <c r="AM56" s="298"/>
      <c r="AN56" s="268"/>
      <c r="AO56" s="268"/>
      <c r="AP56" s="268"/>
      <c r="AQ56" s="268"/>
      <c r="AR56" s="268"/>
      <c r="AS56" s="268"/>
      <c r="AT56" s="755"/>
      <c r="AU56" s="268"/>
      <c r="AV56" s="773"/>
      <c r="AW56" s="153"/>
      <c r="AX56" s="154"/>
      <c r="AY56" s="182"/>
      <c r="AZ56" s="490"/>
      <c r="BA56" s="491"/>
      <c r="BB56" s="485">
        <f t="shared" si="7"/>
        <v>0</v>
      </c>
      <c r="BC56" s="495"/>
      <c r="BD56" s="491"/>
      <c r="BE56" s="268"/>
      <c r="BF56" s="488" t="str">
        <f t="shared" si="17"/>
        <v/>
      </c>
      <c r="BG56" s="492">
        <f>IF(ISTEXT(AW56),AW56,IF(ISBLANK(AW56),0,(AW56/AW11)*BH8))</f>
        <v>0</v>
      </c>
      <c r="BH56" s="493">
        <f t="shared" si="9"/>
        <v>0</v>
      </c>
      <c r="BI56" s="494">
        <f>(BB56/AW11)*BH8</f>
        <v>0</v>
      </c>
      <c r="BJ56" s="268"/>
      <c r="BK56" s="503"/>
      <c r="BL56" s="148"/>
      <c r="BM56" s="136"/>
      <c r="BN56" s="497" t="str">
        <f t="shared" si="13"/>
        <v/>
      </c>
      <c r="BO56" s="498" t="str">
        <f t="shared" si="10"/>
        <v/>
      </c>
      <c r="BP56" s="490" t="str">
        <f t="shared" si="11"/>
        <v/>
      </c>
      <c r="BQ56" s="516"/>
    </row>
    <row r="57" spans="1:70" s="265" customFormat="1" ht="15" customHeight="1" x14ac:dyDescent="0.25">
      <c r="A57" s="798"/>
      <c r="B57" s="709"/>
      <c r="C57" s="710"/>
      <c r="D57" s="710"/>
      <c r="E57" s="710"/>
      <c r="F57" s="710"/>
      <c r="G57" s="710"/>
      <c r="H57" s="710"/>
      <c r="I57" s="710"/>
      <c r="J57" s="710"/>
      <c r="K57" s="710"/>
      <c r="L57" s="710"/>
      <c r="M57" s="710"/>
      <c r="N57" s="711"/>
      <c r="O57" s="543" t="s">
        <v>681</v>
      </c>
      <c r="P57" s="40"/>
      <c r="Q57" s="40"/>
      <c r="R57" s="40"/>
      <c r="S57" s="40"/>
      <c r="T57" s="40"/>
      <c r="U57" s="40"/>
      <c r="V57" s="40"/>
      <c r="W57" s="671" t="s">
        <v>191</v>
      </c>
      <c r="X57" s="729"/>
      <c r="Y57" s="40"/>
      <c r="Z57" s="268"/>
      <c r="AA57" s="268"/>
      <c r="AB57" s="484"/>
      <c r="AC57" s="484"/>
      <c r="AD57" s="484"/>
      <c r="AE57" s="319"/>
      <c r="AF57" s="708" t="s">
        <v>0</v>
      </c>
      <c r="AG57" s="731" t="s">
        <v>12</v>
      </c>
      <c r="AH57" s="731"/>
      <c r="AI57" s="731"/>
      <c r="AJ57" s="731"/>
      <c r="AK57" s="731"/>
      <c r="AL57" s="731"/>
      <c r="AM57" s="731"/>
      <c r="AN57" s="268"/>
      <c r="AO57" s="268"/>
      <c r="AP57" s="268"/>
      <c r="AQ57" s="268"/>
      <c r="AR57" s="268"/>
      <c r="AS57" s="268"/>
      <c r="AT57" s="755"/>
      <c r="AU57" s="268"/>
      <c r="AV57" s="773"/>
      <c r="AW57" s="698"/>
      <c r="AX57" s="699"/>
      <c r="AY57" s="699"/>
      <c r="AZ57" s="699"/>
      <c r="BA57" s="699"/>
      <c r="BB57" s="699"/>
      <c r="BC57" s="699"/>
      <c r="BD57" s="699"/>
      <c r="BE57" s="699"/>
      <c r="BF57" s="699"/>
      <c r="BG57" s="699"/>
      <c r="BH57" s="699"/>
      <c r="BI57" s="700"/>
      <c r="BJ57" s="268"/>
      <c r="BK57" s="532"/>
      <c r="BL57" s="669" t="s">
        <v>83</v>
      </c>
      <c r="BM57" s="670"/>
      <c r="BN57" s="536"/>
      <c r="BO57" s="536"/>
      <c r="BP57" s="536"/>
      <c r="BQ57" s="537"/>
    </row>
    <row r="58" spans="1:70" s="265" customFormat="1" ht="18.75" customHeight="1" thickBot="1" x14ac:dyDescent="0.35">
      <c r="A58" s="798"/>
      <c r="B58" s="205"/>
      <c r="C58" s="206" t="s">
        <v>192</v>
      </c>
      <c r="D58" s="207"/>
      <c r="E58" s="207"/>
      <c r="F58" s="207"/>
      <c r="G58" s="701" t="s">
        <v>193</v>
      </c>
      <c r="H58" s="701"/>
      <c r="I58" s="701"/>
      <c r="J58" s="701"/>
      <c r="K58" s="701"/>
      <c r="L58" s="701"/>
      <c r="M58" s="701"/>
      <c r="N58" s="702"/>
      <c r="O58" s="543" t="s">
        <v>681</v>
      </c>
      <c r="P58" s="40"/>
      <c r="Q58" s="40"/>
      <c r="R58" s="40"/>
      <c r="S58" s="40"/>
      <c r="T58" s="40"/>
      <c r="U58" s="40"/>
      <c r="V58" s="40"/>
      <c r="W58" s="673"/>
      <c r="X58" s="674"/>
      <c r="Y58" s="40"/>
      <c r="Z58" s="268"/>
      <c r="AA58" s="268"/>
      <c r="AB58" s="484"/>
      <c r="AC58" s="484"/>
      <c r="AD58" s="484"/>
      <c r="AE58" s="319"/>
      <c r="AF58" s="708"/>
      <c r="AG58" s="2"/>
      <c r="AH58" s="275"/>
      <c r="AI58" s="17"/>
      <c r="AJ58" s="17"/>
      <c r="AK58" s="17"/>
      <c r="AL58" s="17"/>
      <c r="AM58" s="55"/>
      <c r="AN58" s="268"/>
      <c r="AO58" s="268"/>
      <c r="AP58" s="268"/>
      <c r="AQ58" s="268"/>
      <c r="AR58" s="268"/>
      <c r="AS58" s="268"/>
      <c r="AT58" s="755"/>
      <c r="AU58" s="268"/>
      <c r="AV58" s="773"/>
      <c r="AW58" s="208"/>
      <c r="AX58" s="209"/>
      <c r="AY58" s="210"/>
      <c r="AZ58" s="211"/>
      <c r="BA58" s="212"/>
      <c r="BB58" s="211">
        <f>SUM(BB16:BB57)</f>
        <v>5.52</v>
      </c>
      <c r="BC58" s="212"/>
      <c r="BD58" s="213"/>
      <c r="BE58" s="213"/>
      <c r="BF58" s="213"/>
      <c r="BG58" s="214"/>
      <c r="BH58" s="214"/>
      <c r="BI58" s="496">
        <f>SUM(BI16:BI57)</f>
        <v>3.45</v>
      </c>
      <c r="BJ58" s="268"/>
      <c r="BK58" s="533"/>
      <c r="BL58" s="671" t="s">
        <v>675</v>
      </c>
      <c r="BM58" s="672"/>
      <c r="BN58" s="538"/>
      <c r="BO58" s="538"/>
      <c r="BP58" s="538"/>
      <c r="BQ58" s="539"/>
    </row>
    <row r="59" spans="1:70" s="265" customFormat="1" ht="18.75" customHeight="1" thickBot="1" x14ac:dyDescent="0.3">
      <c r="A59" s="798"/>
      <c r="B59" s="215"/>
      <c r="C59" s="216" t="s">
        <v>194</v>
      </c>
      <c r="D59" s="107" t="s">
        <v>195</v>
      </c>
      <c r="E59" s="217"/>
      <c r="F59" s="217"/>
      <c r="G59" s="701"/>
      <c r="H59" s="701"/>
      <c r="I59" s="701"/>
      <c r="J59" s="701"/>
      <c r="K59" s="701"/>
      <c r="L59" s="701"/>
      <c r="M59" s="701"/>
      <c r="N59" s="702"/>
      <c r="O59" s="543" t="s">
        <v>681</v>
      </c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268"/>
      <c r="AA59" s="268"/>
      <c r="AB59" s="484"/>
      <c r="AC59" s="484"/>
      <c r="AD59" s="484"/>
      <c r="AE59" s="319"/>
      <c r="AF59" s="708"/>
      <c r="AG59" s="275"/>
      <c r="AH59" s="275"/>
      <c r="AI59" s="6"/>
      <c r="AJ59" s="296"/>
      <c r="AK59" s="18" t="s">
        <v>13</v>
      </c>
      <c r="AL59" s="21">
        <v>20</v>
      </c>
      <c r="AM59" s="5" t="s">
        <v>4</v>
      </c>
      <c r="AN59" s="268"/>
      <c r="AO59" s="268"/>
      <c r="AP59" s="268"/>
      <c r="AQ59" s="268"/>
      <c r="AR59" s="268"/>
      <c r="AS59" s="268"/>
      <c r="AT59" s="755"/>
      <c r="AU59" s="268"/>
      <c r="AV59" s="773"/>
      <c r="AW59" s="703" t="s">
        <v>196</v>
      </c>
      <c r="AX59" s="704"/>
      <c r="AY59" s="704"/>
      <c r="AZ59" s="704"/>
      <c r="BA59" s="704"/>
      <c r="BB59" s="704"/>
      <c r="BC59" s="704"/>
      <c r="BD59" s="704"/>
      <c r="BE59" s="704"/>
      <c r="BF59" s="704"/>
      <c r="BG59" s="704"/>
      <c r="BH59" s="704"/>
      <c r="BI59" s="705"/>
      <c r="BJ59" s="268"/>
      <c r="BK59" s="534"/>
      <c r="BL59" s="673"/>
      <c r="BM59" s="674"/>
      <c r="BN59" s="540"/>
      <c r="BO59" s="540"/>
      <c r="BP59" s="540"/>
      <c r="BQ59" s="541"/>
    </row>
    <row r="60" spans="1:70" s="265" customFormat="1" ht="18.75" customHeight="1" thickBot="1" x14ac:dyDescent="0.3">
      <c r="A60" s="798"/>
      <c r="B60" s="215"/>
      <c r="C60" s="218" t="s">
        <v>197</v>
      </c>
      <c r="D60" s="206" t="s">
        <v>198</v>
      </c>
      <c r="E60" s="217"/>
      <c r="F60" s="217"/>
      <c r="G60" s="206"/>
      <c r="H60" s="219"/>
      <c r="I60" s="219"/>
      <c r="J60" s="219"/>
      <c r="K60" s="219"/>
      <c r="L60" s="219"/>
      <c r="M60" s="219"/>
      <c r="N60" s="220"/>
      <c r="O60" s="543" t="s">
        <v>681</v>
      </c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268"/>
      <c r="AA60" s="268"/>
      <c r="AB60" s="484"/>
      <c r="AC60" s="484"/>
      <c r="AD60" s="484"/>
      <c r="AE60" s="319"/>
      <c r="AF60" s="708"/>
      <c r="AG60" s="275"/>
      <c r="AH60" s="275"/>
      <c r="AI60" s="6"/>
      <c r="AJ60" s="296"/>
      <c r="AK60" s="20" t="s">
        <v>14</v>
      </c>
      <c r="AL60" s="19">
        <v>150</v>
      </c>
      <c r="AM60" s="5" t="s">
        <v>4</v>
      </c>
      <c r="AN60" s="268"/>
      <c r="AO60" s="268"/>
      <c r="AP60" s="268"/>
      <c r="AQ60" s="268"/>
      <c r="AR60" s="268"/>
      <c r="AS60" s="268"/>
      <c r="AT60" s="755"/>
      <c r="AU60" s="268"/>
      <c r="AV60" s="773"/>
      <c r="AW60" s="205"/>
      <c r="AX60" s="206" t="s">
        <v>192</v>
      </c>
      <c r="AY60" s="207"/>
      <c r="AZ60" s="207"/>
      <c r="BA60" s="207"/>
      <c r="BB60" s="701" t="s">
        <v>108</v>
      </c>
      <c r="BC60" s="701"/>
      <c r="BD60" s="701"/>
      <c r="BE60" s="701"/>
      <c r="BF60" s="701"/>
      <c r="BG60" s="701"/>
      <c r="BH60" s="701"/>
      <c r="BI60" s="702"/>
      <c r="BJ60" s="268"/>
      <c r="BK60" s="519">
        <f t="shared" ref="BK60:BQ60" ca="1" si="18">CELL("largeur",BK60)</f>
        <v>41</v>
      </c>
      <c r="BL60" s="520">
        <f t="shared" ca="1" si="18"/>
        <v>43</v>
      </c>
      <c r="BM60" s="520">
        <f t="shared" ca="1" si="18"/>
        <v>33</v>
      </c>
      <c r="BN60" s="520">
        <f t="shared" ca="1" si="18"/>
        <v>8</v>
      </c>
      <c r="BO60" s="520">
        <f t="shared" ca="1" si="18"/>
        <v>7</v>
      </c>
      <c r="BP60" s="520">
        <f t="shared" ca="1" si="18"/>
        <v>30</v>
      </c>
      <c r="BQ60" s="520">
        <f t="shared" ca="1" si="18"/>
        <v>4</v>
      </c>
      <c r="BR60" s="535" t="s">
        <v>676</v>
      </c>
    </row>
    <row r="61" spans="1:70" s="265" customFormat="1" ht="18.75" customHeight="1" x14ac:dyDescent="0.25">
      <c r="A61" s="798"/>
      <c r="B61" s="299"/>
      <c r="C61" s="221"/>
      <c r="D61" s="222"/>
      <c r="E61" s="300"/>
      <c r="F61" s="300"/>
      <c r="G61" s="223"/>
      <c r="H61" s="301"/>
      <c r="I61" s="301"/>
      <c r="J61" s="301"/>
      <c r="K61" s="283" t="s">
        <v>98</v>
      </c>
      <c r="L61" s="301"/>
      <c r="M61" s="224"/>
      <c r="N61" s="225"/>
      <c r="O61" s="543" t="s">
        <v>681</v>
      </c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268"/>
      <c r="AA61" s="268"/>
      <c r="AB61" s="484"/>
      <c r="AC61" s="484"/>
      <c r="AD61" s="484"/>
      <c r="AE61" s="319"/>
      <c r="AF61" s="708"/>
      <c r="AG61" s="275"/>
      <c r="AH61" s="275"/>
      <c r="AI61" s="6"/>
      <c r="AJ61" s="12"/>
      <c r="AK61" s="69" t="s">
        <v>7</v>
      </c>
      <c r="AL61" s="70">
        <f>(AL59*AL60)/1000</f>
        <v>3</v>
      </c>
      <c r="AM61" s="15" t="s">
        <v>8</v>
      </c>
      <c r="AN61" s="268"/>
      <c r="AO61" s="268"/>
      <c r="AP61" s="268"/>
      <c r="AQ61" s="268"/>
      <c r="AR61" s="268"/>
      <c r="AS61" s="268"/>
      <c r="AT61" s="755"/>
      <c r="AU61" s="268"/>
      <c r="AV61" s="773"/>
      <c r="AW61" s="215"/>
      <c r="AX61" s="216" t="s">
        <v>194</v>
      </c>
      <c r="AY61" s="107" t="s">
        <v>195</v>
      </c>
      <c r="AZ61" s="217"/>
      <c r="BA61" s="217"/>
      <c r="BB61" s="701"/>
      <c r="BC61" s="701"/>
      <c r="BD61" s="701"/>
      <c r="BE61" s="701"/>
      <c r="BF61" s="701"/>
      <c r="BG61" s="701"/>
      <c r="BH61" s="701"/>
      <c r="BI61" s="702"/>
      <c r="BJ61" s="268"/>
      <c r="BK61" s="521" t="s">
        <v>672</v>
      </c>
      <c r="BL61" s="522"/>
      <c r="BM61" s="523"/>
      <c r="BN61" s="268"/>
      <c r="BO61" s="268"/>
      <c r="BP61" s="268"/>
      <c r="BQ61" s="268"/>
    </row>
    <row r="62" spans="1:70" s="265" customFormat="1" ht="18.75" customHeight="1" x14ac:dyDescent="0.25">
      <c r="A62" s="798"/>
      <c r="B62" s="117">
        <v>1</v>
      </c>
      <c r="C62" s="302" t="s">
        <v>199</v>
      </c>
      <c r="D62" s="303"/>
      <c r="E62" s="303"/>
      <c r="F62" s="303"/>
      <c r="G62" s="303"/>
      <c r="H62" s="303"/>
      <c r="I62" s="303"/>
      <c r="J62" s="303"/>
      <c r="K62" s="283" t="s">
        <v>200</v>
      </c>
      <c r="L62" s="303"/>
      <c r="M62" s="226"/>
      <c r="N62" s="227"/>
      <c r="O62" s="543" t="s">
        <v>681</v>
      </c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268"/>
      <c r="AA62" s="268"/>
      <c r="AB62" s="484"/>
      <c r="AC62" s="484"/>
      <c r="AD62" s="484"/>
      <c r="AE62" s="321"/>
      <c r="AF62" s="228"/>
      <c r="AG62" s="228"/>
      <c r="AH62" s="228"/>
      <c r="AI62" s="228"/>
      <c r="AJ62" s="268"/>
      <c r="AK62" s="268"/>
      <c r="AL62" s="268"/>
      <c r="AM62" s="268"/>
      <c r="AN62" s="268"/>
      <c r="AO62" s="268"/>
      <c r="AP62" s="268"/>
      <c r="AQ62" s="268"/>
      <c r="AR62" s="268"/>
      <c r="AS62" s="268"/>
      <c r="AT62" s="755"/>
      <c r="AU62" s="268"/>
      <c r="AV62" s="773"/>
      <c r="AW62" s="215"/>
      <c r="AX62" s="218" t="s">
        <v>197</v>
      </c>
      <c r="AY62" s="206" t="s">
        <v>198</v>
      </c>
      <c r="AZ62" s="217"/>
      <c r="BA62" s="217"/>
      <c r="BB62" s="206"/>
      <c r="BC62" s="219"/>
      <c r="BD62" s="219"/>
      <c r="BE62" s="219"/>
      <c r="BF62" s="219"/>
      <c r="BG62" s="219"/>
      <c r="BH62" s="219"/>
      <c r="BI62" s="220"/>
      <c r="BJ62" s="268"/>
      <c r="BK62" s="524" t="s">
        <v>673</v>
      </c>
      <c r="BL62" s="525"/>
      <c r="BM62" s="526"/>
      <c r="BN62" s="268"/>
      <c r="BO62" s="268"/>
      <c r="BP62" s="268"/>
      <c r="BQ62" s="268"/>
    </row>
    <row r="63" spans="1:70" s="265" customFormat="1" ht="18.75" customHeight="1" x14ac:dyDescent="0.25">
      <c r="A63" s="798"/>
      <c r="B63" s="117">
        <v>2</v>
      </c>
      <c r="C63" s="302"/>
      <c r="D63" s="303"/>
      <c r="E63" s="303"/>
      <c r="F63" s="303"/>
      <c r="G63" s="303"/>
      <c r="H63" s="303"/>
      <c r="I63" s="303"/>
      <c r="J63" s="303"/>
      <c r="K63" s="283" t="s">
        <v>201</v>
      </c>
      <c r="L63" s="303"/>
      <c r="M63" s="226"/>
      <c r="N63" s="227"/>
      <c r="O63" s="543" t="s">
        <v>681</v>
      </c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268"/>
      <c r="AA63" s="268"/>
      <c r="AB63" s="484"/>
      <c r="AC63" s="484"/>
      <c r="AD63" s="484"/>
      <c r="AE63" s="319"/>
      <c r="AF63" s="708" t="s">
        <v>0</v>
      </c>
      <c r="AG63" s="732" t="s">
        <v>15</v>
      </c>
      <c r="AH63" s="732"/>
      <c r="AI63" s="732"/>
      <c r="AJ63" s="732"/>
      <c r="AK63" s="732"/>
      <c r="AL63" s="732"/>
      <c r="AM63" s="732"/>
      <c r="AN63" s="268"/>
      <c r="AO63" s="268"/>
      <c r="AP63" s="268"/>
      <c r="AQ63" s="268"/>
      <c r="AR63" s="268"/>
      <c r="AS63" s="268"/>
      <c r="AT63" s="755"/>
      <c r="AU63" s="268"/>
      <c r="AV63" s="773"/>
      <c r="AW63" s="299"/>
      <c r="AX63" s="221"/>
      <c r="AY63" s="222"/>
      <c r="AZ63" s="229"/>
      <c r="BA63" s="229"/>
      <c r="BB63" s="223"/>
      <c r="BC63" s="224"/>
      <c r="BD63" s="224"/>
      <c r="BE63" s="224"/>
      <c r="BF63" s="283"/>
      <c r="BG63" s="224"/>
      <c r="BH63" s="224"/>
      <c r="BI63" s="225"/>
      <c r="BJ63" s="268"/>
      <c r="BK63" s="524" t="s">
        <v>674</v>
      </c>
      <c r="BL63" s="525"/>
      <c r="BM63" s="527"/>
      <c r="BN63" s="268"/>
      <c r="BO63" s="268"/>
      <c r="BP63" s="268"/>
      <c r="BQ63" s="268"/>
    </row>
    <row r="64" spans="1:70" s="265" customFormat="1" ht="18.75" customHeight="1" x14ac:dyDescent="0.25">
      <c r="A64" s="798"/>
      <c r="B64" s="117">
        <v>3</v>
      </c>
      <c r="C64" s="302" t="s">
        <v>202</v>
      </c>
      <c r="D64" s="303"/>
      <c r="E64" s="303"/>
      <c r="F64" s="303"/>
      <c r="G64" s="303"/>
      <c r="H64" s="303"/>
      <c r="I64" s="303"/>
      <c r="J64" s="303"/>
      <c r="K64" s="303"/>
      <c r="L64" s="303"/>
      <c r="M64" s="226"/>
      <c r="N64" s="227"/>
      <c r="O64" s="169" t="s">
        <v>130</v>
      </c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268"/>
      <c r="AA64" s="268"/>
      <c r="AB64" s="484"/>
      <c r="AC64" s="484"/>
      <c r="AD64" s="484"/>
      <c r="AE64" s="319"/>
      <c r="AF64" s="708"/>
      <c r="AG64" s="304"/>
      <c r="AH64" s="273" t="s">
        <v>16</v>
      </c>
      <c r="AI64" s="24">
        <f>AY64</f>
        <v>0</v>
      </c>
      <c r="AJ64" s="25">
        <f>AW64</f>
        <v>1</v>
      </c>
      <c r="AK64" s="119" t="s">
        <v>17</v>
      </c>
      <c r="AL64" s="27" t="str">
        <f>AX64</f>
        <v>Couper en cube de 3cm la viande. Réserver dans un cul de poule (si vous n’avez pas de poule, utiliser un saladier !)</v>
      </c>
      <c r="AM64" s="55" t="s">
        <v>18</v>
      </c>
      <c r="AN64" s="268"/>
      <c r="AO64" s="268"/>
      <c r="AP64" s="268"/>
      <c r="AQ64" s="268"/>
      <c r="AR64" s="268"/>
      <c r="AS64" s="268"/>
      <c r="AT64" s="755"/>
      <c r="AU64" s="268"/>
      <c r="AV64" s="773"/>
      <c r="AW64" s="117">
        <v>1</v>
      </c>
      <c r="AX64" s="302" t="s">
        <v>203</v>
      </c>
      <c r="AY64" s="226"/>
      <c r="AZ64" s="226"/>
      <c r="BA64" s="226"/>
      <c r="BB64" s="226"/>
      <c r="BC64" s="226"/>
      <c r="BD64" s="226"/>
      <c r="BE64" s="226"/>
      <c r="BF64" s="283"/>
      <c r="BG64" s="226"/>
      <c r="BH64" s="226"/>
      <c r="BI64" s="227"/>
      <c r="BJ64" s="268"/>
      <c r="BK64" s="524" t="s">
        <v>166</v>
      </c>
      <c r="BL64" s="525"/>
      <c r="BM64" s="528"/>
      <c r="BN64" s="268"/>
      <c r="BO64" s="268"/>
      <c r="BP64" s="268"/>
      <c r="BQ64" s="268"/>
    </row>
    <row r="65" spans="1:69" s="265" customFormat="1" ht="18.75" customHeight="1" x14ac:dyDescent="0.25">
      <c r="A65" s="798"/>
      <c r="B65" s="117">
        <v>4</v>
      </c>
      <c r="C65" s="302"/>
      <c r="D65" s="303"/>
      <c r="E65" s="303"/>
      <c r="F65" s="303"/>
      <c r="G65" s="303"/>
      <c r="H65" s="303"/>
      <c r="I65" s="303"/>
      <c r="J65" s="303"/>
      <c r="K65" s="303"/>
      <c r="L65" s="303"/>
      <c r="M65" s="226"/>
      <c r="N65" s="227"/>
      <c r="O65" s="169" t="s">
        <v>130</v>
      </c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268"/>
      <c r="AA65" s="268"/>
      <c r="AB65" s="484"/>
      <c r="AC65" s="484"/>
      <c r="AD65" s="484"/>
      <c r="AE65" s="319"/>
      <c r="AF65" s="708"/>
      <c r="AG65" s="304"/>
      <c r="AH65" s="298"/>
      <c r="AI65" s="305" t="s">
        <v>13</v>
      </c>
      <c r="AJ65" s="21">
        <v>8</v>
      </c>
      <c r="AK65" s="61" t="s">
        <v>19</v>
      </c>
      <c r="AL65" s="19">
        <v>266</v>
      </c>
      <c r="AM65" s="63" t="s">
        <v>4</v>
      </c>
      <c r="AN65" s="268"/>
      <c r="AO65" s="268"/>
      <c r="AP65" s="268"/>
      <c r="AQ65" s="268"/>
      <c r="AR65" s="268"/>
      <c r="AS65" s="268"/>
      <c r="AT65" s="755"/>
      <c r="AU65" s="268"/>
      <c r="AV65" s="773"/>
      <c r="AW65" s="117"/>
      <c r="AX65" s="302"/>
      <c r="AY65" s="226"/>
      <c r="AZ65" s="226"/>
      <c r="BA65" s="226"/>
      <c r="BB65" s="226"/>
      <c r="BC65" s="226"/>
      <c r="BD65" s="226"/>
      <c r="BE65" s="226"/>
      <c r="BF65" s="283"/>
      <c r="BG65" s="226"/>
      <c r="BH65" s="226"/>
      <c r="BI65" s="227"/>
      <c r="BJ65" s="268"/>
      <c r="BK65" s="524" t="s">
        <v>169</v>
      </c>
      <c r="BL65" s="525"/>
      <c r="BM65" s="528"/>
      <c r="BN65" s="268"/>
      <c r="BO65" s="268"/>
      <c r="BP65" s="268"/>
      <c r="BQ65" s="268"/>
    </row>
    <row r="66" spans="1:69" s="265" customFormat="1" ht="18.75" customHeight="1" thickBot="1" x14ac:dyDescent="0.4">
      <c r="A66" s="798"/>
      <c r="B66" s="117">
        <v>5</v>
      </c>
      <c r="C66" s="302" t="s">
        <v>198</v>
      </c>
      <c r="D66" s="303"/>
      <c r="E66" s="303"/>
      <c r="F66" s="303"/>
      <c r="G66" s="303"/>
      <c r="H66" s="303"/>
      <c r="I66" s="303"/>
      <c r="J66" s="303"/>
      <c r="K66" s="303"/>
      <c r="L66" s="303"/>
      <c r="M66" s="226"/>
      <c r="N66" s="227"/>
      <c r="O66" s="169" t="s">
        <v>130</v>
      </c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268"/>
      <c r="AA66" s="268"/>
      <c r="AB66" s="484"/>
      <c r="AC66" s="484"/>
      <c r="AD66" s="484"/>
      <c r="AE66" s="319"/>
      <c r="AF66" s="708"/>
      <c r="AG66" s="275"/>
      <c r="AH66" s="275"/>
      <c r="AI66" s="275"/>
      <c r="AJ66" s="230" t="s">
        <v>4</v>
      </c>
      <c r="AK66" s="275"/>
      <c r="AL66" s="275"/>
      <c r="AM66" s="71"/>
      <c r="AN66" s="268"/>
      <c r="AO66" s="268"/>
      <c r="AP66" s="268"/>
      <c r="AQ66" s="268"/>
      <c r="AR66" s="268"/>
      <c r="AS66" s="268"/>
      <c r="AT66" s="755"/>
      <c r="AU66" s="268"/>
      <c r="AV66" s="773"/>
      <c r="AW66" s="727">
        <v>2</v>
      </c>
      <c r="AX66" s="302" t="s">
        <v>204</v>
      </c>
      <c r="AY66" s="226"/>
      <c r="AZ66" s="226"/>
      <c r="BA66" s="226"/>
      <c r="BB66" s="226"/>
      <c r="BC66" s="226"/>
      <c r="BD66" s="226"/>
      <c r="BE66" s="226"/>
      <c r="BF66" s="226"/>
      <c r="BG66" s="226"/>
      <c r="BH66" s="226"/>
      <c r="BI66" s="227"/>
      <c r="BJ66" s="268"/>
      <c r="BK66" s="529"/>
      <c r="BL66" s="530"/>
      <c r="BM66" s="531"/>
      <c r="BN66" s="268"/>
      <c r="BO66" s="268"/>
      <c r="BP66" s="268"/>
      <c r="BQ66" s="268"/>
    </row>
    <row r="67" spans="1:69" s="265" customFormat="1" ht="18.75" customHeight="1" x14ac:dyDescent="0.25">
      <c r="A67" s="798"/>
      <c r="B67" s="117">
        <v>6</v>
      </c>
      <c r="C67" s="302"/>
      <c r="D67" s="303"/>
      <c r="E67" s="303"/>
      <c r="F67" s="303"/>
      <c r="G67" s="303"/>
      <c r="H67" s="303"/>
      <c r="I67" s="303"/>
      <c r="J67" s="303"/>
      <c r="K67" s="303"/>
      <c r="L67" s="303"/>
      <c r="M67" s="226"/>
      <c r="N67" s="227"/>
      <c r="O67" s="169" t="s">
        <v>130</v>
      </c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268"/>
      <c r="AA67" s="268"/>
      <c r="AB67" s="484"/>
      <c r="AC67" s="484"/>
      <c r="AD67" s="484"/>
      <c r="AE67" s="319"/>
      <c r="AF67" s="708"/>
      <c r="AG67" s="275"/>
      <c r="AH67" s="275"/>
      <c r="AI67" s="6"/>
      <c r="AJ67" s="12"/>
      <c r="AK67" s="69" t="s">
        <v>7</v>
      </c>
      <c r="AL67" s="70">
        <f>(AL65*AJ65)/1000</f>
        <v>2.1280000000000001</v>
      </c>
      <c r="AM67" s="71" t="s">
        <v>8</v>
      </c>
      <c r="AN67" s="268"/>
      <c r="AO67" s="268"/>
      <c r="AP67" s="268"/>
      <c r="AQ67" s="268"/>
      <c r="AR67" s="268"/>
      <c r="AS67" s="268"/>
      <c r="AT67" s="755"/>
      <c r="AU67" s="268"/>
      <c r="AV67" s="773"/>
      <c r="AW67" s="727"/>
      <c r="AX67" s="302" t="s">
        <v>205</v>
      </c>
      <c r="AY67" s="226"/>
      <c r="AZ67" s="226"/>
      <c r="BA67" s="226"/>
      <c r="BB67" s="226"/>
      <c r="BC67" s="226"/>
      <c r="BD67" s="226"/>
      <c r="BE67" s="226"/>
      <c r="BF67" s="226"/>
      <c r="BG67" s="226"/>
      <c r="BH67" s="226"/>
      <c r="BI67" s="227"/>
      <c r="BJ67" s="268"/>
      <c r="BK67" s="268"/>
      <c r="BL67" s="268"/>
      <c r="BM67" s="268"/>
      <c r="BN67" s="268"/>
      <c r="BO67" s="268"/>
      <c r="BP67" s="268"/>
      <c r="BQ67" s="268"/>
    </row>
    <row r="68" spans="1:69" s="265" customFormat="1" ht="18.75" customHeight="1" x14ac:dyDescent="0.25">
      <c r="A68" s="798"/>
      <c r="B68" s="117">
        <v>7</v>
      </c>
      <c r="C68" s="302" t="s">
        <v>206</v>
      </c>
      <c r="D68" s="303"/>
      <c r="E68" s="303"/>
      <c r="F68" s="303"/>
      <c r="G68" s="303"/>
      <c r="H68" s="303"/>
      <c r="I68" s="303"/>
      <c r="J68" s="303"/>
      <c r="K68" s="303"/>
      <c r="L68" s="303"/>
      <c r="M68" s="226"/>
      <c r="N68" s="227"/>
      <c r="O68" s="169" t="s">
        <v>130</v>
      </c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268"/>
      <c r="AA68" s="268"/>
      <c r="AB68" s="484"/>
      <c r="AC68" s="484"/>
      <c r="AD68" s="484"/>
      <c r="AE68" s="320"/>
      <c r="AF68" s="297"/>
      <c r="AG68" s="298"/>
      <c r="AH68" s="298"/>
      <c r="AI68" s="298"/>
      <c r="AJ68" s="298"/>
      <c r="AK68" s="298"/>
      <c r="AL68" s="298"/>
      <c r="AM68" s="298"/>
      <c r="AN68" s="268"/>
      <c r="AO68" s="268"/>
      <c r="AP68" s="268"/>
      <c r="AQ68" s="268"/>
      <c r="AR68" s="268"/>
      <c r="AS68" s="268"/>
      <c r="AT68" s="755"/>
      <c r="AU68" s="268"/>
      <c r="AV68" s="773"/>
      <c r="AW68" s="117"/>
      <c r="AX68" s="302"/>
      <c r="AY68" s="226"/>
      <c r="AZ68" s="226"/>
      <c r="BA68" s="226"/>
      <c r="BB68" s="226"/>
      <c r="BC68" s="226"/>
      <c r="BD68" s="226"/>
      <c r="BE68" s="226"/>
      <c r="BF68" s="226"/>
      <c r="BG68" s="226"/>
      <c r="BH68" s="226"/>
      <c r="BI68" s="227"/>
      <c r="BJ68" s="268"/>
      <c r="BK68" s="268"/>
      <c r="BL68" s="268"/>
      <c r="BM68" s="268"/>
      <c r="BN68" s="268"/>
      <c r="BO68" s="268"/>
      <c r="BP68" s="268"/>
      <c r="BQ68" s="268"/>
    </row>
    <row r="69" spans="1:69" s="265" customFormat="1" ht="18.75" customHeight="1" x14ac:dyDescent="0.25">
      <c r="A69" s="798"/>
      <c r="B69" s="117">
        <v>8</v>
      </c>
      <c r="C69" s="302"/>
      <c r="D69" s="303"/>
      <c r="E69" s="303"/>
      <c r="F69" s="303"/>
      <c r="G69" s="303"/>
      <c r="H69" s="303"/>
      <c r="I69" s="303"/>
      <c r="J69" s="303"/>
      <c r="K69" s="303"/>
      <c r="L69" s="303"/>
      <c r="M69" s="226"/>
      <c r="N69" s="227"/>
      <c r="O69" s="169" t="s">
        <v>130</v>
      </c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268"/>
      <c r="AA69" s="268"/>
      <c r="AB69" s="484"/>
      <c r="AC69" s="484"/>
      <c r="AD69" s="484"/>
      <c r="AE69" s="319"/>
      <c r="AF69" s="708" t="s">
        <v>0</v>
      </c>
      <c r="AG69" s="731" t="s">
        <v>21</v>
      </c>
      <c r="AH69" s="731"/>
      <c r="AI69" s="731"/>
      <c r="AJ69" s="731"/>
      <c r="AK69" s="731"/>
      <c r="AL69" s="731"/>
      <c r="AM69" s="731"/>
      <c r="AN69" s="268"/>
      <c r="AO69" s="268"/>
      <c r="AP69" s="268"/>
      <c r="AQ69" s="268"/>
      <c r="AR69" s="268"/>
      <c r="AS69" s="268"/>
      <c r="AT69" s="755"/>
      <c r="AU69" s="268"/>
      <c r="AV69" s="773"/>
      <c r="AW69" s="117">
        <v>3</v>
      </c>
      <c r="AX69" s="302" t="s">
        <v>207</v>
      </c>
      <c r="AY69" s="226"/>
      <c r="AZ69" s="226"/>
      <c r="BA69" s="226"/>
      <c r="BB69" s="226"/>
      <c r="BC69" s="226"/>
      <c r="BD69" s="226"/>
      <c r="BE69" s="226"/>
      <c r="BF69" s="226"/>
      <c r="BG69" s="226"/>
      <c r="BH69" s="226"/>
      <c r="BI69" s="227"/>
      <c r="BJ69" s="268"/>
      <c r="BK69" s="268"/>
      <c r="BL69" s="268"/>
      <c r="BM69" s="268"/>
      <c r="BN69" s="268"/>
      <c r="BO69" s="268"/>
      <c r="BP69" s="268"/>
      <c r="BQ69" s="268"/>
    </row>
    <row r="70" spans="1:69" s="265" customFormat="1" ht="18.75" customHeight="1" x14ac:dyDescent="0.25">
      <c r="A70" s="798"/>
      <c r="B70" s="117">
        <v>9</v>
      </c>
      <c r="C70" s="302" t="s">
        <v>208</v>
      </c>
      <c r="D70" s="303"/>
      <c r="E70" s="303"/>
      <c r="F70" s="303"/>
      <c r="G70" s="303"/>
      <c r="H70" s="303"/>
      <c r="I70" s="303"/>
      <c r="J70" s="303"/>
      <c r="K70" s="303"/>
      <c r="L70" s="303"/>
      <c r="M70" s="226"/>
      <c r="N70" s="227"/>
      <c r="O70" s="169" t="s">
        <v>130</v>
      </c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268"/>
      <c r="AA70" s="268"/>
      <c r="AB70" s="484"/>
      <c r="AC70" s="484"/>
      <c r="AD70" s="484"/>
      <c r="AE70" s="319"/>
      <c r="AF70" s="708"/>
      <c r="AG70" s="275"/>
      <c r="AH70" s="275"/>
      <c r="AI70" s="6"/>
      <c r="AJ70" s="296"/>
      <c r="AK70" s="18" t="s">
        <v>22</v>
      </c>
      <c r="AL70" s="21">
        <v>20</v>
      </c>
      <c r="AM70" s="63" t="s">
        <v>4</v>
      </c>
      <c r="AN70" s="268"/>
      <c r="AO70" s="268"/>
      <c r="AP70" s="268"/>
      <c r="AQ70" s="268"/>
      <c r="AR70" s="268"/>
      <c r="AS70" s="268"/>
      <c r="AT70" s="755"/>
      <c r="AU70" s="268"/>
      <c r="AV70" s="773"/>
      <c r="AW70" s="117"/>
      <c r="AX70" s="302"/>
      <c r="AY70" s="226"/>
      <c r="AZ70" s="226"/>
      <c r="BA70" s="226"/>
      <c r="BB70" s="226"/>
      <c r="BC70" s="226"/>
      <c r="BD70" s="226"/>
      <c r="BE70" s="226"/>
      <c r="BF70" s="226"/>
      <c r="BG70" s="226"/>
      <c r="BH70" s="226"/>
      <c r="BI70" s="227"/>
      <c r="BJ70" s="268"/>
      <c r="BK70" s="268"/>
      <c r="BL70" s="268"/>
      <c r="BM70" s="268"/>
      <c r="BN70" s="268"/>
      <c r="BO70" s="268"/>
      <c r="BP70" s="268"/>
      <c r="BQ70" s="268"/>
    </row>
    <row r="71" spans="1:69" s="265" customFormat="1" ht="18.75" customHeight="1" x14ac:dyDescent="0.25">
      <c r="A71" s="798"/>
      <c r="B71" s="117">
        <v>10</v>
      </c>
      <c r="C71" s="302"/>
      <c r="D71" s="303"/>
      <c r="E71" s="303"/>
      <c r="F71" s="303"/>
      <c r="G71" s="303"/>
      <c r="H71" s="303"/>
      <c r="I71" s="303"/>
      <c r="J71" s="303"/>
      <c r="K71" s="303"/>
      <c r="L71" s="303"/>
      <c r="M71" s="226"/>
      <c r="N71" s="227"/>
      <c r="O71" s="169" t="s">
        <v>130</v>
      </c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268"/>
      <c r="AA71" s="268"/>
      <c r="AB71" s="484"/>
      <c r="AC71" s="484"/>
      <c r="AD71" s="484"/>
      <c r="AE71" s="319"/>
      <c r="AF71" s="708"/>
      <c r="AG71" s="275"/>
      <c r="AH71" s="275"/>
      <c r="AI71" s="6"/>
      <c r="AJ71" s="296"/>
      <c r="AK71" s="20" t="s">
        <v>23</v>
      </c>
      <c r="AL71" s="31">
        <v>1.75</v>
      </c>
      <c r="AM71" s="63" t="s">
        <v>4</v>
      </c>
      <c r="AN71" s="268"/>
      <c r="AO71" s="268"/>
      <c r="AP71" s="268"/>
      <c r="AQ71" s="268"/>
      <c r="AR71" s="268"/>
      <c r="AS71" s="268"/>
      <c r="AT71" s="755"/>
      <c r="AU71" s="268"/>
      <c r="AV71" s="773"/>
      <c r="AW71" s="727">
        <v>4</v>
      </c>
      <c r="AX71" s="302" t="s">
        <v>209</v>
      </c>
      <c r="AY71" s="226"/>
      <c r="AZ71" s="226"/>
      <c r="BA71" s="226"/>
      <c r="BB71" s="226"/>
      <c r="BC71" s="226"/>
      <c r="BD71" s="226"/>
      <c r="BE71" s="226"/>
      <c r="BF71" s="226"/>
      <c r="BG71" s="226"/>
      <c r="BH71" s="226"/>
      <c r="BI71" s="227"/>
      <c r="BJ71" s="268"/>
      <c r="BK71" s="268"/>
      <c r="BL71" s="268"/>
      <c r="BM71" s="268"/>
      <c r="BN71" s="268"/>
      <c r="BO71" s="268"/>
      <c r="BP71" s="268"/>
      <c r="BQ71" s="268"/>
    </row>
    <row r="72" spans="1:69" s="265" customFormat="1" ht="18.75" customHeight="1" x14ac:dyDescent="0.25">
      <c r="A72" s="798"/>
      <c r="B72" s="117">
        <v>11</v>
      </c>
      <c r="C72" s="302"/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N72" s="227"/>
      <c r="O72" s="169" t="s">
        <v>130</v>
      </c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268"/>
      <c r="AA72" s="268"/>
      <c r="AB72" s="484"/>
      <c r="AC72" s="484"/>
      <c r="AD72" s="484"/>
      <c r="AE72" s="319"/>
      <c r="AF72" s="708"/>
      <c r="AG72" s="298"/>
      <c r="AH72" s="298"/>
      <c r="AI72" s="298"/>
      <c r="AJ72" s="298"/>
      <c r="AK72" s="298"/>
      <c r="AL72" s="32">
        <f>AL73*1000</f>
        <v>35000</v>
      </c>
      <c r="AM72" s="306"/>
      <c r="AN72" s="268"/>
      <c r="AO72" s="268"/>
      <c r="AP72" s="268"/>
      <c r="AQ72" s="268"/>
      <c r="AR72" s="268"/>
      <c r="AS72" s="268"/>
      <c r="AT72" s="755"/>
      <c r="AU72" s="268"/>
      <c r="AV72" s="773"/>
      <c r="AW72" s="727"/>
      <c r="AX72" s="302" t="s">
        <v>210</v>
      </c>
      <c r="AY72" s="226"/>
      <c r="AZ72" s="226"/>
      <c r="BA72" s="226"/>
      <c r="BB72" s="226"/>
      <c r="BC72" s="226"/>
      <c r="BD72" s="226"/>
      <c r="BE72" s="226"/>
      <c r="BF72" s="226"/>
      <c r="BG72" s="226"/>
      <c r="BH72" s="226"/>
      <c r="BI72" s="227"/>
      <c r="BJ72" s="268"/>
      <c r="BK72" s="268"/>
      <c r="BL72" s="268"/>
      <c r="BM72" s="268"/>
      <c r="BN72" s="268"/>
      <c r="BO72" s="268"/>
      <c r="BP72" s="268"/>
      <c r="BQ72" s="268"/>
    </row>
    <row r="73" spans="1:69" s="265" customFormat="1" ht="18.75" customHeight="1" x14ac:dyDescent="0.25">
      <c r="A73" s="798"/>
      <c r="B73" s="117">
        <v>12</v>
      </c>
      <c r="C73" s="302"/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27"/>
      <c r="O73" s="169" t="s">
        <v>130</v>
      </c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268"/>
      <c r="AA73" s="268"/>
      <c r="AB73" s="484"/>
      <c r="AC73" s="484"/>
      <c r="AD73" s="484"/>
      <c r="AE73" s="319"/>
      <c r="AF73" s="708"/>
      <c r="AG73" s="275"/>
      <c r="AH73" s="275"/>
      <c r="AI73" s="6"/>
      <c r="AJ73" s="12"/>
      <c r="AK73" s="69" t="s">
        <v>7</v>
      </c>
      <c r="AL73" s="231">
        <f>(AL70*AL71)</f>
        <v>35</v>
      </c>
      <c r="AM73" s="71" t="s">
        <v>4</v>
      </c>
      <c r="AN73" s="268"/>
      <c r="AO73" s="268"/>
      <c r="AP73" s="268"/>
      <c r="AQ73" s="268"/>
      <c r="AR73" s="268"/>
      <c r="AS73" s="268"/>
      <c r="AT73" s="755"/>
      <c r="AU73" s="268"/>
      <c r="AV73" s="773"/>
      <c r="AW73" s="117"/>
      <c r="AX73" s="302"/>
      <c r="AY73" s="226"/>
      <c r="AZ73" s="226"/>
      <c r="BA73" s="226"/>
      <c r="BB73" s="226"/>
      <c r="BC73" s="226"/>
      <c r="BD73" s="226"/>
      <c r="BE73" s="226"/>
      <c r="BF73" s="226"/>
      <c r="BG73" s="226"/>
      <c r="BH73" s="226"/>
      <c r="BI73" s="227"/>
      <c r="BJ73" s="268"/>
      <c r="BK73" s="268"/>
      <c r="BL73" s="268"/>
      <c r="BM73" s="268"/>
      <c r="BN73" s="268"/>
      <c r="BO73" s="268"/>
      <c r="BP73" s="268"/>
      <c r="BQ73" s="268"/>
    </row>
    <row r="74" spans="1:69" s="265" customFormat="1" ht="18.75" customHeight="1" x14ac:dyDescent="0.25">
      <c r="A74" s="798"/>
      <c r="B74" s="117">
        <v>13</v>
      </c>
      <c r="C74" s="302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7"/>
      <c r="O74" s="169" t="s">
        <v>130</v>
      </c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268"/>
      <c r="AA74" s="268"/>
      <c r="AB74" s="484"/>
      <c r="AC74" s="484"/>
      <c r="AD74" s="484"/>
      <c r="AE74" s="320"/>
      <c r="AF74" s="297"/>
      <c r="AG74" s="298"/>
      <c r="AH74" s="298"/>
      <c r="AI74" s="298"/>
      <c r="AJ74" s="298"/>
      <c r="AK74" s="298"/>
      <c r="AL74" s="298"/>
      <c r="AM74" s="298"/>
      <c r="AN74" s="268"/>
      <c r="AO74" s="268"/>
      <c r="AP74" s="268"/>
      <c r="AQ74" s="268"/>
      <c r="AR74" s="268"/>
      <c r="AS74" s="268"/>
      <c r="AT74" s="755"/>
      <c r="AU74" s="268"/>
      <c r="AV74" s="773"/>
      <c r="AW74" s="727">
        <v>5</v>
      </c>
      <c r="AX74" s="302" t="s">
        <v>211</v>
      </c>
      <c r="AY74" s="226"/>
      <c r="AZ74" s="226"/>
      <c r="BA74" s="226"/>
      <c r="BB74" s="226"/>
      <c r="BC74" s="226"/>
      <c r="BD74" s="226"/>
      <c r="BE74" s="226"/>
      <c r="BF74" s="226"/>
      <c r="BG74" s="226"/>
      <c r="BH74" s="226"/>
      <c r="BI74" s="227"/>
      <c r="BJ74" s="268"/>
      <c r="BK74" s="268"/>
      <c r="BL74" s="268"/>
      <c r="BM74" s="268"/>
      <c r="BN74" s="268"/>
      <c r="BO74" s="268"/>
      <c r="BP74" s="268"/>
      <c r="BQ74" s="268"/>
    </row>
    <row r="75" spans="1:69" s="265" customFormat="1" ht="18.75" customHeight="1" x14ac:dyDescent="0.25">
      <c r="A75" s="798"/>
      <c r="B75" s="117">
        <v>14</v>
      </c>
      <c r="C75" s="302"/>
      <c r="D75" s="226"/>
      <c r="E75" s="226"/>
      <c r="F75" s="226"/>
      <c r="G75" s="226"/>
      <c r="H75" s="226"/>
      <c r="I75" s="226"/>
      <c r="J75" s="226"/>
      <c r="K75" s="226"/>
      <c r="L75" s="226"/>
      <c r="M75" s="226"/>
      <c r="N75" s="227"/>
      <c r="O75" s="169" t="s">
        <v>130</v>
      </c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268"/>
      <c r="AA75" s="268"/>
      <c r="AB75" s="484"/>
      <c r="AC75" s="484"/>
      <c r="AD75" s="484"/>
      <c r="AE75" s="319"/>
      <c r="AF75" s="708" t="s">
        <v>0</v>
      </c>
      <c r="AG75" s="731" t="s">
        <v>24</v>
      </c>
      <c r="AH75" s="731"/>
      <c r="AI75" s="731"/>
      <c r="AJ75" s="731"/>
      <c r="AK75" s="731"/>
      <c r="AL75" s="731"/>
      <c r="AM75" s="731"/>
      <c r="AN75" s="268"/>
      <c r="AO75" s="268"/>
      <c r="AP75" s="268"/>
      <c r="AQ75" s="268"/>
      <c r="AR75" s="268"/>
      <c r="AS75" s="268"/>
      <c r="AT75" s="755"/>
      <c r="AU75" s="268"/>
      <c r="AV75" s="773"/>
      <c r="AW75" s="727"/>
      <c r="AX75" s="302" t="s">
        <v>212</v>
      </c>
      <c r="AY75" s="226"/>
      <c r="AZ75" s="226"/>
      <c r="BA75" s="226"/>
      <c r="BB75" s="226"/>
      <c r="BC75" s="226"/>
      <c r="BD75" s="226"/>
      <c r="BE75" s="226"/>
      <c r="BF75" s="226"/>
      <c r="BG75" s="226"/>
      <c r="BH75" s="226"/>
      <c r="BI75" s="227"/>
      <c r="BJ75" s="268"/>
      <c r="BK75" s="268"/>
      <c r="BL75" s="268"/>
      <c r="BM75" s="268"/>
      <c r="BN75" s="268"/>
      <c r="BO75" s="268"/>
      <c r="BP75" s="268"/>
      <c r="BQ75" s="268"/>
    </row>
    <row r="76" spans="1:69" s="265" customFormat="1" ht="18.75" customHeight="1" x14ac:dyDescent="0.25">
      <c r="A76" s="798"/>
      <c r="B76" s="117">
        <v>15</v>
      </c>
      <c r="C76" s="302"/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7"/>
      <c r="O76" s="169" t="s">
        <v>130</v>
      </c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268"/>
      <c r="AA76" s="268"/>
      <c r="AB76" s="484"/>
      <c r="AC76" s="484"/>
      <c r="AD76" s="484"/>
      <c r="AE76" s="319"/>
      <c r="AF76" s="708"/>
      <c r="AG76" s="272"/>
      <c r="AH76" s="273" t="s">
        <v>16</v>
      </c>
      <c r="AI76" s="52">
        <f>AY76</f>
        <v>0</v>
      </c>
      <c r="AJ76" s="53">
        <f>AW76</f>
        <v>0</v>
      </c>
      <c r="AK76" s="429" t="s">
        <v>629</v>
      </c>
      <c r="AL76" s="54" t="str">
        <f>AX76</f>
        <v>3h sans remuer et sans attacher... je vous défie de faire ça avec du gaz !... L’induction n'est pas bien pour tout, mais pour ça c'est juste parfait ,-)</v>
      </c>
      <c r="AM76" s="55" t="s">
        <v>18</v>
      </c>
      <c r="AN76" s="268"/>
      <c r="AO76" s="268"/>
      <c r="AP76" s="268"/>
      <c r="AQ76" s="268"/>
      <c r="AR76" s="268"/>
      <c r="AS76" s="268"/>
      <c r="AT76" s="755"/>
      <c r="AU76" s="268"/>
      <c r="AV76" s="773"/>
      <c r="AW76" s="727"/>
      <c r="AX76" s="302" t="s">
        <v>213</v>
      </c>
      <c r="AY76" s="226"/>
      <c r="AZ76" s="226"/>
      <c r="BA76" s="226"/>
      <c r="BB76" s="226"/>
      <c r="BC76" s="226"/>
      <c r="BD76" s="226"/>
      <c r="BE76" s="226"/>
      <c r="BF76" s="226"/>
      <c r="BG76" s="226"/>
      <c r="BH76" s="226"/>
      <c r="BI76" s="227"/>
      <c r="BJ76" s="268"/>
      <c r="BK76" s="268"/>
      <c r="BL76" s="268"/>
      <c r="BM76" s="268"/>
      <c r="BN76" s="268"/>
      <c r="BO76" s="268"/>
      <c r="BP76" s="268"/>
      <c r="BQ76" s="268"/>
    </row>
    <row r="77" spans="1:69" s="265" customFormat="1" ht="18.75" customHeight="1" x14ac:dyDescent="0.25">
      <c r="A77" s="798"/>
      <c r="B77" s="117">
        <v>16</v>
      </c>
      <c r="C77" s="302"/>
      <c r="D77" s="226"/>
      <c r="E77" s="226"/>
      <c r="F77" s="226"/>
      <c r="G77" s="226"/>
      <c r="H77" s="226"/>
      <c r="I77" s="226"/>
      <c r="J77" s="226"/>
      <c r="K77" s="226"/>
      <c r="L77" s="226"/>
      <c r="M77" s="226"/>
      <c r="N77" s="227"/>
      <c r="O77" s="169" t="s">
        <v>130</v>
      </c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268"/>
      <c r="AA77" s="268"/>
      <c r="AB77" s="484"/>
      <c r="AC77" s="484"/>
      <c r="AD77" s="484"/>
      <c r="AE77" s="319"/>
      <c r="AF77" s="708"/>
      <c r="AG77" s="730" t="s">
        <v>25</v>
      </c>
      <c r="AH77" s="730"/>
      <c r="AI77" s="730"/>
      <c r="AJ77" s="38">
        <v>9</v>
      </c>
      <c r="AK77" s="61" t="s">
        <v>630</v>
      </c>
      <c r="AL77" s="62">
        <f>(AI76/AJ77)*1000</f>
        <v>0</v>
      </c>
      <c r="AM77" s="63" t="s">
        <v>4</v>
      </c>
      <c r="AN77" s="268"/>
      <c r="AO77" s="268"/>
      <c r="AP77" s="268"/>
      <c r="AQ77" s="268"/>
      <c r="AR77" s="268"/>
      <c r="AS77" s="268"/>
      <c r="AT77" s="755"/>
      <c r="AU77" s="268"/>
      <c r="AV77" s="773"/>
      <c r="AW77" s="117"/>
      <c r="AX77" s="302"/>
      <c r="AY77" s="226"/>
      <c r="AZ77" s="226"/>
      <c r="BA77" s="226"/>
      <c r="BB77" s="226"/>
      <c r="BC77" s="226"/>
      <c r="BD77" s="226"/>
      <c r="BE77" s="226"/>
      <c r="BF77" s="226"/>
      <c r="BG77" s="226"/>
      <c r="BH77" s="226"/>
      <c r="BI77" s="227"/>
      <c r="BJ77" s="268"/>
      <c r="BK77" s="268"/>
      <c r="BL77" s="268"/>
      <c r="BM77" s="268"/>
      <c r="BN77" s="268"/>
      <c r="BO77" s="268"/>
      <c r="BP77" s="268"/>
      <c r="BQ77" s="268"/>
    </row>
    <row r="78" spans="1:69" s="265" customFormat="1" ht="18.75" customHeight="1" x14ac:dyDescent="0.25">
      <c r="A78" s="798"/>
      <c r="B78" s="117">
        <v>17</v>
      </c>
      <c r="C78" s="302"/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7"/>
      <c r="O78" s="169" t="s">
        <v>130</v>
      </c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268"/>
      <c r="AA78" s="268"/>
      <c r="AB78" s="484"/>
      <c r="AC78" s="484"/>
      <c r="AD78" s="484"/>
      <c r="AE78" s="319"/>
      <c r="AF78" s="708"/>
      <c r="AG78" s="275"/>
      <c r="AH78" s="275"/>
      <c r="AI78" s="20"/>
      <c r="AJ78"/>
      <c r="AK78" s="20" t="s">
        <v>26</v>
      </c>
      <c r="AL78" s="66">
        <v>20</v>
      </c>
      <c r="AM78" s="63" t="s">
        <v>4</v>
      </c>
      <c r="AN78" s="268"/>
      <c r="AO78" s="268"/>
      <c r="AP78" s="268"/>
      <c r="AQ78" s="268"/>
      <c r="AR78" s="268"/>
      <c r="AS78" s="268"/>
      <c r="AT78" s="755"/>
      <c r="AU78" s="268"/>
      <c r="AV78" s="773"/>
      <c r="AW78" s="117">
        <v>6</v>
      </c>
      <c r="AX78" s="302" t="s">
        <v>214</v>
      </c>
      <c r="AY78" s="226"/>
      <c r="AZ78" s="226"/>
      <c r="BA78" s="226"/>
      <c r="BB78" s="226"/>
      <c r="BC78" s="226"/>
      <c r="BD78" s="226"/>
      <c r="BE78" s="226"/>
      <c r="BF78" s="226"/>
      <c r="BG78" s="226"/>
      <c r="BH78" s="226"/>
      <c r="BI78" s="227"/>
      <c r="BJ78" s="268"/>
      <c r="BK78" s="268"/>
      <c r="BL78" s="268"/>
      <c r="BM78" s="268"/>
      <c r="BN78" s="268"/>
      <c r="BO78" s="268"/>
      <c r="BP78" s="268"/>
      <c r="BQ78" s="268"/>
    </row>
    <row r="79" spans="1:69" s="265" customFormat="1" ht="18.75" customHeight="1" x14ac:dyDescent="0.25">
      <c r="A79" s="798"/>
      <c r="B79" s="117">
        <v>18</v>
      </c>
      <c r="C79" s="302"/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7"/>
      <c r="O79" s="169" t="s">
        <v>130</v>
      </c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268"/>
      <c r="AA79" s="268"/>
      <c r="AB79" s="484"/>
      <c r="AC79" s="484"/>
      <c r="AD79" s="484"/>
      <c r="AE79" s="319"/>
      <c r="AF79" s="708"/>
      <c r="AG79" s="275"/>
      <c r="AH79" s="275"/>
      <c r="AI79" s="6"/>
      <c r="AJ79" s="12"/>
      <c r="AK79" s="69" t="s">
        <v>7</v>
      </c>
      <c r="AL79" s="70">
        <f>(AI76/AJ77)*AL78</f>
        <v>0</v>
      </c>
      <c r="AM79" s="71" t="s">
        <v>8</v>
      </c>
      <c r="AN79" s="268"/>
      <c r="AO79" s="268"/>
      <c r="AP79" s="268"/>
      <c r="AQ79" s="268"/>
      <c r="AR79" s="268"/>
      <c r="AS79" s="268"/>
      <c r="AT79" s="755"/>
      <c r="AU79" s="268"/>
      <c r="AV79" s="773"/>
      <c r="AW79" s="117"/>
      <c r="AX79" s="302"/>
      <c r="AY79" s="226"/>
      <c r="AZ79" s="226"/>
      <c r="BA79" s="226"/>
      <c r="BB79" s="226"/>
      <c r="BC79" s="226"/>
      <c r="BD79" s="226"/>
      <c r="BE79" s="226"/>
      <c r="BF79" s="226"/>
      <c r="BG79" s="226"/>
      <c r="BH79" s="226"/>
      <c r="BI79" s="227"/>
      <c r="BJ79" s="268"/>
      <c r="BK79" s="268"/>
      <c r="BL79" s="268"/>
      <c r="BM79" s="268"/>
      <c r="BN79" s="268"/>
      <c r="BO79" s="268"/>
      <c r="BP79" s="268"/>
      <c r="BQ79" s="268"/>
    </row>
    <row r="80" spans="1:69" s="265" customFormat="1" ht="18.75" customHeight="1" x14ac:dyDescent="0.25">
      <c r="A80" s="798"/>
      <c r="B80" s="117">
        <v>19</v>
      </c>
      <c r="C80" s="302"/>
      <c r="D80" s="226"/>
      <c r="E80" s="226"/>
      <c r="F80" s="226"/>
      <c r="G80" s="226"/>
      <c r="H80" s="226"/>
      <c r="I80" s="226"/>
      <c r="J80" s="226"/>
      <c r="K80" s="226"/>
      <c r="L80" s="226"/>
      <c r="M80" s="226"/>
      <c r="N80" s="227"/>
      <c r="O80" s="169" t="s">
        <v>130</v>
      </c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268"/>
      <c r="AA80" s="268"/>
      <c r="AB80" s="484"/>
      <c r="AC80" s="484"/>
      <c r="AD80" s="484"/>
      <c r="AE80" s="322"/>
      <c r="AF80" s="228"/>
      <c r="AG80" s="228"/>
      <c r="AH80" s="228"/>
      <c r="AI80" s="268"/>
      <c r="AJ80" s="268"/>
      <c r="AK80" s="268"/>
      <c r="AL80" s="268"/>
      <c r="AM80" s="268"/>
      <c r="AN80" s="268"/>
      <c r="AO80" s="268"/>
      <c r="AP80" s="268"/>
      <c r="AQ80" s="268"/>
      <c r="AR80" s="268"/>
      <c r="AS80" s="268"/>
      <c r="AT80" s="755"/>
      <c r="AU80" s="268"/>
      <c r="AV80" s="773"/>
      <c r="AW80" s="117">
        <v>7</v>
      </c>
      <c r="AX80" s="302" t="s">
        <v>215</v>
      </c>
      <c r="AY80" s="226"/>
      <c r="AZ80" s="226"/>
      <c r="BA80" s="226"/>
      <c r="BB80" s="226"/>
      <c r="BC80" s="226"/>
      <c r="BD80" s="226"/>
      <c r="BE80" s="226"/>
      <c r="BF80" s="226"/>
      <c r="BG80" s="226"/>
      <c r="BH80" s="226"/>
      <c r="BI80" s="227"/>
      <c r="BJ80" s="268"/>
      <c r="BK80" s="268"/>
      <c r="BL80" s="268"/>
      <c r="BM80" s="268"/>
      <c r="BN80" s="268"/>
      <c r="BO80" s="268"/>
      <c r="BP80" s="268"/>
      <c r="BQ80" s="268"/>
    </row>
    <row r="81" spans="1:69" s="265" customFormat="1" ht="18.75" customHeight="1" x14ac:dyDescent="0.25">
      <c r="A81" s="798"/>
      <c r="B81" s="117">
        <v>20</v>
      </c>
      <c r="C81" s="302"/>
      <c r="D81" s="226"/>
      <c r="E81" s="226"/>
      <c r="F81" s="226"/>
      <c r="G81" s="226"/>
      <c r="H81" s="226"/>
      <c r="I81" s="226"/>
      <c r="J81" s="226"/>
      <c r="K81" s="226"/>
      <c r="L81" s="226"/>
      <c r="M81" s="226"/>
      <c r="N81" s="227"/>
      <c r="O81" s="169" t="s">
        <v>130</v>
      </c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268"/>
      <c r="AA81" s="268"/>
      <c r="AB81" s="484"/>
      <c r="AC81" s="484"/>
      <c r="AD81" s="484"/>
      <c r="AE81" s="228"/>
      <c r="AF81" s="228"/>
      <c r="AG81" s="228"/>
      <c r="AH81" s="228"/>
      <c r="AI81" s="228"/>
      <c r="AJ81" s="228"/>
      <c r="AK81" s="228"/>
      <c r="AL81" s="228"/>
      <c r="AM81" s="228"/>
      <c r="AN81" s="268"/>
      <c r="AO81" s="268"/>
      <c r="AP81" s="268"/>
      <c r="AQ81" s="268"/>
      <c r="AR81" s="268"/>
      <c r="AS81" s="268"/>
      <c r="AT81" s="755"/>
      <c r="AU81" s="268"/>
      <c r="AV81" s="773"/>
      <c r="AW81" s="117"/>
      <c r="AX81" s="302"/>
      <c r="AY81" s="226"/>
      <c r="AZ81" s="226"/>
      <c r="BA81" s="226"/>
      <c r="BB81" s="226"/>
      <c r="BC81" s="226"/>
      <c r="BD81" s="226"/>
      <c r="BE81" s="226"/>
      <c r="BF81" s="226"/>
      <c r="BG81" s="226"/>
      <c r="BH81" s="226"/>
      <c r="BI81" s="227"/>
      <c r="BJ81" s="268"/>
      <c r="BK81" s="268"/>
      <c r="BL81" s="268"/>
      <c r="BM81" s="268"/>
      <c r="BN81" s="268"/>
      <c r="BO81" s="268"/>
      <c r="BP81" s="268"/>
      <c r="BQ81" s="268"/>
    </row>
    <row r="82" spans="1:69" s="265" customFormat="1" ht="18.75" customHeight="1" x14ac:dyDescent="0.25">
      <c r="A82" s="798"/>
      <c r="B82" s="117">
        <v>21</v>
      </c>
      <c r="C82" s="302"/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7"/>
      <c r="O82" s="169" t="s">
        <v>130</v>
      </c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268"/>
      <c r="AA82" s="268"/>
      <c r="AB82" s="484"/>
      <c r="AC82" s="484"/>
      <c r="AD82" s="484"/>
      <c r="AE82" s="228"/>
      <c r="AF82" s="228"/>
      <c r="AG82" s="228"/>
      <c r="AH82" s="228"/>
      <c r="AI82" s="228"/>
      <c r="AJ82" s="228"/>
      <c r="AK82" s="228"/>
      <c r="AL82" s="228"/>
      <c r="AM82" s="228"/>
      <c r="AN82" s="268"/>
      <c r="AO82" s="268"/>
      <c r="AP82" s="268"/>
      <c r="AQ82" s="268"/>
      <c r="AR82" s="268"/>
      <c r="AS82" s="268"/>
      <c r="AT82" s="755"/>
      <c r="AU82" s="268"/>
      <c r="AV82" s="773"/>
      <c r="AW82" s="117">
        <v>8</v>
      </c>
      <c r="AX82" s="302" t="s">
        <v>216</v>
      </c>
      <c r="AY82" s="226"/>
      <c r="AZ82" s="226"/>
      <c r="BA82" s="226"/>
      <c r="BB82" s="226"/>
      <c r="BC82" s="226"/>
      <c r="BD82" s="226"/>
      <c r="BE82" s="226"/>
      <c r="BF82" s="226"/>
      <c r="BG82" s="226"/>
      <c r="BH82" s="226"/>
      <c r="BI82" s="227"/>
      <c r="BJ82" s="268"/>
      <c r="BK82" s="268"/>
      <c r="BL82" s="268"/>
      <c r="BM82" s="268"/>
      <c r="BN82" s="268"/>
      <c r="BO82" s="268"/>
      <c r="BP82" s="268"/>
      <c r="BQ82" s="268"/>
    </row>
    <row r="83" spans="1:69" s="265" customFormat="1" ht="18.75" customHeight="1" x14ac:dyDescent="0.25">
      <c r="A83" s="798"/>
      <c r="B83" s="117">
        <v>22</v>
      </c>
      <c r="C83" s="302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7"/>
      <c r="O83" s="169" t="s">
        <v>130</v>
      </c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268"/>
      <c r="AA83" s="268"/>
      <c r="AB83" s="484"/>
      <c r="AC83" s="484"/>
      <c r="AD83" s="484"/>
      <c r="AE83" s="228"/>
      <c r="AF83" s="228"/>
      <c r="AG83" s="228"/>
      <c r="AH83" s="228"/>
      <c r="AI83" s="228"/>
      <c r="AJ83" s="228"/>
      <c r="AK83" s="228"/>
      <c r="AL83" s="228"/>
      <c r="AM83" s="228"/>
      <c r="AN83" s="268"/>
      <c r="AO83" s="268"/>
      <c r="AP83" s="268"/>
      <c r="AQ83" s="268"/>
      <c r="AR83" s="268"/>
      <c r="AS83" s="268"/>
      <c r="AT83" s="755"/>
      <c r="AU83" s="268"/>
      <c r="AV83" s="773"/>
      <c r="AW83" s="117"/>
      <c r="AX83" s="302"/>
      <c r="AY83" s="226"/>
      <c r="AZ83" s="226"/>
      <c r="BA83" s="226"/>
      <c r="BB83" s="226"/>
      <c r="BC83" s="226"/>
      <c r="BD83" s="226"/>
      <c r="BE83" s="226"/>
      <c r="BF83" s="226"/>
      <c r="BG83" s="226"/>
      <c r="BH83" s="226"/>
      <c r="BI83" s="227"/>
      <c r="BJ83" s="268"/>
      <c r="BK83" s="268"/>
      <c r="BL83" s="268"/>
      <c r="BM83" s="268"/>
      <c r="BN83" s="268"/>
      <c r="BO83" s="268"/>
      <c r="BP83" s="268"/>
      <c r="BQ83" s="268"/>
    </row>
    <row r="84" spans="1:69" s="265" customFormat="1" ht="18.75" customHeight="1" x14ac:dyDescent="0.25">
      <c r="A84" s="798"/>
      <c r="B84" s="117">
        <v>23</v>
      </c>
      <c r="C84" s="302"/>
      <c r="D84" s="226"/>
      <c r="E84" s="226"/>
      <c r="F84" s="226"/>
      <c r="G84" s="226"/>
      <c r="H84" s="226"/>
      <c r="I84" s="226"/>
      <c r="J84" s="226"/>
      <c r="K84" s="226"/>
      <c r="L84" s="226"/>
      <c r="M84" s="226"/>
      <c r="N84" s="227"/>
      <c r="O84" s="169" t="s">
        <v>130</v>
      </c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268"/>
      <c r="AA84" s="268"/>
      <c r="AB84" s="484"/>
      <c r="AC84" s="484"/>
      <c r="AD84" s="484"/>
      <c r="AE84" s="228"/>
      <c r="AF84" s="228"/>
      <c r="AG84" s="228"/>
      <c r="AH84" s="228"/>
      <c r="AI84" s="228"/>
      <c r="AJ84" s="228"/>
      <c r="AK84" s="228"/>
      <c r="AL84" s="228"/>
      <c r="AM84" s="228"/>
      <c r="AN84" s="268"/>
      <c r="AO84" s="268"/>
      <c r="AP84" s="268"/>
      <c r="AQ84" s="268"/>
      <c r="AR84" s="268"/>
      <c r="AS84" s="268"/>
      <c r="AT84" s="755"/>
      <c r="AU84" s="268"/>
      <c r="AV84" s="773"/>
      <c r="AW84" s="117">
        <v>9</v>
      </c>
      <c r="AX84" s="302" t="s">
        <v>217</v>
      </c>
      <c r="AY84" s="226"/>
      <c r="AZ84" s="226"/>
      <c r="BA84" s="226"/>
      <c r="BB84" s="226"/>
      <c r="BC84" s="226"/>
      <c r="BD84" s="226"/>
      <c r="BE84" s="226"/>
      <c r="BF84" s="226"/>
      <c r="BG84" s="226"/>
      <c r="BH84" s="226"/>
      <c r="BI84" s="227"/>
      <c r="BJ84" s="268"/>
      <c r="BK84" s="268"/>
      <c r="BL84" s="268"/>
      <c r="BM84" s="268"/>
      <c r="BN84" s="268"/>
      <c r="BO84" s="268"/>
      <c r="BP84" s="268"/>
      <c r="BQ84" s="268"/>
    </row>
    <row r="85" spans="1:69" s="265" customFormat="1" ht="18.75" customHeight="1" x14ac:dyDescent="0.25">
      <c r="A85" s="798"/>
      <c r="B85" s="117">
        <v>24</v>
      </c>
      <c r="C85" s="232"/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7"/>
      <c r="O85" s="169" t="s">
        <v>130</v>
      </c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268"/>
      <c r="AA85" s="268"/>
      <c r="AB85" s="484"/>
      <c r="AC85" s="484"/>
      <c r="AD85" s="484"/>
      <c r="AE85" s="228"/>
      <c r="AF85" s="228"/>
      <c r="AG85" s="228"/>
      <c r="AH85" s="228"/>
      <c r="AI85" s="228"/>
      <c r="AJ85" s="228"/>
      <c r="AK85" s="228"/>
      <c r="AL85" s="228"/>
      <c r="AM85" s="228"/>
      <c r="AN85" s="268"/>
      <c r="AO85" s="268"/>
      <c r="AP85" s="268"/>
      <c r="AQ85" s="268"/>
      <c r="AR85" s="268"/>
      <c r="AS85" s="268"/>
      <c r="AT85" s="755"/>
      <c r="AU85" s="268"/>
      <c r="AV85" s="773"/>
      <c r="AW85" s="117"/>
      <c r="AX85" s="302"/>
      <c r="AY85" s="226"/>
      <c r="AZ85" s="226"/>
      <c r="BA85" s="226"/>
      <c r="BB85" s="226"/>
      <c r="BC85" s="226"/>
      <c r="BD85" s="226"/>
      <c r="BE85" s="226"/>
      <c r="BF85" s="226"/>
      <c r="BG85" s="226"/>
      <c r="BH85" s="226"/>
      <c r="BI85" s="227"/>
      <c r="BJ85" s="268"/>
      <c r="BK85" s="268"/>
      <c r="BL85" s="268"/>
      <c r="BM85" s="268"/>
      <c r="BN85" s="268"/>
      <c r="BO85" s="268"/>
      <c r="BP85" s="268"/>
      <c r="BQ85" s="268"/>
    </row>
    <row r="86" spans="1:69" s="265" customFormat="1" ht="18.75" customHeight="1" x14ac:dyDescent="0.25">
      <c r="A86" s="798"/>
      <c r="B86" s="117">
        <v>25</v>
      </c>
      <c r="C86" s="232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7"/>
      <c r="O86" s="169" t="s">
        <v>130</v>
      </c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268"/>
      <c r="AA86" s="268"/>
      <c r="AB86" s="484"/>
      <c r="AC86" s="484"/>
      <c r="AD86" s="484"/>
      <c r="AE86" s="228"/>
      <c r="AF86" s="228"/>
      <c r="AG86" s="228"/>
      <c r="AH86" s="228"/>
      <c r="AI86" s="268"/>
      <c r="AJ86" s="268"/>
      <c r="AK86" s="268"/>
      <c r="AL86" s="268"/>
      <c r="AM86" s="268"/>
      <c r="AN86" s="268"/>
      <c r="AO86" s="268"/>
      <c r="AP86" s="268"/>
      <c r="AQ86" s="268"/>
      <c r="AR86" s="268"/>
      <c r="AS86" s="268"/>
      <c r="AT86" s="755"/>
      <c r="AU86" s="268"/>
      <c r="AV86" s="773"/>
      <c r="AW86" s="117">
        <v>10</v>
      </c>
      <c r="AX86" s="302" t="s">
        <v>218</v>
      </c>
      <c r="AY86" s="226"/>
      <c r="AZ86" s="226"/>
      <c r="BA86" s="226"/>
      <c r="BB86" s="226"/>
      <c r="BC86" s="226"/>
      <c r="BD86" s="226"/>
      <c r="BE86" s="226"/>
      <c r="BF86" s="226"/>
      <c r="BG86" s="226"/>
      <c r="BH86" s="226"/>
      <c r="BI86" s="227"/>
      <c r="BJ86" s="268"/>
      <c r="BK86" s="268"/>
      <c r="BL86" s="268"/>
      <c r="BM86" s="268"/>
      <c r="BN86" s="268"/>
      <c r="BO86" s="268"/>
      <c r="BP86" s="268"/>
      <c r="BQ86" s="268"/>
    </row>
    <row r="87" spans="1:69" s="265" customFormat="1" ht="18.75" customHeight="1" x14ac:dyDescent="0.25">
      <c r="A87" s="798"/>
      <c r="B87" s="117">
        <v>26</v>
      </c>
      <c r="C87" s="232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7"/>
      <c r="O87" s="169" t="s">
        <v>130</v>
      </c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268"/>
      <c r="AA87" s="268"/>
      <c r="AB87" s="484"/>
      <c r="AC87" s="484"/>
      <c r="AD87" s="484"/>
      <c r="AE87" s="228"/>
      <c r="AF87" s="228"/>
      <c r="AG87" s="228"/>
      <c r="AH87" s="228"/>
      <c r="AI87" s="268"/>
      <c r="AJ87" s="268"/>
      <c r="AK87" s="268"/>
      <c r="AL87" s="268"/>
      <c r="AM87" s="268"/>
      <c r="AN87" s="268"/>
      <c r="AO87" s="268"/>
      <c r="AP87" s="268"/>
      <c r="AQ87" s="268"/>
      <c r="AR87" s="268"/>
      <c r="AS87" s="268"/>
      <c r="AT87" s="755"/>
      <c r="AU87" s="268"/>
      <c r="AV87" s="773"/>
      <c r="AW87" s="117"/>
      <c r="AX87" s="302"/>
      <c r="AY87" s="226"/>
      <c r="AZ87" s="226"/>
      <c r="BA87" s="226"/>
      <c r="BB87" s="226"/>
      <c r="BC87" s="226"/>
      <c r="BD87" s="226"/>
      <c r="BE87" s="226"/>
      <c r="BF87" s="226"/>
      <c r="BG87" s="226"/>
      <c r="BH87" s="226"/>
      <c r="BI87" s="227"/>
      <c r="BJ87" s="268"/>
      <c r="BK87" s="268"/>
      <c r="BL87" s="268"/>
      <c r="BM87" s="268"/>
      <c r="BN87" s="268"/>
      <c r="BO87" s="268"/>
      <c r="BP87" s="268"/>
      <c r="BQ87" s="268"/>
    </row>
    <row r="88" spans="1:69" s="265" customFormat="1" ht="15.75" customHeight="1" x14ac:dyDescent="0.25">
      <c r="A88" s="798"/>
      <c r="B88" s="117">
        <v>27</v>
      </c>
      <c r="C88" s="232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7"/>
      <c r="O88" s="169" t="s">
        <v>130</v>
      </c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268"/>
      <c r="AA88" s="268"/>
      <c r="AB88" s="484"/>
      <c r="AC88" s="484"/>
      <c r="AD88" s="484"/>
      <c r="AE88" s="228"/>
      <c r="AF88" s="228"/>
      <c r="AG88" s="228"/>
      <c r="AH88" s="228"/>
      <c r="AI88" s="268"/>
      <c r="AJ88" s="268"/>
      <c r="AK88" s="268"/>
      <c r="AL88" s="268"/>
      <c r="AM88" s="268"/>
      <c r="AN88" s="268"/>
      <c r="AO88" s="268"/>
      <c r="AP88" s="268"/>
      <c r="AQ88" s="268"/>
      <c r="AR88" s="268"/>
      <c r="AS88" s="268"/>
      <c r="AT88" s="755"/>
      <c r="AU88" s="268"/>
      <c r="AV88" s="773"/>
      <c r="AW88" s="117">
        <v>11</v>
      </c>
      <c r="AX88" s="302" t="s">
        <v>219</v>
      </c>
      <c r="AY88" s="226"/>
      <c r="AZ88" s="226"/>
      <c r="BA88" s="226"/>
      <c r="BB88" s="226"/>
      <c r="BC88" s="226"/>
      <c r="BD88" s="226"/>
      <c r="BE88" s="226"/>
      <c r="BF88" s="226"/>
      <c r="BG88" s="226"/>
      <c r="BH88" s="226"/>
      <c r="BI88" s="227"/>
      <c r="BJ88" s="268"/>
      <c r="BK88" s="268"/>
      <c r="BL88" s="268"/>
      <c r="BM88" s="268"/>
      <c r="BN88" s="268"/>
      <c r="BO88" s="268"/>
      <c r="BP88" s="268"/>
      <c r="BQ88" s="268"/>
    </row>
    <row r="89" spans="1:69" s="265" customFormat="1" ht="18.75" customHeight="1" x14ac:dyDescent="0.25">
      <c r="A89" s="798"/>
      <c r="B89" s="117">
        <v>28</v>
      </c>
      <c r="C89" s="232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7"/>
      <c r="O89" s="169" t="s">
        <v>130</v>
      </c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268"/>
      <c r="AA89" s="268"/>
      <c r="AB89" s="484"/>
      <c r="AC89" s="484"/>
      <c r="AD89" s="484"/>
      <c r="AE89" s="228"/>
      <c r="AF89" s="228"/>
      <c r="AG89" s="228"/>
      <c r="AH89" s="228"/>
      <c r="AI89" s="268"/>
      <c r="AJ89" s="268"/>
      <c r="AK89" s="268"/>
      <c r="AL89" s="268"/>
      <c r="AM89" s="268"/>
      <c r="AN89" s="268"/>
      <c r="AO89" s="268"/>
      <c r="AP89" s="268"/>
      <c r="AQ89" s="268"/>
      <c r="AR89" s="268"/>
      <c r="AS89" s="268"/>
      <c r="AT89" s="755"/>
      <c r="AU89" s="268"/>
      <c r="AV89" s="773"/>
      <c r="AW89" s="117"/>
      <c r="AX89" s="232"/>
      <c r="AY89" s="226"/>
      <c r="AZ89" s="226"/>
      <c r="BA89" s="226"/>
      <c r="BB89" s="226"/>
      <c r="BC89" s="226"/>
      <c r="BD89" s="226"/>
      <c r="BE89" s="226"/>
      <c r="BF89" s="226"/>
      <c r="BG89" s="226"/>
      <c r="BH89" s="226"/>
      <c r="BI89" s="227"/>
      <c r="BJ89" s="268"/>
      <c r="BK89" s="268"/>
      <c r="BL89" s="268"/>
      <c r="BM89" s="268"/>
      <c r="BN89" s="268"/>
      <c r="BO89" s="268"/>
      <c r="BP89" s="268"/>
      <c r="BQ89" s="268"/>
    </row>
    <row r="90" spans="1:69" s="265" customFormat="1" ht="18.75" customHeight="1" x14ac:dyDescent="0.25">
      <c r="A90" s="798"/>
      <c r="B90" s="117">
        <v>29</v>
      </c>
      <c r="C90" s="232"/>
      <c r="D90" s="226"/>
      <c r="E90" s="226"/>
      <c r="F90" s="226"/>
      <c r="G90" s="226"/>
      <c r="H90" s="226"/>
      <c r="I90" s="226"/>
      <c r="J90" s="226"/>
      <c r="K90" s="226"/>
      <c r="L90" s="226"/>
      <c r="M90" s="226"/>
      <c r="N90" s="227"/>
      <c r="O90" s="169" t="s">
        <v>130</v>
      </c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268"/>
      <c r="AA90" s="268"/>
      <c r="AB90" s="484"/>
      <c r="AC90" s="484"/>
      <c r="AD90" s="484"/>
      <c r="AE90" s="228"/>
      <c r="AF90" s="228"/>
      <c r="AG90" s="228"/>
      <c r="AH90" s="228"/>
      <c r="AI90" s="268"/>
      <c r="AJ90" s="268"/>
      <c r="AK90" s="268"/>
      <c r="AL90" s="268"/>
      <c r="AM90" s="268"/>
      <c r="AN90" s="268"/>
      <c r="AO90" s="268"/>
      <c r="AP90" s="268"/>
      <c r="AQ90" s="268"/>
      <c r="AR90" s="268"/>
      <c r="AS90" s="268"/>
      <c r="AT90" s="755"/>
      <c r="AU90" s="268"/>
      <c r="AV90" s="773"/>
      <c r="AW90" s="719"/>
      <c r="AX90" s="720"/>
      <c r="AY90" s="720"/>
      <c r="AZ90" s="720"/>
      <c r="BA90" s="720"/>
      <c r="BB90" s="720"/>
      <c r="BC90" s="720"/>
      <c r="BD90" s="720"/>
      <c r="BE90" s="720"/>
      <c r="BF90" s="720"/>
      <c r="BG90" s="720"/>
      <c r="BH90" s="720"/>
      <c r="BI90" s="721"/>
      <c r="BJ90" s="268"/>
      <c r="BK90" s="268"/>
      <c r="BL90" s="268"/>
      <c r="BM90" s="268"/>
      <c r="BN90" s="268"/>
      <c r="BO90" s="268"/>
      <c r="BP90" s="268"/>
      <c r="BQ90" s="268"/>
    </row>
    <row r="91" spans="1:69" s="265" customFormat="1" ht="18.75" customHeight="1" x14ac:dyDescent="0.25">
      <c r="A91" s="798"/>
      <c r="B91" s="117">
        <v>30</v>
      </c>
      <c r="C91" s="232"/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27"/>
      <c r="O91" s="169" t="s">
        <v>130</v>
      </c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268"/>
      <c r="AA91" s="268"/>
      <c r="AB91" s="484"/>
      <c r="AC91" s="484"/>
      <c r="AD91" s="484"/>
      <c r="AE91" s="228"/>
      <c r="AF91" s="228"/>
      <c r="AG91" s="228"/>
      <c r="AH91" s="228"/>
      <c r="AI91" s="268"/>
      <c r="AJ91" s="268"/>
      <c r="AK91" s="268"/>
      <c r="AL91" s="268"/>
      <c r="AM91" s="268"/>
      <c r="AN91" s="268"/>
      <c r="AO91" s="268"/>
      <c r="AP91" s="268"/>
      <c r="AQ91" s="268"/>
      <c r="AR91" s="268"/>
      <c r="AS91" s="268"/>
      <c r="AT91" s="755"/>
      <c r="AU91" s="268"/>
      <c r="AV91" s="773"/>
      <c r="AW91" s="233" t="s">
        <v>72</v>
      </c>
      <c r="AX91" s="307" t="s">
        <v>220</v>
      </c>
      <c r="AY91" s="234" t="s">
        <v>221</v>
      </c>
      <c r="AZ91" s="308"/>
      <c r="BA91" s="235" t="s">
        <v>222</v>
      </c>
      <c r="BB91" s="308"/>
      <c r="BC91" s="308"/>
      <c r="BD91" s="308"/>
      <c r="BE91" s="308"/>
      <c r="BF91" s="308"/>
      <c r="BG91" s="308"/>
      <c r="BH91" s="308"/>
      <c r="BI91" s="309"/>
      <c r="BJ91" s="268"/>
      <c r="BK91" s="268"/>
      <c r="BL91" s="268"/>
      <c r="BM91" s="268"/>
      <c r="BN91" s="268"/>
      <c r="BO91" s="268"/>
      <c r="BP91" s="268"/>
      <c r="BQ91" s="268"/>
    </row>
    <row r="92" spans="1:69" s="265" customFormat="1" ht="18.75" customHeight="1" x14ac:dyDescent="0.25">
      <c r="A92" s="798"/>
      <c r="B92" s="117">
        <v>31</v>
      </c>
      <c r="C92" s="232"/>
      <c r="D92" s="226"/>
      <c r="E92" s="226"/>
      <c r="F92" s="226"/>
      <c r="G92" s="226"/>
      <c r="H92" s="226"/>
      <c r="I92" s="226"/>
      <c r="J92" s="226"/>
      <c r="K92" s="226"/>
      <c r="L92" s="226"/>
      <c r="M92" s="226"/>
      <c r="N92" s="227"/>
      <c r="O92" s="169" t="s">
        <v>130</v>
      </c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268"/>
      <c r="AA92" s="268"/>
      <c r="AB92" s="484"/>
      <c r="AC92" s="484"/>
      <c r="AD92" s="484"/>
      <c r="AE92" s="228"/>
      <c r="AF92" s="228"/>
      <c r="AG92" s="228"/>
      <c r="AH92" s="228"/>
      <c r="AI92" s="268"/>
      <c r="AJ92" s="268"/>
      <c r="AK92" s="268"/>
      <c r="AL92" s="268"/>
      <c r="AM92" s="268"/>
      <c r="AN92" s="268"/>
      <c r="AO92" s="268"/>
      <c r="AP92" s="268"/>
      <c r="AQ92" s="268"/>
      <c r="AR92" s="268"/>
      <c r="AS92" s="268"/>
      <c r="AT92" s="755"/>
      <c r="AU92" s="268"/>
      <c r="AV92" s="773"/>
      <c r="AW92" s="709"/>
      <c r="AX92" s="710"/>
      <c r="AY92" s="710"/>
      <c r="AZ92" s="710"/>
      <c r="BA92" s="710"/>
      <c r="BB92" s="710"/>
      <c r="BC92" s="710"/>
      <c r="BD92" s="710"/>
      <c r="BE92" s="710"/>
      <c r="BF92" s="710"/>
      <c r="BG92" s="710"/>
      <c r="BH92" s="710"/>
      <c r="BI92" s="711"/>
      <c r="BJ92" s="268"/>
      <c r="BK92" s="268"/>
      <c r="BL92" s="268"/>
      <c r="BM92" s="268"/>
      <c r="BN92" s="268"/>
      <c r="BO92" s="268"/>
      <c r="BP92" s="268"/>
      <c r="BQ92" s="268"/>
    </row>
    <row r="93" spans="1:69" s="265" customFormat="1" ht="18.75" customHeight="1" x14ac:dyDescent="0.25">
      <c r="A93" s="798"/>
      <c r="B93" s="117">
        <v>32</v>
      </c>
      <c r="C93" s="232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27"/>
      <c r="O93" s="169" t="s">
        <v>130</v>
      </c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268"/>
      <c r="AA93" s="268"/>
      <c r="AB93" s="484"/>
      <c r="AC93" s="484"/>
      <c r="AD93" s="484"/>
      <c r="AE93" s="228"/>
      <c r="AF93" s="228"/>
      <c r="AG93" s="228"/>
      <c r="AH93" s="228"/>
      <c r="AI93" s="268"/>
      <c r="AJ93" s="268"/>
      <c r="AK93" s="268"/>
      <c r="AL93" s="268"/>
      <c r="AM93" s="268"/>
      <c r="AN93" s="268"/>
      <c r="AO93" s="268"/>
      <c r="AP93" s="268"/>
      <c r="AQ93" s="268"/>
      <c r="AR93" s="268"/>
      <c r="AS93" s="268"/>
      <c r="AT93" s="755"/>
      <c r="AU93" s="268"/>
      <c r="AV93" s="773"/>
      <c r="AW93" s="712" t="s">
        <v>223</v>
      </c>
      <c r="AX93" s="713"/>
      <c r="AY93" s="713"/>
      <c r="AZ93" s="713"/>
      <c r="BA93" s="713"/>
      <c r="BB93" s="713"/>
      <c r="BC93" s="713"/>
      <c r="BD93" s="713"/>
      <c r="BE93" s="713"/>
      <c r="BF93" s="713"/>
      <c r="BG93" s="713"/>
      <c r="BH93" s="713"/>
      <c r="BI93" s="714"/>
      <c r="BJ93" s="268"/>
      <c r="BK93" s="268"/>
      <c r="BL93" s="268"/>
      <c r="BM93" s="268"/>
      <c r="BN93" s="268"/>
      <c r="BO93" s="268"/>
      <c r="BP93" s="268"/>
      <c r="BQ93" s="268"/>
    </row>
    <row r="94" spans="1:69" s="265" customFormat="1" ht="18.75" customHeight="1" x14ac:dyDescent="0.25">
      <c r="A94" s="798"/>
      <c r="B94" s="117">
        <v>33</v>
      </c>
      <c r="C94" s="232"/>
      <c r="D94" s="226"/>
      <c r="E94" s="226"/>
      <c r="F94" s="226"/>
      <c r="G94" s="226"/>
      <c r="H94" s="226"/>
      <c r="I94" s="226"/>
      <c r="J94" s="226"/>
      <c r="K94" s="226"/>
      <c r="L94" s="226"/>
      <c r="M94" s="226"/>
      <c r="N94" s="227"/>
      <c r="O94" s="169" t="s">
        <v>130</v>
      </c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268"/>
      <c r="AA94" s="268"/>
      <c r="AB94" s="484"/>
      <c r="AC94" s="484"/>
      <c r="AD94" s="484"/>
      <c r="AE94" s="228"/>
      <c r="AF94" s="228"/>
      <c r="AG94" s="228"/>
      <c r="AH94" s="228"/>
      <c r="AI94" s="268"/>
      <c r="AJ94" s="268"/>
      <c r="AK94" s="268"/>
      <c r="AL94" s="268"/>
      <c r="AM94" s="268"/>
      <c r="AN94" s="268"/>
      <c r="AO94" s="268"/>
      <c r="AP94" s="268"/>
      <c r="AQ94" s="268"/>
      <c r="AR94" s="268"/>
      <c r="AS94" s="268"/>
      <c r="AT94" s="755"/>
      <c r="AU94" s="268"/>
      <c r="AV94" s="773"/>
      <c r="AW94" s="236" t="s">
        <v>224</v>
      </c>
      <c r="AX94" s="237">
        <v>0.05</v>
      </c>
      <c r="AY94" s="238">
        <v>0.05</v>
      </c>
      <c r="AZ94" s="157">
        <v>0.05</v>
      </c>
      <c r="BA94" s="239" t="s">
        <v>225</v>
      </c>
      <c r="BB94" s="153">
        <v>4</v>
      </c>
      <c r="BC94" s="238">
        <v>0.31</v>
      </c>
      <c r="BD94" s="156">
        <v>4</v>
      </c>
      <c r="BE94" s="240"/>
      <c r="BF94" s="239" t="s">
        <v>226</v>
      </c>
      <c r="BG94" s="241">
        <v>0.5</v>
      </c>
      <c r="BH94" s="242">
        <v>0.05</v>
      </c>
      <c r="BI94" s="243">
        <v>0.5</v>
      </c>
      <c r="BJ94" s="268"/>
      <c r="BK94" s="268"/>
      <c r="BL94" s="268"/>
      <c r="BM94" s="268"/>
      <c r="BN94" s="268"/>
      <c r="BO94" s="268"/>
      <c r="BP94" s="268"/>
      <c r="BQ94" s="268"/>
    </row>
    <row r="95" spans="1:69" s="265" customFormat="1" ht="18.75" customHeight="1" x14ac:dyDescent="0.25">
      <c r="A95" s="798"/>
      <c r="B95" s="117">
        <v>34</v>
      </c>
      <c r="C95" s="232"/>
      <c r="D95" s="226"/>
      <c r="E95" s="226"/>
      <c r="F95" s="226"/>
      <c r="G95" s="226"/>
      <c r="H95" s="226"/>
      <c r="I95" s="226"/>
      <c r="J95" s="226"/>
      <c r="K95" s="226"/>
      <c r="L95" s="226"/>
      <c r="M95" s="226"/>
      <c r="N95" s="227"/>
      <c r="O95" s="169" t="s">
        <v>130</v>
      </c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268"/>
      <c r="AA95" s="268"/>
      <c r="AB95" s="484"/>
      <c r="AC95" s="484"/>
      <c r="AD95" s="484"/>
      <c r="AE95" s="228"/>
      <c r="AF95" s="228"/>
      <c r="AG95" s="228"/>
      <c r="AH95" s="228"/>
      <c r="AI95" s="268"/>
      <c r="AJ95" s="268"/>
      <c r="AK95" s="268"/>
      <c r="AL95" s="268"/>
      <c r="AM95" s="268"/>
      <c r="AN95" s="268"/>
      <c r="AO95" s="268"/>
      <c r="AP95" s="268"/>
      <c r="AQ95" s="268"/>
      <c r="AR95" s="268"/>
      <c r="AS95" s="268"/>
      <c r="AT95" s="755"/>
      <c r="AU95" s="268"/>
      <c r="AV95" s="773"/>
      <c r="AW95" s="715" t="s">
        <v>227</v>
      </c>
      <c r="AX95" s="716"/>
      <c r="AY95" s="716"/>
      <c r="AZ95" s="716"/>
      <c r="BA95" s="716"/>
      <c r="BB95" s="716"/>
      <c r="BC95" s="716"/>
      <c r="BD95" s="716"/>
      <c r="BE95" s="716"/>
      <c r="BF95" s="716"/>
      <c r="BG95" s="716"/>
      <c r="BH95" s="716"/>
      <c r="BI95" s="717"/>
      <c r="BJ95" s="268"/>
      <c r="BK95" s="268"/>
      <c r="BL95" s="268"/>
      <c r="BM95" s="268"/>
      <c r="BN95" s="268"/>
      <c r="BO95" s="268"/>
      <c r="BP95" s="268"/>
      <c r="BQ95" s="268"/>
    </row>
    <row r="96" spans="1:69" s="265" customFormat="1" ht="18.75" customHeight="1" x14ac:dyDescent="0.25">
      <c r="A96" s="798"/>
      <c r="B96" s="117">
        <v>35</v>
      </c>
      <c r="C96" s="232"/>
      <c r="D96" s="226"/>
      <c r="E96" s="226"/>
      <c r="F96" s="226"/>
      <c r="G96" s="226"/>
      <c r="H96" s="226"/>
      <c r="I96" s="226"/>
      <c r="J96" s="226"/>
      <c r="K96" s="226"/>
      <c r="L96" s="226"/>
      <c r="M96" s="226"/>
      <c r="N96" s="227"/>
      <c r="O96" s="169" t="s">
        <v>130</v>
      </c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268"/>
      <c r="AA96" s="268"/>
      <c r="AB96" s="484"/>
      <c r="AC96" s="484"/>
      <c r="AD96" s="484"/>
      <c r="AE96" s="228"/>
      <c r="AF96" s="228"/>
      <c r="AG96" s="228"/>
      <c r="AH96" s="228"/>
      <c r="AI96" s="268"/>
      <c r="AJ96" s="268"/>
      <c r="AK96" s="268"/>
      <c r="AL96" s="268"/>
      <c r="AM96" s="268"/>
      <c r="AN96" s="268"/>
      <c r="AO96" s="268"/>
      <c r="AP96" s="268"/>
      <c r="AQ96" s="268"/>
      <c r="AR96" s="268"/>
      <c r="AS96" s="268"/>
      <c r="AT96" s="755"/>
      <c r="AU96" s="268"/>
      <c r="AV96" s="773"/>
      <c r="AW96" s="244" t="s">
        <v>39</v>
      </c>
      <c r="AX96" s="245" t="s">
        <v>228</v>
      </c>
      <c r="AY96" s="246"/>
      <c r="AZ96" s="246"/>
      <c r="BA96" s="246"/>
      <c r="BB96" s="246"/>
      <c r="BC96" s="246"/>
      <c r="BD96" s="247"/>
      <c r="BE96" s="247"/>
      <c r="BF96" s="247"/>
      <c r="BG96" s="247"/>
      <c r="BH96" s="247"/>
      <c r="BI96" s="248"/>
      <c r="BJ96" s="268"/>
      <c r="BK96" s="268"/>
      <c r="BL96" s="268"/>
      <c r="BM96" s="268"/>
      <c r="BN96" s="268"/>
      <c r="BO96" s="268"/>
      <c r="BP96" s="268"/>
      <c r="BQ96" s="268"/>
    </row>
    <row r="97" spans="1:70" s="265" customFormat="1" ht="18.75" customHeight="1" x14ac:dyDescent="0.25">
      <c r="A97" s="798"/>
      <c r="B97" s="117">
        <v>36</v>
      </c>
      <c r="C97" s="232"/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27"/>
      <c r="O97" s="169" t="s">
        <v>130</v>
      </c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268"/>
      <c r="AA97" s="268"/>
      <c r="AB97" s="484"/>
      <c r="AC97" s="484"/>
      <c r="AD97" s="484"/>
      <c r="AE97" s="228"/>
      <c r="AF97" s="228"/>
      <c r="AG97" s="228"/>
      <c r="AH97" s="228"/>
      <c r="AI97" s="268"/>
      <c r="AJ97" s="268"/>
      <c r="AK97" s="268"/>
      <c r="AL97" s="268"/>
      <c r="AM97" s="268"/>
      <c r="AN97" s="268"/>
      <c r="AO97" s="268"/>
      <c r="AP97" s="268"/>
      <c r="AQ97" s="268"/>
      <c r="AR97" s="268"/>
      <c r="AS97" s="268"/>
      <c r="AT97" s="755"/>
      <c r="AU97" s="268"/>
      <c r="AV97" s="773"/>
      <c r="AW97" s="718" t="s">
        <v>62</v>
      </c>
      <c r="AX97" s="310" t="s">
        <v>229</v>
      </c>
      <c r="AY97" s="311"/>
      <c r="AZ97" s="311"/>
      <c r="BA97" s="311"/>
      <c r="BB97" s="311"/>
      <c r="BC97" s="311"/>
      <c r="BD97" s="312"/>
      <c r="BE97" s="312"/>
      <c r="BF97" s="312"/>
      <c r="BG97" s="312"/>
      <c r="BH97" s="312"/>
      <c r="BI97" s="313"/>
      <c r="BJ97" s="268"/>
      <c r="BK97" s="268"/>
      <c r="BL97" s="268"/>
      <c r="BM97" s="268"/>
      <c r="BN97" s="268"/>
      <c r="BO97" s="268"/>
      <c r="BP97" s="268"/>
      <c r="BQ97" s="268"/>
    </row>
    <row r="98" spans="1:70" s="265" customFormat="1" ht="18.75" customHeight="1" x14ac:dyDescent="0.25">
      <c r="A98" s="798"/>
      <c r="B98" s="117">
        <v>37</v>
      </c>
      <c r="C98" s="232"/>
      <c r="D98" s="226"/>
      <c r="E98" s="226"/>
      <c r="F98" s="226"/>
      <c r="G98" s="226"/>
      <c r="H98" s="226"/>
      <c r="I98" s="226"/>
      <c r="J98" s="226"/>
      <c r="K98" s="226"/>
      <c r="L98" s="226"/>
      <c r="M98" s="226"/>
      <c r="N98" s="227"/>
      <c r="O98" s="169" t="s">
        <v>130</v>
      </c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268"/>
      <c r="AA98" s="268"/>
      <c r="AB98" s="484"/>
      <c r="AC98" s="484"/>
      <c r="AD98" s="484"/>
      <c r="AE98" s="228"/>
      <c r="AF98" s="228"/>
      <c r="AG98" s="228"/>
      <c r="AH98" s="228"/>
      <c r="AI98" s="268"/>
      <c r="AJ98" s="268"/>
      <c r="AK98" s="268"/>
      <c r="AL98" s="268"/>
      <c r="AM98" s="268"/>
      <c r="AN98" s="268"/>
      <c r="AO98" s="268"/>
      <c r="AP98" s="268"/>
      <c r="AQ98" s="268"/>
      <c r="AR98" s="268"/>
      <c r="AS98" s="268"/>
      <c r="AT98" s="755"/>
      <c r="AU98" s="268"/>
      <c r="AV98" s="773"/>
      <c r="AW98" s="718"/>
      <c r="AX98" s="310" t="s">
        <v>230</v>
      </c>
      <c r="AY98" s="311"/>
      <c r="AZ98" s="311"/>
      <c r="BA98" s="311"/>
      <c r="BB98" s="311"/>
      <c r="BC98" s="311"/>
      <c r="BD98" s="312"/>
      <c r="BE98" s="312"/>
      <c r="BF98" s="312"/>
      <c r="BG98" s="312"/>
      <c r="BH98" s="312"/>
      <c r="BI98" s="313"/>
      <c r="BJ98" s="268"/>
      <c r="BK98" s="268"/>
      <c r="BL98" s="268"/>
      <c r="BM98" s="268"/>
      <c r="BN98" s="268"/>
      <c r="BO98" s="268"/>
      <c r="BP98" s="268"/>
      <c r="BQ98" s="268"/>
    </row>
    <row r="99" spans="1:70" s="265" customFormat="1" ht="18.75" customHeight="1" x14ac:dyDescent="0.25">
      <c r="A99" s="798"/>
      <c r="B99" s="117">
        <v>38</v>
      </c>
      <c r="C99" s="232"/>
      <c r="D99" s="226"/>
      <c r="E99" s="226"/>
      <c r="F99" s="226"/>
      <c r="G99" s="226"/>
      <c r="H99" s="226"/>
      <c r="I99" s="226"/>
      <c r="J99" s="226"/>
      <c r="K99" s="226"/>
      <c r="L99" s="226"/>
      <c r="M99" s="226"/>
      <c r="N99" s="227"/>
      <c r="O99" s="169" t="s">
        <v>130</v>
      </c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268"/>
      <c r="AA99" s="268"/>
      <c r="AB99" s="484"/>
      <c r="AC99" s="484"/>
      <c r="AD99" s="484"/>
      <c r="AE99" s="228"/>
      <c r="AF99" s="228"/>
      <c r="AG99" s="228"/>
      <c r="AH99" s="228"/>
      <c r="AI99" s="268"/>
      <c r="AJ99" s="268"/>
      <c r="AK99" s="268"/>
      <c r="AL99" s="268"/>
      <c r="AM99" s="268"/>
      <c r="AN99" s="268"/>
      <c r="AO99" s="268"/>
      <c r="AP99" s="268"/>
      <c r="AQ99" s="268"/>
      <c r="AR99" s="268"/>
      <c r="AS99" s="268"/>
      <c r="AT99" s="755"/>
      <c r="AU99" s="268"/>
      <c r="AV99" s="773"/>
      <c r="AW99" s="718"/>
      <c r="AX99" s="310" t="s">
        <v>231</v>
      </c>
      <c r="AY99" s="311"/>
      <c r="AZ99" s="311"/>
      <c r="BA99" s="311"/>
      <c r="BB99" s="311"/>
      <c r="BC99" s="311"/>
      <c r="BD99" s="312"/>
      <c r="BE99" s="312"/>
      <c r="BF99" s="312"/>
      <c r="BG99" s="312"/>
      <c r="BH99" s="312"/>
      <c r="BI99" s="313"/>
      <c r="BJ99" s="268"/>
      <c r="BK99" s="268"/>
      <c r="BL99" s="268"/>
      <c r="BM99" s="268"/>
      <c r="BN99" s="268"/>
      <c r="BO99" s="268"/>
      <c r="BP99" s="268"/>
      <c r="BQ99" s="268"/>
    </row>
    <row r="100" spans="1:70" s="265" customFormat="1" ht="18.75" customHeight="1" x14ac:dyDescent="0.25">
      <c r="A100" s="798"/>
      <c r="B100" s="117">
        <v>39</v>
      </c>
      <c r="C100" s="232"/>
      <c r="D100" s="226"/>
      <c r="E100" s="226"/>
      <c r="F100" s="226"/>
      <c r="G100" s="226"/>
      <c r="H100" s="226"/>
      <c r="I100" s="226"/>
      <c r="J100" s="226"/>
      <c r="K100" s="226"/>
      <c r="L100" s="226"/>
      <c r="M100" s="226"/>
      <c r="N100" s="227"/>
      <c r="O100" s="169" t="s">
        <v>130</v>
      </c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268"/>
      <c r="AA100" s="268"/>
      <c r="AB100" s="484"/>
      <c r="AC100" s="484"/>
      <c r="AD100" s="484"/>
      <c r="AE100" s="228"/>
      <c r="AF100" s="228"/>
      <c r="AG100" s="228"/>
      <c r="AH100" s="228"/>
      <c r="AI100" s="268"/>
      <c r="AJ100" s="268"/>
      <c r="AK100" s="268"/>
      <c r="AL100" s="268"/>
      <c r="AM100" s="268"/>
      <c r="AN100" s="268"/>
      <c r="AO100" s="268"/>
      <c r="AP100" s="268"/>
      <c r="AQ100" s="268"/>
      <c r="AR100" s="268"/>
      <c r="AS100" s="268"/>
      <c r="AT100" s="755"/>
      <c r="AU100" s="268"/>
      <c r="AV100" s="773"/>
      <c r="AW100" s="249" t="s">
        <v>72</v>
      </c>
      <c r="AX100" s="314" t="s">
        <v>232</v>
      </c>
      <c r="AY100" s="311"/>
      <c r="AZ100" s="311"/>
      <c r="BA100" s="311"/>
      <c r="BB100" s="311"/>
      <c r="BC100" s="311"/>
      <c r="BD100" s="312"/>
      <c r="BE100" s="312"/>
      <c r="BF100" s="312"/>
      <c r="BG100" s="312"/>
      <c r="BH100" s="312"/>
      <c r="BI100" s="313"/>
      <c r="BJ100" s="268"/>
      <c r="BK100" s="268"/>
      <c r="BL100" s="268"/>
      <c r="BM100" s="268"/>
      <c r="BN100" s="268"/>
      <c r="BO100" s="268"/>
      <c r="BP100" s="268"/>
      <c r="BQ100" s="268"/>
    </row>
    <row r="101" spans="1:70" s="265" customFormat="1" ht="18.75" customHeight="1" x14ac:dyDescent="0.25">
      <c r="A101" s="798"/>
      <c r="B101" s="117">
        <v>40</v>
      </c>
      <c r="C101" s="232"/>
      <c r="D101" s="226"/>
      <c r="E101" s="226"/>
      <c r="F101" s="226"/>
      <c r="G101" s="226"/>
      <c r="H101" s="226"/>
      <c r="I101" s="226"/>
      <c r="J101" s="226"/>
      <c r="K101" s="226"/>
      <c r="L101" s="226"/>
      <c r="M101" s="226"/>
      <c r="N101" s="227"/>
      <c r="O101" s="169" t="s">
        <v>130</v>
      </c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268"/>
      <c r="AA101" s="268"/>
      <c r="AB101" s="484"/>
      <c r="AC101" s="484"/>
      <c r="AD101" s="484"/>
      <c r="AE101" s="228"/>
      <c r="AF101" s="228"/>
      <c r="AG101" s="228"/>
      <c r="AH101" s="228"/>
      <c r="AI101" s="268"/>
      <c r="AJ101" s="268"/>
      <c r="AK101" s="268"/>
      <c r="AL101" s="268"/>
      <c r="AM101" s="268"/>
      <c r="AN101" s="268"/>
      <c r="AO101" s="268"/>
      <c r="AP101" s="268"/>
      <c r="AQ101" s="268"/>
      <c r="AR101" s="268"/>
      <c r="AS101" s="268"/>
      <c r="AT101" s="755"/>
      <c r="AU101" s="268"/>
      <c r="AV101" s="773"/>
      <c r="AW101" s="250" t="s">
        <v>43</v>
      </c>
      <c r="AX101" s="315" t="s">
        <v>233</v>
      </c>
      <c r="AY101" s="311"/>
      <c r="AZ101" s="311"/>
      <c r="BA101" s="311"/>
      <c r="BB101" s="311"/>
      <c r="BC101" s="311"/>
      <c r="BD101" s="312"/>
      <c r="BE101" s="312"/>
      <c r="BF101" s="312"/>
      <c r="BG101" s="312"/>
      <c r="BH101" s="312"/>
      <c r="BI101" s="313"/>
      <c r="BJ101" s="268"/>
      <c r="BK101" s="268"/>
      <c r="BL101" s="268"/>
      <c r="BM101" s="268"/>
      <c r="BN101" s="268"/>
      <c r="BO101" s="268"/>
      <c r="BP101" s="268"/>
      <c r="BQ101" s="268"/>
    </row>
    <row r="102" spans="1:70" s="265" customFormat="1" ht="15.75" customHeight="1" x14ac:dyDescent="0.25">
      <c r="A102" s="798"/>
      <c r="B102" s="316"/>
      <c r="C102" s="232"/>
      <c r="D102" s="226"/>
      <c r="E102" s="226"/>
      <c r="F102" s="226"/>
      <c r="G102" s="226"/>
      <c r="H102" s="226"/>
      <c r="I102" s="226"/>
      <c r="J102" s="226"/>
      <c r="K102" s="226"/>
      <c r="L102" s="226"/>
      <c r="M102" s="226"/>
      <c r="N102" s="227"/>
      <c r="O102" s="169" t="s">
        <v>130</v>
      </c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268"/>
      <c r="AA102" s="268"/>
      <c r="AB102" s="484"/>
      <c r="AC102" s="484"/>
      <c r="AD102" s="484"/>
      <c r="AE102" s="228"/>
      <c r="AF102" s="228"/>
      <c r="AG102" s="228"/>
      <c r="AH102" s="228"/>
      <c r="AI102" s="268"/>
      <c r="AJ102" s="268"/>
      <c r="AK102" s="268"/>
      <c r="AL102" s="268"/>
      <c r="AM102" s="268"/>
      <c r="AN102" s="268"/>
      <c r="AO102" s="268"/>
      <c r="AP102" s="268"/>
      <c r="AQ102" s="268"/>
      <c r="AR102" s="268"/>
      <c r="AS102" s="268"/>
      <c r="AT102" s="755"/>
      <c r="AU102" s="268"/>
      <c r="AV102" s="773"/>
      <c r="AW102" s="251" t="s">
        <v>53</v>
      </c>
      <c r="AX102" s="252" t="s">
        <v>234</v>
      </c>
      <c r="AY102" s="246"/>
      <c r="AZ102" s="246"/>
      <c r="BA102" s="246"/>
      <c r="BB102" s="246"/>
      <c r="BC102" s="246"/>
      <c r="BD102" s="247"/>
      <c r="BE102" s="247"/>
      <c r="BF102" s="247"/>
      <c r="BG102" s="247"/>
      <c r="BH102" s="247"/>
      <c r="BI102" s="248"/>
      <c r="BJ102" s="268"/>
      <c r="BK102" s="268"/>
      <c r="BL102" s="268"/>
      <c r="BM102" s="268"/>
      <c r="BN102" s="268"/>
      <c r="BO102" s="268"/>
      <c r="BP102" s="268"/>
      <c r="BQ102" s="268"/>
    </row>
    <row r="103" spans="1:70" s="265" customFormat="1" ht="15.75" customHeight="1" x14ac:dyDescent="0.25">
      <c r="A103" s="798"/>
      <c r="B103" s="719"/>
      <c r="C103" s="720"/>
      <c r="D103" s="720"/>
      <c r="E103" s="720"/>
      <c r="F103" s="720"/>
      <c r="G103" s="720"/>
      <c r="H103" s="720"/>
      <c r="I103" s="720"/>
      <c r="J103" s="720"/>
      <c r="K103" s="720"/>
      <c r="L103" s="720"/>
      <c r="M103" s="720"/>
      <c r="N103" s="721"/>
      <c r="O103" s="543" t="s">
        <v>681</v>
      </c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268"/>
      <c r="AA103" s="268"/>
      <c r="AB103" s="484"/>
      <c r="AC103" s="484"/>
      <c r="AD103" s="484"/>
      <c r="AE103" s="228"/>
      <c r="AF103" s="228"/>
      <c r="AG103" s="228"/>
      <c r="AH103" s="228"/>
      <c r="AI103" s="268"/>
      <c r="AJ103" s="268"/>
      <c r="AK103" s="268"/>
      <c r="AL103" s="268"/>
      <c r="AM103" s="268"/>
      <c r="AN103" s="268"/>
      <c r="AO103" s="268"/>
      <c r="AP103" s="268"/>
      <c r="AQ103" s="268"/>
      <c r="AR103" s="268"/>
      <c r="AS103" s="268"/>
      <c r="AT103" s="755"/>
      <c r="AU103" s="268"/>
      <c r="AV103" s="773"/>
      <c r="AW103" s="253" t="s">
        <v>97</v>
      </c>
      <c r="AX103" s="254" t="s">
        <v>235</v>
      </c>
      <c r="AY103" s="246"/>
      <c r="AZ103" s="246"/>
      <c r="BA103" s="246"/>
      <c r="BB103" s="246"/>
      <c r="BC103" s="246"/>
      <c r="BD103" s="247"/>
      <c r="BE103" s="247"/>
      <c r="BF103" s="247"/>
      <c r="BG103" s="247"/>
      <c r="BH103" s="247"/>
      <c r="BI103" s="248"/>
      <c r="BJ103" s="268"/>
      <c r="BK103" s="268"/>
      <c r="BL103" s="268"/>
      <c r="BM103" s="268"/>
      <c r="BN103" s="268"/>
      <c r="BO103" s="268"/>
      <c r="BP103" s="268"/>
      <c r="BQ103" s="268"/>
    </row>
    <row r="104" spans="1:70" s="265" customFormat="1" ht="19.5" customHeight="1" x14ac:dyDescent="0.25">
      <c r="A104" s="798"/>
      <c r="B104" s="233" t="s">
        <v>102</v>
      </c>
      <c r="C104" s="307" t="s">
        <v>220</v>
      </c>
      <c r="D104" s="722"/>
      <c r="E104" s="723"/>
      <c r="F104" s="723"/>
      <c r="G104" s="723"/>
      <c r="H104" s="723"/>
      <c r="I104" s="723"/>
      <c r="J104" s="723"/>
      <c r="K104" s="723"/>
      <c r="L104" s="723"/>
      <c r="M104" s="723"/>
      <c r="N104" s="724"/>
      <c r="O104" s="543" t="s">
        <v>681</v>
      </c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268"/>
      <c r="AA104" s="255"/>
      <c r="AB104" s="484"/>
      <c r="AC104" s="484"/>
      <c r="AD104" s="484"/>
      <c r="AE104" s="228"/>
      <c r="AF104" s="228"/>
      <c r="AG104" s="228"/>
      <c r="AH104" s="228"/>
      <c r="AI104" s="268"/>
      <c r="AJ104" s="268"/>
      <c r="AK104" s="268"/>
      <c r="AL104" s="268"/>
      <c r="AM104" s="268"/>
      <c r="AN104" s="268"/>
      <c r="AO104" s="268"/>
      <c r="AP104" s="268"/>
      <c r="AQ104" s="268"/>
      <c r="AR104" s="268"/>
      <c r="AS104" s="268"/>
      <c r="AT104" s="755"/>
      <c r="AU104" s="268"/>
      <c r="AV104" s="773"/>
      <c r="AW104" s="256" t="s">
        <v>236</v>
      </c>
      <c r="AX104" s="725" t="str">
        <f ca="1">CELL("nomfichier")</f>
        <v>C:\Users\Joël Leboucher\Desktop\UPRT a faire\EN CHANTIER\fait\AU POIDS\[ff..N.2020.fiche.farication.xlsx]Nota</v>
      </c>
      <c r="AY104" s="725"/>
      <c r="AZ104" s="725"/>
      <c r="BA104" s="725"/>
      <c r="BB104" s="725"/>
      <c r="BC104" s="725"/>
      <c r="BD104" s="725"/>
      <c r="BE104" s="725"/>
      <c r="BF104" s="725"/>
      <c r="BG104" s="725"/>
      <c r="BH104" s="725"/>
      <c r="BI104" s="726"/>
      <c r="BJ104" s="268"/>
      <c r="BK104" s="268"/>
      <c r="BL104" s="268"/>
      <c r="BM104" s="268"/>
      <c r="BN104" s="268"/>
      <c r="BO104" s="268"/>
      <c r="BP104" s="268"/>
      <c r="BQ104" s="268"/>
    </row>
    <row r="105" spans="1:70" s="265" customFormat="1" ht="18.75" x14ac:dyDescent="0.25">
      <c r="A105" s="798"/>
      <c r="B105" s="336">
        <f t="shared" ref="B105:M105" ca="1" si="19">CELL("largeur",B105)</f>
        <v>10</v>
      </c>
      <c r="C105" s="257">
        <f t="shared" ca="1" si="19"/>
        <v>10</v>
      </c>
      <c r="D105" s="257">
        <f t="shared" ca="1" si="19"/>
        <v>10</v>
      </c>
      <c r="E105" s="257">
        <f t="shared" ca="1" si="19"/>
        <v>10</v>
      </c>
      <c r="F105" s="257">
        <f t="shared" ca="1" si="19"/>
        <v>10</v>
      </c>
      <c r="G105" s="257">
        <f t="shared" ca="1" si="19"/>
        <v>10</v>
      </c>
      <c r="H105" s="257">
        <f t="shared" ca="1" si="19"/>
        <v>10</v>
      </c>
      <c r="I105" s="257">
        <f t="shared" ca="1" si="19"/>
        <v>11</v>
      </c>
      <c r="J105" s="257">
        <f t="shared" ca="1" si="19"/>
        <v>10</v>
      </c>
      <c r="K105" s="257">
        <f t="shared" ca="1" si="19"/>
        <v>10</v>
      </c>
      <c r="L105" s="257">
        <f t="shared" ca="1" si="19"/>
        <v>10</v>
      </c>
      <c r="M105" s="257">
        <f t="shared" ca="1" si="19"/>
        <v>10</v>
      </c>
      <c r="N105" s="257">
        <f ca="1">CELL("largeur",N105)</f>
        <v>9</v>
      </c>
      <c r="O105" s="543" t="s">
        <v>681</v>
      </c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268"/>
      <c r="AA105" s="255"/>
      <c r="AB105" s="484"/>
      <c r="AC105" s="484"/>
      <c r="AD105" s="484"/>
      <c r="AE105" s="228"/>
      <c r="AF105" s="228"/>
      <c r="AG105" s="228"/>
      <c r="AH105" s="228"/>
      <c r="AI105" s="268"/>
      <c r="AJ105" s="268"/>
      <c r="AK105" s="268"/>
      <c r="AL105" s="268"/>
      <c r="AM105" s="268"/>
      <c r="AN105" s="268"/>
      <c r="AO105" s="268"/>
      <c r="AP105" s="268"/>
      <c r="AQ105" s="268"/>
      <c r="AR105" s="268"/>
      <c r="AS105" s="268"/>
      <c r="AT105" s="755"/>
      <c r="AU105" s="268"/>
      <c r="AV105" s="773"/>
      <c r="AW105" s="258" t="s">
        <v>237</v>
      </c>
      <c r="AX105" s="667" t="s">
        <v>238</v>
      </c>
      <c r="AY105" s="667"/>
      <c r="AZ105" s="667"/>
      <c r="BA105" s="667"/>
      <c r="BB105" s="667"/>
      <c r="BC105" s="667"/>
      <c r="BD105" s="667"/>
      <c r="BE105" s="667"/>
      <c r="BF105" s="667"/>
      <c r="BG105" s="667"/>
      <c r="BH105" s="667"/>
      <c r="BI105" s="668"/>
      <c r="BJ105" s="268"/>
      <c r="BK105" s="268"/>
      <c r="BL105" s="268"/>
      <c r="BM105" s="268"/>
      <c r="BN105" s="268"/>
      <c r="BO105" s="268"/>
      <c r="BP105" s="268"/>
      <c r="BQ105" s="268"/>
    </row>
    <row r="106" spans="1:70" s="265" customFormat="1" ht="15" customHeight="1" thickBot="1" x14ac:dyDescent="0.3">
      <c r="A106" s="798"/>
      <c r="B106" s="256" t="s">
        <v>236</v>
      </c>
      <c r="C106" s="725" t="str">
        <f ca="1">CELL("nomfichier")</f>
        <v>C:\Users\Joël Leboucher\Desktop\UPRT a faire\EN CHANTIER\fait\AU POIDS\[ff..N.2020.fiche.farication.xlsx]Nota</v>
      </c>
      <c r="D106" s="725"/>
      <c r="E106" s="725"/>
      <c r="F106" s="725"/>
      <c r="G106" s="725"/>
      <c r="H106" s="725"/>
      <c r="I106" s="725"/>
      <c r="J106" s="725"/>
      <c r="K106" s="725"/>
      <c r="L106" s="725"/>
      <c r="M106" s="725"/>
      <c r="N106" s="726"/>
      <c r="O106" s="543" t="s">
        <v>681</v>
      </c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84"/>
      <c r="AC106" s="484"/>
      <c r="AD106" s="484"/>
      <c r="AE106" s="228"/>
      <c r="AF106" s="228"/>
      <c r="AG106" s="228"/>
      <c r="AH106" s="228"/>
      <c r="AI106" s="268"/>
      <c r="AJ106" s="268"/>
      <c r="AK106" s="268"/>
      <c r="AL106" s="268"/>
      <c r="AM106" s="268"/>
      <c r="AN106" s="268"/>
      <c r="AO106" s="268"/>
      <c r="AP106" s="268"/>
      <c r="AQ106" s="268"/>
      <c r="AR106" s="268"/>
      <c r="AS106" s="268"/>
      <c r="AT106" s="755"/>
      <c r="AU106" s="268"/>
      <c r="AV106" s="773"/>
      <c r="AW106" s="664" t="s">
        <v>239</v>
      </c>
      <c r="AX106" s="665"/>
      <c r="AY106" s="665"/>
      <c r="AZ106" s="665"/>
      <c r="BA106" s="665"/>
      <c r="BB106" s="665"/>
      <c r="BC106" s="665"/>
      <c r="BD106" s="665"/>
      <c r="BE106" s="665"/>
      <c r="BF106" s="665"/>
      <c r="BG106" s="665"/>
      <c r="BH106" s="665"/>
      <c r="BI106" s="666"/>
      <c r="BJ106" s="268"/>
      <c r="BK106" s="268"/>
      <c r="BL106" s="268"/>
      <c r="BM106" s="268"/>
      <c r="BN106" s="268"/>
      <c r="BO106" s="268"/>
      <c r="BP106" s="268"/>
      <c r="BQ106" s="268"/>
    </row>
    <row r="107" spans="1:70" s="265" customFormat="1" ht="15" customHeight="1" x14ac:dyDescent="0.25">
      <c r="A107" s="798"/>
      <c r="B107" s="258" t="s">
        <v>237</v>
      </c>
      <c r="C107" s="667" t="s">
        <v>238</v>
      </c>
      <c r="D107" s="667"/>
      <c r="E107" s="667"/>
      <c r="F107" s="667"/>
      <c r="G107" s="667"/>
      <c r="H107" s="667"/>
      <c r="I107" s="667"/>
      <c r="J107" s="667"/>
      <c r="K107" s="667"/>
      <c r="L107" s="667"/>
      <c r="M107" s="667"/>
      <c r="N107" s="668"/>
      <c r="O107" s="543" t="s">
        <v>681</v>
      </c>
      <c r="P107" s="40"/>
      <c r="Q107" s="40"/>
      <c r="R107" s="337"/>
      <c r="S107" s="40"/>
      <c r="T107" s="40"/>
      <c r="U107" s="40"/>
      <c r="V107" s="40"/>
      <c r="W107" s="40"/>
      <c r="X107" s="40"/>
      <c r="Y107" s="40"/>
      <c r="Z107" s="40"/>
      <c r="AA107" s="40"/>
      <c r="AB107" s="484"/>
      <c r="AC107" s="484"/>
      <c r="AD107" s="484"/>
      <c r="AE107" s="228"/>
      <c r="AF107" s="228"/>
      <c r="AG107" s="228"/>
      <c r="AH107" s="228"/>
      <c r="AI107" s="268"/>
      <c r="AJ107" s="268"/>
      <c r="AK107" s="268"/>
      <c r="AL107" s="268"/>
      <c r="AM107" s="268"/>
      <c r="AN107" s="268"/>
      <c r="AO107" s="268"/>
      <c r="AP107" s="268"/>
      <c r="AQ107" s="268"/>
      <c r="AR107" s="268"/>
      <c r="AS107" s="268"/>
      <c r="AT107" s="755"/>
      <c r="AU107" s="268"/>
      <c r="BJ107" s="268"/>
      <c r="BK107" s="268"/>
      <c r="BL107" s="268"/>
      <c r="BM107" s="268"/>
      <c r="BN107" s="268"/>
      <c r="BO107" s="268"/>
      <c r="BP107" s="268"/>
      <c r="BQ107" s="268"/>
    </row>
    <row r="108" spans="1:70" s="265" customFormat="1" ht="15.75" customHeight="1" thickBot="1" x14ac:dyDescent="0.3">
      <c r="A108" s="798"/>
      <c r="B108" s="664" t="s">
        <v>239</v>
      </c>
      <c r="C108" s="665"/>
      <c r="D108" s="665"/>
      <c r="E108" s="665"/>
      <c r="F108" s="665"/>
      <c r="G108" s="665"/>
      <c r="H108" s="665"/>
      <c r="I108" s="665"/>
      <c r="J108" s="665"/>
      <c r="K108" s="665"/>
      <c r="L108" s="665"/>
      <c r="M108" s="665"/>
      <c r="N108" s="666"/>
      <c r="O108" s="543" t="s">
        <v>681</v>
      </c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84"/>
      <c r="AC108" s="484"/>
      <c r="AD108" s="484"/>
      <c r="AE108" s="228"/>
      <c r="AF108" s="228"/>
      <c r="AG108" s="228"/>
      <c r="AH108" s="228"/>
      <c r="AI108" s="268"/>
      <c r="AJ108" s="268"/>
      <c r="AK108" s="268"/>
      <c r="AL108" s="268"/>
      <c r="AM108" s="268"/>
      <c r="AN108" s="268"/>
      <c r="AO108" s="268"/>
      <c r="AP108" s="268"/>
      <c r="AQ108" s="268"/>
      <c r="AR108" s="268"/>
      <c r="AS108" s="268"/>
      <c r="AT108" s="755"/>
      <c r="AU108" s="268"/>
      <c r="BJ108" s="268"/>
      <c r="BK108" s="268"/>
      <c r="BL108" s="268"/>
      <c r="BM108" s="268"/>
      <c r="BN108" s="268"/>
      <c r="BO108" s="268"/>
      <c r="BP108" s="268"/>
      <c r="BQ108" s="268"/>
    </row>
    <row r="109" spans="1:70" s="265" customFormat="1" x14ac:dyDescent="0.25">
      <c r="A109" s="798"/>
      <c r="B109" s="818"/>
      <c r="C109" s="818"/>
      <c r="D109" s="818"/>
      <c r="E109" s="818"/>
      <c r="F109" s="818"/>
      <c r="G109" s="818"/>
      <c r="H109" s="818"/>
      <c r="I109" s="818"/>
      <c r="J109" s="818"/>
      <c r="K109" s="818"/>
      <c r="L109" s="818"/>
      <c r="M109" s="818"/>
      <c r="N109" s="818"/>
      <c r="O109" s="818"/>
      <c r="P109" s="818"/>
      <c r="Q109" s="818"/>
      <c r="R109" s="818"/>
      <c r="S109" s="818"/>
      <c r="T109" s="818"/>
      <c r="U109" s="818"/>
      <c r="V109" s="818"/>
      <c r="W109" s="818"/>
      <c r="X109" s="818"/>
      <c r="Y109" s="818"/>
      <c r="Z109" s="818"/>
      <c r="AA109" s="818"/>
      <c r="AB109" s="818"/>
      <c r="AC109" s="818"/>
      <c r="AD109" s="818"/>
      <c r="AE109" s="818"/>
      <c r="AF109" s="818"/>
      <c r="AG109" s="818"/>
      <c r="AH109" s="818"/>
      <c r="AI109" s="818"/>
      <c r="AJ109" s="818"/>
      <c r="AK109" s="818"/>
      <c r="AL109" s="818"/>
      <c r="AM109" s="818"/>
      <c r="AN109" s="818"/>
      <c r="AO109" s="818"/>
      <c r="AP109" s="818"/>
      <c r="AQ109" s="818"/>
      <c r="AR109" s="818"/>
      <c r="AS109" s="818"/>
      <c r="AT109" s="818"/>
      <c r="AU109" s="268"/>
      <c r="BJ109" s="268"/>
      <c r="BK109" s="268"/>
      <c r="BL109" s="268"/>
      <c r="BM109" s="268"/>
      <c r="BN109" s="268"/>
      <c r="BO109" s="268"/>
      <c r="BP109" s="268"/>
      <c r="BQ109" s="268"/>
    </row>
    <row r="110" spans="1:70" s="265" customFormat="1" x14ac:dyDescent="0.25">
      <c r="A110" s="259"/>
      <c r="B110" s="259"/>
      <c r="C110" s="259"/>
      <c r="D110" s="259"/>
      <c r="E110" s="259"/>
      <c r="F110" s="259"/>
      <c r="G110" s="259"/>
      <c r="H110" s="259"/>
      <c r="I110" s="259"/>
      <c r="J110" s="259"/>
      <c r="K110" s="259"/>
      <c r="L110" s="259"/>
      <c r="M110" s="259"/>
      <c r="N110" s="259"/>
      <c r="O110" s="259"/>
      <c r="P110" s="259"/>
      <c r="Q110" s="259"/>
      <c r="R110" s="259"/>
      <c r="S110" s="259"/>
      <c r="T110" s="259"/>
      <c r="U110" s="259"/>
      <c r="V110" s="259"/>
      <c r="W110" s="259"/>
      <c r="X110" s="259"/>
      <c r="Y110" s="259"/>
      <c r="Z110" s="259"/>
      <c r="AA110" s="259"/>
      <c r="AB110" s="259"/>
      <c r="AC110" s="259"/>
      <c r="AD110" s="259"/>
      <c r="AE110" s="259"/>
      <c r="AF110" s="259"/>
      <c r="AG110" s="259"/>
      <c r="AH110" s="259"/>
      <c r="AI110" s="259"/>
      <c r="AJ110" s="259"/>
      <c r="AK110" s="259"/>
      <c r="AL110" s="259"/>
      <c r="AM110" s="259"/>
      <c r="AN110" s="259"/>
      <c r="AO110" s="259"/>
      <c r="AP110" s="259"/>
      <c r="AQ110" s="259"/>
      <c r="AR110" s="259"/>
      <c r="AS110" s="259"/>
      <c r="AT110" s="259"/>
      <c r="AU110" s="259"/>
      <c r="AV110" s="259"/>
      <c r="AW110" s="259"/>
      <c r="AX110" s="259"/>
      <c r="AY110" s="259"/>
      <c r="AZ110" s="259"/>
      <c r="BA110" s="259"/>
      <c r="BB110" s="259"/>
      <c r="BC110" s="259"/>
      <c r="BD110" s="259"/>
      <c r="BE110" s="259"/>
      <c r="BF110" s="259"/>
      <c r="BG110" s="259"/>
      <c r="BH110" s="259"/>
      <c r="BI110" s="259"/>
      <c r="BJ110" s="259"/>
      <c r="BK110" s="259"/>
      <c r="BL110" s="259"/>
      <c r="BM110" s="259"/>
      <c r="BN110" s="259"/>
      <c r="BO110" s="259"/>
      <c r="BP110" s="259"/>
      <c r="BQ110" s="259"/>
    </row>
    <row r="111" spans="1:70" s="265" customFormat="1" x14ac:dyDescent="0.25">
      <c r="A111" s="259"/>
      <c r="B111" s="259"/>
      <c r="C111" s="259"/>
      <c r="D111" s="259"/>
      <c r="E111" s="259"/>
      <c r="F111" s="259"/>
      <c r="G111" s="259"/>
      <c r="H111" s="259"/>
      <c r="I111" s="259"/>
      <c r="J111" s="259"/>
      <c r="K111" s="259"/>
      <c r="L111" s="259"/>
      <c r="M111" s="259"/>
      <c r="N111" s="259"/>
      <c r="O111" s="259"/>
      <c r="P111" s="259"/>
      <c r="Q111" s="259"/>
      <c r="R111" s="259"/>
      <c r="S111" s="259"/>
      <c r="T111" s="259"/>
      <c r="U111" s="259"/>
      <c r="V111" s="259"/>
      <c r="W111" s="259"/>
      <c r="X111" s="259"/>
      <c r="Y111" s="259"/>
      <c r="Z111" s="259"/>
      <c r="AA111" s="259"/>
      <c r="AB111" s="259"/>
      <c r="AC111" s="259"/>
      <c r="AD111" s="259"/>
      <c r="AE111" s="259"/>
      <c r="AF111" s="259"/>
      <c r="AG111" s="259"/>
      <c r="AH111" s="259"/>
      <c r="AI111" s="259"/>
      <c r="AJ111" s="259"/>
      <c r="AK111" s="259"/>
      <c r="AL111" s="259"/>
      <c r="AM111" s="259"/>
      <c r="AN111" s="259"/>
      <c r="AO111" s="259"/>
      <c r="AP111" s="259"/>
      <c r="AQ111" s="259"/>
      <c r="AR111" s="259"/>
      <c r="AS111" s="259"/>
      <c r="AT111" s="259"/>
      <c r="AU111" s="259"/>
      <c r="AV111" s="259"/>
      <c r="AW111" s="259"/>
      <c r="AX111" s="259"/>
      <c r="AY111" s="259"/>
      <c r="AZ111" s="259"/>
      <c r="BA111" s="259"/>
      <c r="BB111" s="259"/>
      <c r="BC111" s="259"/>
      <c r="BD111" s="259"/>
      <c r="BE111" s="259"/>
      <c r="BF111" s="259"/>
      <c r="BG111" s="259"/>
      <c r="BH111" s="259"/>
      <c r="BI111" s="259"/>
      <c r="BJ111" s="259"/>
      <c r="BK111" s="259"/>
      <c r="BL111" s="259"/>
      <c r="BM111" s="259"/>
      <c r="BN111" s="259"/>
      <c r="BO111" s="259"/>
      <c r="BP111" s="259"/>
      <c r="BQ111" s="259"/>
    </row>
    <row r="112" spans="1:70" x14ac:dyDescent="0.25">
      <c r="A112" s="260">
        <f t="shared" ref="A112:BL112" ca="1" si="20">CELL("largeur",A112)</f>
        <v>2</v>
      </c>
      <c r="B112" s="229">
        <f t="shared" ca="1" si="20"/>
        <v>10</v>
      </c>
      <c r="C112" s="229">
        <f t="shared" ca="1" si="20"/>
        <v>10</v>
      </c>
      <c r="D112" s="229">
        <f t="shared" ca="1" si="20"/>
        <v>10</v>
      </c>
      <c r="E112" s="229">
        <f t="shared" ca="1" si="20"/>
        <v>10</v>
      </c>
      <c r="F112" s="229">
        <f t="shared" ca="1" si="20"/>
        <v>10</v>
      </c>
      <c r="G112" s="229">
        <f t="shared" ca="1" si="20"/>
        <v>10</v>
      </c>
      <c r="H112" s="229">
        <f t="shared" ca="1" si="20"/>
        <v>10</v>
      </c>
      <c r="I112" s="229">
        <f t="shared" ca="1" si="20"/>
        <v>11</v>
      </c>
      <c r="J112" s="229">
        <f t="shared" ca="1" si="20"/>
        <v>10</v>
      </c>
      <c r="K112" s="229">
        <f t="shared" ca="1" si="20"/>
        <v>10</v>
      </c>
      <c r="L112" s="229">
        <f t="shared" ca="1" si="20"/>
        <v>10</v>
      </c>
      <c r="M112" s="229">
        <f t="shared" ca="1" si="20"/>
        <v>10</v>
      </c>
      <c r="N112" s="229">
        <f t="shared" ca="1" si="20"/>
        <v>9</v>
      </c>
      <c r="O112" s="229">
        <f t="shared" ca="1" si="20"/>
        <v>10</v>
      </c>
      <c r="P112" s="229">
        <f t="shared" ca="1" si="20"/>
        <v>9</v>
      </c>
      <c r="Q112" s="229">
        <f t="shared" ca="1" si="20"/>
        <v>10</v>
      </c>
      <c r="R112" s="229">
        <f t="shared" ca="1" si="20"/>
        <v>9</v>
      </c>
      <c r="S112" s="229">
        <f t="shared" ca="1" si="20"/>
        <v>25</v>
      </c>
      <c r="T112" s="229">
        <f t="shared" ca="1" si="20"/>
        <v>10</v>
      </c>
      <c r="U112" s="229">
        <f t="shared" ca="1" si="20"/>
        <v>9</v>
      </c>
      <c r="V112" s="229">
        <f t="shared" ca="1" si="20"/>
        <v>9</v>
      </c>
      <c r="W112" s="229">
        <f t="shared" ca="1" si="20"/>
        <v>29</v>
      </c>
      <c r="X112" s="229">
        <f t="shared" ca="1" si="20"/>
        <v>31</v>
      </c>
      <c r="Y112" s="229">
        <f t="shared" ca="1" si="20"/>
        <v>22</v>
      </c>
      <c r="Z112" s="229">
        <f t="shared" ca="1" si="20"/>
        <v>10</v>
      </c>
      <c r="AA112" s="229">
        <f t="shared" ca="1" si="20"/>
        <v>10</v>
      </c>
      <c r="AB112" s="229">
        <f t="shared" ca="1" si="20"/>
        <v>10</v>
      </c>
      <c r="AC112" s="229">
        <f t="shared" ca="1" si="20"/>
        <v>10</v>
      </c>
      <c r="AD112" s="229">
        <f t="shared" ca="1" si="20"/>
        <v>10</v>
      </c>
      <c r="AE112" s="229">
        <f t="shared" ca="1" si="20"/>
        <v>3</v>
      </c>
      <c r="AF112" s="229">
        <f t="shared" ca="1" si="20"/>
        <v>10</v>
      </c>
      <c r="AG112" s="229">
        <f t="shared" ca="1" si="20"/>
        <v>10</v>
      </c>
      <c r="AH112" s="229">
        <f t="shared" ca="1" si="20"/>
        <v>10</v>
      </c>
      <c r="AI112" s="229">
        <f t="shared" ca="1" si="20"/>
        <v>10</v>
      </c>
      <c r="AJ112" s="229">
        <f t="shared" ca="1" si="20"/>
        <v>10</v>
      </c>
      <c r="AK112" s="229">
        <f t="shared" ca="1" si="20"/>
        <v>10</v>
      </c>
      <c r="AL112" s="229">
        <f t="shared" ca="1" si="20"/>
        <v>10</v>
      </c>
      <c r="AM112" s="229">
        <f t="shared" ca="1" si="20"/>
        <v>10</v>
      </c>
      <c r="AN112" s="229">
        <f t="shared" ca="1" si="20"/>
        <v>10</v>
      </c>
      <c r="AO112" s="229">
        <f t="shared" ca="1" si="20"/>
        <v>10</v>
      </c>
      <c r="AP112" s="229">
        <f t="shared" ca="1" si="20"/>
        <v>10</v>
      </c>
      <c r="AQ112" s="229">
        <f t="shared" ca="1" si="20"/>
        <v>10</v>
      </c>
      <c r="AR112" s="229">
        <f t="shared" ca="1" si="20"/>
        <v>10</v>
      </c>
      <c r="AS112" s="229">
        <f t="shared" ca="1" si="20"/>
        <v>10</v>
      </c>
      <c r="AT112" s="229">
        <f t="shared" ca="1" si="20"/>
        <v>4</v>
      </c>
      <c r="AU112" s="229">
        <f t="shared" ca="1" si="20"/>
        <v>10</v>
      </c>
      <c r="AV112" s="229">
        <f t="shared" ca="1" si="20"/>
        <v>2</v>
      </c>
      <c r="AW112" s="229">
        <f t="shared" ca="1" si="20"/>
        <v>10</v>
      </c>
      <c r="AX112" s="229">
        <f t="shared" ca="1" si="20"/>
        <v>10</v>
      </c>
      <c r="AY112" s="229">
        <f t="shared" ca="1" si="20"/>
        <v>10</v>
      </c>
      <c r="AZ112" s="229">
        <f t="shared" ca="1" si="20"/>
        <v>10</v>
      </c>
      <c r="BA112" s="229">
        <f t="shared" ca="1" si="20"/>
        <v>10</v>
      </c>
      <c r="BB112" s="229">
        <f t="shared" ca="1" si="20"/>
        <v>10</v>
      </c>
      <c r="BC112" s="229">
        <f t="shared" ca="1" si="20"/>
        <v>10</v>
      </c>
      <c r="BD112" s="229">
        <f t="shared" ca="1" si="20"/>
        <v>10</v>
      </c>
      <c r="BE112" s="229">
        <f t="shared" ca="1" si="20"/>
        <v>10</v>
      </c>
      <c r="BF112" s="229">
        <f t="shared" ca="1" si="20"/>
        <v>10</v>
      </c>
      <c r="BG112" s="229">
        <f t="shared" ca="1" si="20"/>
        <v>10</v>
      </c>
      <c r="BH112" s="229">
        <f t="shared" ca="1" si="20"/>
        <v>10</v>
      </c>
      <c r="BI112" s="229">
        <f t="shared" ca="1" si="20"/>
        <v>10</v>
      </c>
      <c r="BJ112" s="229">
        <f t="shared" ca="1" si="20"/>
        <v>10</v>
      </c>
      <c r="BK112" s="229">
        <f t="shared" ca="1" si="20"/>
        <v>41</v>
      </c>
      <c r="BL112" s="229">
        <f t="shared" ca="1" si="20"/>
        <v>43</v>
      </c>
      <c r="BM112" s="229">
        <f t="shared" ref="BM112:BQ112" ca="1" si="21">CELL("largeur",BM112)</f>
        <v>33</v>
      </c>
      <c r="BN112" s="229">
        <f t="shared" ca="1" si="21"/>
        <v>8</v>
      </c>
      <c r="BO112" s="229">
        <f t="shared" ca="1" si="21"/>
        <v>7</v>
      </c>
      <c r="BP112" s="229">
        <f t="shared" ca="1" si="21"/>
        <v>30</v>
      </c>
      <c r="BQ112" s="229">
        <f t="shared" ca="1" si="21"/>
        <v>4</v>
      </c>
      <c r="BR112" s="265"/>
    </row>
    <row r="113" spans="70:70" x14ac:dyDescent="0.25">
      <c r="BR113" s="265"/>
    </row>
    <row r="114" spans="70:70" x14ac:dyDescent="0.25">
      <c r="BR114" s="265"/>
    </row>
  </sheetData>
  <mergeCells count="125">
    <mergeCell ref="A6:A109"/>
    <mergeCell ref="B6:B10"/>
    <mergeCell ref="C6:I6"/>
    <mergeCell ref="AE6:AE33"/>
    <mergeCell ref="AF6:AF10"/>
    <mergeCell ref="AG6:AG7"/>
    <mergeCell ref="P11:R12"/>
    <mergeCell ref="O3:AE3"/>
    <mergeCell ref="AF3:AS3"/>
    <mergeCell ref="K8:L10"/>
    <mergeCell ref="M8:N9"/>
    <mergeCell ref="S8:S9"/>
    <mergeCell ref="U8:U9"/>
    <mergeCell ref="T8:T9"/>
    <mergeCell ref="W8:X8"/>
    <mergeCell ref="AH19:AL19"/>
    <mergeCell ref="B12:K14"/>
    <mergeCell ref="L12:M13"/>
    <mergeCell ref="T12:U12"/>
    <mergeCell ref="W12:X12"/>
    <mergeCell ref="AJ46:AL46"/>
    <mergeCell ref="B109:AT109"/>
    <mergeCell ref="C106:N106"/>
    <mergeCell ref="AG45:AM45"/>
    <mergeCell ref="B2:N2"/>
    <mergeCell ref="BI3:BI5"/>
    <mergeCell ref="L4:M4"/>
    <mergeCell ref="AE4:AE5"/>
    <mergeCell ref="AF4:AR4"/>
    <mergeCell ref="A3:A5"/>
    <mergeCell ref="B3:K5"/>
    <mergeCell ref="L3:M3"/>
    <mergeCell ref="N3:N4"/>
    <mergeCell ref="AW8:AW9"/>
    <mergeCell ref="AS4:AS5"/>
    <mergeCell ref="AT4:AT108"/>
    <mergeCell ref="L5:M5"/>
    <mergeCell ref="AV3:AV5"/>
    <mergeCell ref="AW3:BH4"/>
    <mergeCell ref="AX8:AZ9"/>
    <mergeCell ref="BC8:BF9"/>
    <mergeCell ref="BG8:BG9"/>
    <mergeCell ref="BH8:BI9"/>
    <mergeCell ref="W9:X9"/>
    <mergeCell ref="M10:N10"/>
    <mergeCell ref="W10:X10"/>
    <mergeCell ref="BH10:BI10"/>
    <mergeCell ref="AV6:AV106"/>
    <mergeCell ref="AX6:BI7"/>
    <mergeCell ref="W11:X11"/>
    <mergeCell ref="AF11:AF12"/>
    <mergeCell ref="BH11:BI11"/>
    <mergeCell ref="AF20:AF21"/>
    <mergeCell ref="AG20:AG21"/>
    <mergeCell ref="AW14:AW15"/>
    <mergeCell ref="AX14:AX15"/>
    <mergeCell ref="AY14:AY15"/>
    <mergeCell ref="AW12:BI12"/>
    <mergeCell ref="W13:X13"/>
    <mergeCell ref="AF13:AF14"/>
    <mergeCell ref="B15:F15"/>
    <mergeCell ref="AG13:AG14"/>
    <mergeCell ref="AW13:AY13"/>
    <mergeCell ref="P14:P15"/>
    <mergeCell ref="Q14:Q15"/>
    <mergeCell ref="R14:R15"/>
    <mergeCell ref="S14:S15"/>
    <mergeCell ref="T14:T15"/>
    <mergeCell ref="U14:U15"/>
    <mergeCell ref="V14:V15"/>
    <mergeCell ref="W14:W15"/>
    <mergeCell ref="X14:X15"/>
    <mergeCell ref="Y14:Y15"/>
    <mergeCell ref="BB60:BI61"/>
    <mergeCell ref="AW66:AW67"/>
    <mergeCell ref="E56:J56"/>
    <mergeCell ref="W56:X56"/>
    <mergeCell ref="B57:N57"/>
    <mergeCell ref="W57:X58"/>
    <mergeCell ref="AG77:AI77"/>
    <mergeCell ref="AF51:AF55"/>
    <mergeCell ref="AG51:AM51"/>
    <mergeCell ref="AF57:AF61"/>
    <mergeCell ref="AG57:AM57"/>
    <mergeCell ref="AF63:AF67"/>
    <mergeCell ref="AG63:AM63"/>
    <mergeCell ref="AW71:AW72"/>
    <mergeCell ref="AW74:AW76"/>
    <mergeCell ref="AF69:AF73"/>
    <mergeCell ref="AG69:AM69"/>
    <mergeCell ref="AF75:AF79"/>
    <mergeCell ref="AG75:AM75"/>
    <mergeCell ref="AW92:BI92"/>
    <mergeCell ref="AW93:BI93"/>
    <mergeCell ref="AW95:BI95"/>
    <mergeCell ref="AW97:AW99"/>
    <mergeCell ref="B103:N103"/>
    <mergeCell ref="D104:N104"/>
    <mergeCell ref="AX104:BI104"/>
    <mergeCell ref="AX105:BI105"/>
    <mergeCell ref="AW90:BI90"/>
    <mergeCell ref="AW106:BI106"/>
    <mergeCell ref="C107:N107"/>
    <mergeCell ref="B108:N108"/>
    <mergeCell ref="BL57:BM57"/>
    <mergeCell ref="BL58:BM59"/>
    <mergeCell ref="B1:N1"/>
    <mergeCell ref="BK9:BK11"/>
    <mergeCell ref="BP12:BQ13"/>
    <mergeCell ref="BP9:BQ11"/>
    <mergeCell ref="BL9:BM9"/>
    <mergeCell ref="BL10:BM10"/>
    <mergeCell ref="BL11:BM11"/>
    <mergeCell ref="BL12:BM12"/>
    <mergeCell ref="BL13:BM13"/>
    <mergeCell ref="BL14:BM14"/>
    <mergeCell ref="BK15:BK16"/>
    <mergeCell ref="BL15:BL16"/>
    <mergeCell ref="BM15:BM16"/>
    <mergeCell ref="AW57:BI57"/>
    <mergeCell ref="G58:N59"/>
    <mergeCell ref="AW59:BI59"/>
    <mergeCell ref="AF42:AK42"/>
    <mergeCell ref="AM42:AR42"/>
    <mergeCell ref="AF45:AF49"/>
  </mergeCells>
  <hyperlinks>
    <hyperlink ref="AM40" r:id="rId1" xr:uid="{9E8A4D93-AFAA-49DD-8212-9EE11C3B12B1}"/>
    <hyperlink ref="AF42" r:id="rId2" xr:uid="{F5AAB0B6-666F-43BC-8864-BF9686C31B11}"/>
    <hyperlink ref="AM42:AO42" r:id="rId3" display="Visuellement, ça représente quoi 100 calories ?" xr:uid="{EB286C6C-D63F-4485-BC53-8E16D16E00A4}"/>
    <hyperlink ref="AY91" r:id="rId4" display="https://www.facebook.com/franck.pouffet?hc_ref=ARQO6EKcbRfOSoqa-I5r3Y6XbWPf4kaIqRwaYCyeSGjgukR1h5iVXmCCjyvatbf96v0" xr:uid="{FF543286-3326-4993-BDAC-5F0CDB7B73A4}"/>
    <hyperlink ref="BA91" r:id="rId5" xr:uid="{54A98664-757C-4B40-8ACD-CADB42513C45}"/>
  </hyperlink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AEDFF-DCE5-49A8-AA74-BA74F6E18EA2}">
  <dimension ref="B1:V68"/>
  <sheetViews>
    <sheetView workbookViewId="0">
      <selection activeCell="F8" sqref="F8:H8"/>
    </sheetView>
  </sheetViews>
  <sheetFormatPr baseColWidth="10" defaultRowHeight="15.75" x14ac:dyDescent="0.25"/>
  <cols>
    <col min="2" max="9" width="11.625" style="1" customWidth="1"/>
    <col min="19" max="19" width="39.25" customWidth="1"/>
  </cols>
  <sheetData>
    <row r="1" spans="2:21" x14ac:dyDescent="0.25">
      <c r="B1" s="268"/>
      <c r="C1" s="268"/>
      <c r="D1" s="268"/>
      <c r="E1" s="268"/>
      <c r="F1" s="268"/>
      <c r="G1" s="268"/>
      <c r="H1" s="268"/>
      <c r="I1" s="268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</row>
    <row r="2" spans="2:21" ht="23.25" x14ac:dyDescent="0.35">
      <c r="B2" s="430" t="s">
        <v>631</v>
      </c>
      <c r="C2" s="268"/>
      <c r="D2" s="268"/>
      <c r="E2" s="268"/>
      <c r="F2" s="268"/>
      <c r="G2" s="268"/>
      <c r="H2" s="268"/>
      <c r="I2" s="268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</row>
    <row r="3" spans="2:21" ht="23.25" x14ac:dyDescent="0.35">
      <c r="B3" s="430" t="s">
        <v>650</v>
      </c>
      <c r="C3" s="268"/>
      <c r="D3" s="268"/>
      <c r="E3" s="268"/>
      <c r="F3" s="268"/>
      <c r="G3" s="268"/>
      <c r="H3" s="268"/>
      <c r="I3" s="268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</row>
    <row r="4" spans="2:21" ht="23.25" x14ac:dyDescent="0.35">
      <c r="B4" s="430" t="s">
        <v>648</v>
      </c>
      <c r="C4" s="268"/>
      <c r="D4" s="268"/>
      <c r="E4" s="268"/>
      <c r="F4" s="268"/>
      <c r="G4" s="268"/>
      <c r="H4" s="268"/>
      <c r="I4" s="268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</row>
    <row r="5" spans="2:21" x14ac:dyDescent="0.25">
      <c r="B5" s="268"/>
      <c r="C5" s="268"/>
      <c r="D5" s="268"/>
      <c r="E5" s="268"/>
      <c r="F5" s="268"/>
      <c r="G5" s="268"/>
      <c r="H5" s="268"/>
      <c r="I5" s="268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</row>
    <row r="6" spans="2:21" ht="19.5" thickBot="1" x14ac:dyDescent="0.3">
      <c r="B6" s="42" t="str">
        <f>ADDRESS(ROW(),COLUMN(),4)</f>
        <v>B6</v>
      </c>
      <c r="C6" s="40"/>
      <c r="D6" s="268"/>
      <c r="E6" s="268"/>
      <c r="F6" s="268"/>
      <c r="G6" s="268"/>
      <c r="H6" s="268"/>
      <c r="I6" s="268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</row>
    <row r="7" spans="2:21" ht="18.75" customHeight="1" thickBot="1" x14ac:dyDescent="0.4">
      <c r="B7" s="708" t="s">
        <v>0</v>
      </c>
      <c r="C7" s="731" t="s">
        <v>1</v>
      </c>
      <c r="D7" s="731"/>
      <c r="E7" s="731"/>
      <c r="F7" s="731"/>
      <c r="G7" s="731"/>
      <c r="H7" s="731"/>
      <c r="I7" s="731"/>
      <c r="J7" s="819" t="s">
        <v>647</v>
      </c>
      <c r="K7" s="820"/>
      <c r="L7" s="820"/>
      <c r="M7" s="820"/>
      <c r="N7" s="820"/>
      <c r="O7" s="820"/>
      <c r="P7" s="820"/>
      <c r="Q7" s="820"/>
      <c r="R7" s="821"/>
      <c r="S7" s="297"/>
      <c r="T7" s="297"/>
    </row>
    <row r="8" spans="2:21" ht="18.75" x14ac:dyDescent="0.25">
      <c r="B8" s="708"/>
      <c r="C8" s="2"/>
      <c r="D8" s="275"/>
      <c r="E8" s="179" t="s">
        <v>2</v>
      </c>
      <c r="F8" s="828" t="s">
        <v>3</v>
      </c>
      <c r="G8" s="828"/>
      <c r="H8" s="828"/>
      <c r="I8" s="63" t="s">
        <v>4</v>
      </c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</row>
    <row r="9" spans="2:21" ht="18.75" x14ac:dyDescent="0.25">
      <c r="B9" s="708"/>
      <c r="C9" s="275"/>
      <c r="D9" s="275"/>
      <c r="E9" s="6"/>
      <c r="F9" s="296"/>
      <c r="G9" s="4" t="s">
        <v>5</v>
      </c>
      <c r="H9" s="181">
        <v>469</v>
      </c>
      <c r="I9" s="63" t="s">
        <v>4</v>
      </c>
      <c r="J9" s="297"/>
      <c r="K9" s="297"/>
      <c r="L9" s="297"/>
      <c r="M9" s="297"/>
      <c r="N9" s="297"/>
      <c r="O9" s="297"/>
      <c r="P9" s="297"/>
      <c r="Q9" s="297"/>
      <c r="R9" s="297"/>
      <c r="S9" s="297"/>
      <c r="T9" s="297"/>
    </row>
    <row r="10" spans="2:21" ht="21" x14ac:dyDescent="0.25">
      <c r="B10" s="708"/>
      <c r="C10" s="275"/>
      <c r="D10" s="275"/>
      <c r="E10" s="6"/>
      <c r="F10" s="296"/>
      <c r="G10" s="183" t="s">
        <v>6</v>
      </c>
      <c r="H10" s="184">
        <v>200</v>
      </c>
      <c r="I10" s="63" t="s">
        <v>4</v>
      </c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</row>
    <row r="11" spans="2:21" ht="18.75" x14ac:dyDescent="0.25">
      <c r="B11" s="708"/>
      <c r="C11" s="275"/>
      <c r="D11" s="275"/>
      <c r="E11" s="6"/>
      <c r="F11" s="12"/>
      <c r="G11" s="69" t="s">
        <v>7</v>
      </c>
      <c r="H11" s="70">
        <f>(H10/H9)</f>
        <v>0.42643923240938164</v>
      </c>
      <c r="I11" s="71" t="s">
        <v>8</v>
      </c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</row>
    <row r="12" spans="2:21" x14ac:dyDescent="0.25">
      <c r="B12" s="297"/>
      <c r="C12" s="298"/>
      <c r="D12" s="298"/>
      <c r="E12" s="298"/>
      <c r="F12" s="298"/>
      <c r="G12" s="298"/>
      <c r="H12" s="298"/>
      <c r="I12" s="298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</row>
    <row r="13" spans="2:21" ht="18.75" customHeight="1" x14ac:dyDescent="0.25">
      <c r="B13" s="708" t="s">
        <v>0</v>
      </c>
      <c r="C13" s="731" t="s">
        <v>9</v>
      </c>
      <c r="D13" s="731"/>
      <c r="E13" s="731"/>
      <c r="F13" s="731"/>
      <c r="G13" s="731"/>
      <c r="H13" s="731"/>
      <c r="I13" s="731"/>
      <c r="J13" s="297"/>
      <c r="K13" s="297"/>
      <c r="L13" s="297"/>
      <c r="M13" s="297"/>
      <c r="N13" s="297"/>
      <c r="O13" s="297"/>
      <c r="P13" s="297"/>
      <c r="Q13" s="297"/>
      <c r="R13" s="297"/>
      <c r="S13" s="297"/>
      <c r="T13" s="297"/>
    </row>
    <row r="14" spans="2:21" x14ac:dyDescent="0.25">
      <c r="B14" s="708"/>
      <c r="C14" s="304"/>
      <c r="D14" s="273" t="s">
        <v>16</v>
      </c>
      <c r="E14" s="24">
        <f>T14</f>
        <v>0</v>
      </c>
      <c r="F14" s="25">
        <f>S14</f>
        <v>0</v>
      </c>
      <c r="G14" s="119" t="s">
        <v>17</v>
      </c>
      <c r="H14" s="27">
        <f>U14</f>
        <v>0</v>
      </c>
      <c r="I14" s="55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</row>
    <row r="15" spans="2:21" ht="21" x14ac:dyDescent="0.25">
      <c r="B15" s="708"/>
      <c r="C15" s="275"/>
      <c r="D15" s="275"/>
      <c r="E15" s="6"/>
      <c r="F15" s="296"/>
      <c r="G15" s="18" t="s">
        <v>10</v>
      </c>
      <c r="H15" s="19">
        <v>50</v>
      </c>
      <c r="I15" s="63" t="s">
        <v>4</v>
      </c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</row>
    <row r="16" spans="2:21" ht="21" x14ac:dyDescent="0.25">
      <c r="B16" s="708"/>
      <c r="C16" s="275"/>
      <c r="D16" s="275"/>
      <c r="E16" s="6"/>
      <c r="F16" s="296"/>
      <c r="G16" s="20" t="s">
        <v>11</v>
      </c>
      <c r="H16" s="21">
        <v>125</v>
      </c>
      <c r="I16" s="63" t="s">
        <v>4</v>
      </c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297"/>
      <c r="U16" s="297"/>
    </row>
    <row r="17" spans="2:21" ht="18.75" x14ac:dyDescent="0.25">
      <c r="B17" s="708"/>
      <c r="C17" s="275"/>
      <c r="D17" s="275"/>
      <c r="E17" s="6"/>
      <c r="F17" s="12"/>
      <c r="G17" s="69" t="s">
        <v>7</v>
      </c>
      <c r="H17" s="70">
        <f>(H15*H16)/1000</f>
        <v>6.25</v>
      </c>
      <c r="I17" s="71" t="s">
        <v>8</v>
      </c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297"/>
      <c r="U17" s="297"/>
    </row>
    <row r="18" spans="2:21" x14ac:dyDescent="0.25">
      <c r="B18" s="297"/>
      <c r="C18" s="298"/>
      <c r="D18" s="298"/>
      <c r="E18" s="298"/>
      <c r="F18" s="298"/>
      <c r="G18" s="298"/>
      <c r="H18" s="298"/>
      <c r="I18" s="298"/>
      <c r="J18" s="297"/>
      <c r="K18" s="297"/>
      <c r="L18" s="297"/>
      <c r="M18" s="297"/>
      <c r="N18" s="297"/>
      <c r="O18" s="297"/>
      <c r="P18" s="297"/>
      <c r="Q18" s="297"/>
      <c r="R18" s="297"/>
      <c r="S18" s="297"/>
      <c r="T18" s="297"/>
      <c r="U18" s="297"/>
    </row>
    <row r="19" spans="2:21" ht="18.75" customHeight="1" x14ac:dyDescent="0.25">
      <c r="B19" s="708" t="s">
        <v>0</v>
      </c>
      <c r="C19" s="731" t="s">
        <v>12</v>
      </c>
      <c r="D19" s="731"/>
      <c r="E19" s="731"/>
      <c r="F19" s="731"/>
      <c r="G19" s="731"/>
      <c r="H19" s="731"/>
      <c r="I19" s="731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</row>
    <row r="20" spans="2:21" ht="15.75" customHeight="1" x14ac:dyDescent="0.25">
      <c r="B20" s="708"/>
      <c r="C20" s="304"/>
      <c r="D20" s="273" t="s">
        <v>16</v>
      </c>
      <c r="E20" s="24">
        <f>T20</f>
        <v>0</v>
      </c>
      <c r="F20" s="25">
        <f>S20</f>
        <v>0</v>
      </c>
      <c r="G20" s="119" t="s">
        <v>17</v>
      </c>
      <c r="H20" s="27">
        <f>U20</f>
        <v>0</v>
      </c>
      <c r="I20" s="55"/>
      <c r="J20" s="297"/>
      <c r="K20" s="297"/>
      <c r="L20" s="297"/>
      <c r="M20" s="297"/>
      <c r="N20" s="297"/>
      <c r="O20" s="297"/>
      <c r="P20" s="297"/>
      <c r="Q20" s="297"/>
      <c r="R20" s="297"/>
      <c r="S20" s="297"/>
      <c r="T20" s="297"/>
      <c r="U20" s="297"/>
    </row>
    <row r="21" spans="2:21" ht="21" x14ac:dyDescent="0.25">
      <c r="B21" s="708"/>
      <c r="C21" s="275"/>
      <c r="D21" s="275"/>
      <c r="E21" s="6"/>
      <c r="F21" s="296"/>
      <c r="G21" s="18" t="s">
        <v>13</v>
      </c>
      <c r="H21" s="21">
        <v>20</v>
      </c>
      <c r="I21" s="5" t="s">
        <v>4</v>
      </c>
      <c r="J21" s="297"/>
      <c r="K21" s="297"/>
      <c r="L21" s="297"/>
      <c r="M21" s="297"/>
      <c r="N21" s="297"/>
      <c r="O21" s="297"/>
      <c r="P21" s="297"/>
      <c r="Q21" s="297"/>
      <c r="R21" s="297"/>
      <c r="S21" s="297"/>
      <c r="T21" s="297"/>
      <c r="U21" s="297"/>
    </row>
    <row r="22" spans="2:21" ht="21" x14ac:dyDescent="0.25">
      <c r="B22" s="708"/>
      <c r="C22" s="275"/>
      <c r="D22" s="275"/>
      <c r="E22" s="6"/>
      <c r="F22" s="296"/>
      <c r="G22" s="20" t="s">
        <v>14</v>
      </c>
      <c r="H22" s="19">
        <v>150</v>
      </c>
      <c r="I22" s="5" t="s">
        <v>4</v>
      </c>
      <c r="J22" s="297"/>
      <c r="K22" s="297"/>
      <c r="L22" s="297"/>
      <c r="M22" s="297"/>
      <c r="N22" s="297"/>
      <c r="O22" s="297"/>
      <c r="P22" s="297"/>
      <c r="Q22" s="297"/>
      <c r="R22" s="297"/>
      <c r="S22" s="297"/>
      <c r="T22" s="297"/>
      <c r="U22" s="297"/>
    </row>
    <row r="23" spans="2:21" ht="18.75" x14ac:dyDescent="0.25">
      <c r="B23" s="708"/>
      <c r="C23" s="275"/>
      <c r="D23" s="275"/>
      <c r="E23" s="6"/>
      <c r="F23" s="12"/>
      <c r="G23" s="69" t="s">
        <v>7</v>
      </c>
      <c r="H23" s="70">
        <f>(H21*H22)/1000</f>
        <v>3</v>
      </c>
      <c r="I23" s="15" t="s">
        <v>8</v>
      </c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</row>
    <row r="24" spans="2:21" x14ac:dyDescent="0.25">
      <c r="B24" s="228"/>
      <c r="C24" s="228"/>
      <c r="D24" s="228"/>
      <c r="E24" s="228"/>
      <c r="F24" s="268"/>
      <c r="G24" s="268"/>
      <c r="H24" s="268"/>
      <c r="I24" s="268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</row>
    <row r="25" spans="2:21" ht="21" x14ac:dyDescent="0.25">
      <c r="B25" s="228"/>
      <c r="C25" s="228"/>
      <c r="D25" s="228"/>
      <c r="E25" s="432" t="s">
        <v>632</v>
      </c>
      <c r="F25" s="431" t="str">
        <f>LEFT(ADDRESS(1,COLUMN(),4),LEN(ADDRESS(1,COLUMN(),4))-1)</f>
        <v>F</v>
      </c>
      <c r="G25" s="432" t="s">
        <v>632</v>
      </c>
      <c r="H25" s="431" t="str">
        <f>LEFT(ADDRESS(1,COLUMN(),4),LEN(ADDRESS(1,COLUMN(),4))-1)</f>
        <v>H</v>
      </c>
      <c r="I25" s="268"/>
      <c r="J25" s="297"/>
      <c r="K25" s="297"/>
      <c r="L25" s="297"/>
      <c r="M25" s="297"/>
      <c r="N25" s="297"/>
      <c r="O25" s="297"/>
      <c r="P25" s="297"/>
      <c r="Q25" s="297"/>
      <c r="R25" s="297"/>
      <c r="S25" s="297"/>
      <c r="T25" s="297"/>
    </row>
    <row r="26" spans="2:21" x14ac:dyDescent="0.25">
      <c r="B26" s="228"/>
      <c r="C26" s="228"/>
      <c r="D26" s="228"/>
      <c r="E26" s="228"/>
      <c r="F26" s="268"/>
      <c r="G26" s="268"/>
      <c r="H26" s="268"/>
      <c r="I26" s="268"/>
      <c r="J26" s="297"/>
      <c r="K26" s="297"/>
      <c r="L26" s="297"/>
      <c r="M26" s="297"/>
      <c r="N26" s="297"/>
      <c r="O26" s="297"/>
      <c r="P26" s="297"/>
      <c r="Q26" s="297"/>
      <c r="R26" s="297"/>
      <c r="S26" s="433" t="s">
        <v>649</v>
      </c>
      <c r="T26" s="297"/>
    </row>
    <row r="27" spans="2:21" ht="15.75" customHeight="1" x14ac:dyDescent="0.25">
      <c r="B27" s="708" t="s">
        <v>0</v>
      </c>
      <c r="C27" s="731" t="s">
        <v>15</v>
      </c>
      <c r="D27" s="731"/>
      <c r="E27" s="731"/>
      <c r="F27" s="731"/>
      <c r="G27" s="731"/>
      <c r="H27" s="731"/>
      <c r="I27" s="731"/>
      <c r="J27" s="434" t="s">
        <v>635</v>
      </c>
      <c r="K27" s="433"/>
      <c r="L27" s="433"/>
      <c r="M27" s="433"/>
      <c r="N27" s="433"/>
      <c r="O27" s="433"/>
      <c r="P27" s="433"/>
      <c r="Q27" s="433"/>
      <c r="R27" s="433"/>
      <c r="S27" s="297"/>
      <c r="T27" s="297"/>
    </row>
    <row r="28" spans="2:21" ht="21" x14ac:dyDescent="0.25">
      <c r="B28" s="708"/>
      <c r="C28" s="304"/>
      <c r="D28" s="273" t="s">
        <v>16</v>
      </c>
      <c r="E28" s="24">
        <f>T28</f>
        <v>3.13</v>
      </c>
      <c r="F28" s="25">
        <f>S28</f>
        <v>8</v>
      </c>
      <c r="G28" s="119" t="s">
        <v>17</v>
      </c>
      <c r="H28" s="27">
        <f>U28</f>
        <v>391.25</v>
      </c>
      <c r="I28" s="55" t="s">
        <v>18</v>
      </c>
      <c r="J28" s="472">
        <v>2</v>
      </c>
      <c r="K28" s="472">
        <v>3</v>
      </c>
      <c r="L28" s="472">
        <v>4</v>
      </c>
      <c r="M28" s="472">
        <v>5</v>
      </c>
      <c r="N28" s="472">
        <v>6</v>
      </c>
      <c r="O28" s="472">
        <v>7</v>
      </c>
      <c r="P28" s="472">
        <v>8</v>
      </c>
      <c r="Q28" s="472">
        <v>9</v>
      </c>
      <c r="R28" s="472">
        <v>10</v>
      </c>
      <c r="S28" s="57">
        <v>8</v>
      </c>
      <c r="T28" s="59">
        <v>3.13</v>
      </c>
      <c r="U28" s="58">
        <f>(T28/S28)*1000</f>
        <v>391.25</v>
      </c>
    </row>
    <row r="29" spans="2:21" ht="21" customHeight="1" x14ac:dyDescent="0.25">
      <c r="B29" s="708"/>
      <c r="C29" s="304"/>
      <c r="D29" s="298"/>
      <c r="E29" s="305" t="s">
        <v>13</v>
      </c>
      <c r="F29" s="21">
        <v>8</v>
      </c>
      <c r="G29" s="61" t="s">
        <v>19</v>
      </c>
      <c r="H29" s="19">
        <v>266</v>
      </c>
      <c r="I29" s="63" t="s">
        <v>4</v>
      </c>
      <c r="J29" s="297"/>
      <c r="K29" s="297"/>
      <c r="L29" s="297"/>
      <c r="M29" s="297"/>
      <c r="N29" s="297"/>
      <c r="O29" s="297"/>
      <c r="P29" s="297"/>
      <c r="Q29" s="297"/>
      <c r="R29" s="40"/>
      <c r="S29" s="810" t="s">
        <v>47</v>
      </c>
      <c r="T29" s="811" t="s">
        <v>48</v>
      </c>
      <c r="U29" s="811" t="s">
        <v>19</v>
      </c>
    </row>
    <row r="30" spans="2:21" ht="18.75" x14ac:dyDescent="0.25">
      <c r="B30" s="708"/>
      <c r="C30" s="275"/>
      <c r="D30" s="275"/>
      <c r="E30" s="275"/>
      <c r="F30" s="230" t="s">
        <v>4</v>
      </c>
      <c r="G30" s="275"/>
      <c r="H30" s="275"/>
      <c r="I30" s="71"/>
      <c r="J30" s="297"/>
      <c r="K30" s="297"/>
      <c r="L30" s="297"/>
      <c r="M30" s="297"/>
      <c r="N30" s="297"/>
      <c r="O30" s="297"/>
      <c r="P30" s="297"/>
      <c r="Q30" s="297"/>
      <c r="R30" s="40"/>
      <c r="S30" s="810"/>
      <c r="T30" s="811"/>
      <c r="U30" s="811"/>
    </row>
    <row r="31" spans="2:21" ht="18.75" x14ac:dyDescent="0.25">
      <c r="B31" s="708"/>
      <c r="C31" s="275"/>
      <c r="D31" s="275"/>
      <c r="E31" s="6"/>
      <c r="F31" s="12"/>
      <c r="G31" s="69" t="s">
        <v>7</v>
      </c>
      <c r="H31" s="70">
        <f>(H29*F29)/1000</f>
        <v>2.1280000000000001</v>
      </c>
      <c r="I31" s="71" t="s">
        <v>8</v>
      </c>
      <c r="J31" s="297"/>
      <c r="K31" s="297"/>
      <c r="L31" s="297"/>
      <c r="M31" s="297"/>
      <c r="N31" s="297"/>
      <c r="O31" s="297"/>
      <c r="P31" s="297"/>
      <c r="Q31" s="297"/>
      <c r="R31" s="297"/>
      <c r="S31" s="297"/>
      <c r="T31" s="297"/>
    </row>
    <row r="32" spans="2:21" x14ac:dyDescent="0.25">
      <c r="B32" s="297"/>
      <c r="C32" s="298"/>
      <c r="D32" s="298"/>
      <c r="E32" s="298"/>
      <c r="F32" s="298"/>
      <c r="G32" s="298"/>
      <c r="H32" s="298"/>
      <c r="I32" s="298"/>
      <c r="J32" s="297"/>
      <c r="K32" s="297"/>
      <c r="L32" s="297"/>
      <c r="M32" s="297"/>
      <c r="N32" s="297"/>
      <c r="O32" s="297"/>
      <c r="P32" s="297"/>
      <c r="Q32" s="297"/>
      <c r="R32" s="297"/>
      <c r="S32" s="297"/>
      <c r="T32" s="297"/>
    </row>
    <row r="33" spans="2:21" ht="18.75" customHeight="1" x14ac:dyDescent="0.25">
      <c r="B33" s="799" t="s">
        <v>642</v>
      </c>
      <c r="C33" s="731" t="s">
        <v>21</v>
      </c>
      <c r="D33" s="731"/>
      <c r="E33" s="731"/>
      <c r="F33" s="731"/>
      <c r="G33" s="731"/>
      <c r="H33" s="731"/>
      <c r="I33" s="731"/>
      <c r="J33" s="297"/>
      <c r="K33" s="297"/>
      <c r="L33" s="297"/>
      <c r="M33" s="297"/>
      <c r="N33" s="297"/>
      <c r="O33" s="297"/>
      <c r="P33" s="297"/>
      <c r="Q33" s="297"/>
      <c r="R33" s="297"/>
      <c r="S33" s="297"/>
      <c r="T33" s="297"/>
    </row>
    <row r="34" spans="2:21" x14ac:dyDescent="0.25">
      <c r="B34" s="833"/>
      <c r="C34" s="304"/>
      <c r="D34" s="273" t="s">
        <v>16</v>
      </c>
      <c r="E34" s="24">
        <f>T34</f>
        <v>0</v>
      </c>
      <c r="F34" s="25">
        <f>S34</f>
        <v>0</v>
      </c>
      <c r="G34" s="474" t="s">
        <v>643</v>
      </c>
      <c r="H34" s="475">
        <f>U34</f>
        <v>0</v>
      </c>
      <c r="I34" s="476" t="s">
        <v>644</v>
      </c>
      <c r="J34" s="297"/>
      <c r="K34" s="297"/>
      <c r="L34" s="297"/>
      <c r="M34" s="297"/>
      <c r="N34" s="297"/>
      <c r="O34" s="297"/>
      <c r="P34" s="297"/>
      <c r="Q34" s="297"/>
      <c r="R34" s="297"/>
      <c r="S34" s="297"/>
      <c r="T34" s="297"/>
    </row>
    <row r="35" spans="2:21" ht="21" x14ac:dyDescent="0.25">
      <c r="B35" s="833"/>
      <c r="C35" s="275"/>
      <c r="D35" s="275"/>
      <c r="E35" s="6"/>
      <c r="F35" s="296"/>
      <c r="G35" s="18" t="s">
        <v>645</v>
      </c>
      <c r="H35" s="21">
        <v>5</v>
      </c>
      <c r="I35" s="477" t="s">
        <v>97</v>
      </c>
      <c r="J35" s="297"/>
      <c r="K35" s="297"/>
      <c r="L35" s="297"/>
      <c r="M35" s="297"/>
      <c r="N35" s="297"/>
      <c r="O35" s="297"/>
      <c r="P35" s="297"/>
      <c r="Q35" s="297"/>
      <c r="R35" s="297"/>
      <c r="S35" s="297"/>
      <c r="T35" s="297"/>
    </row>
    <row r="36" spans="2:21" ht="18.75" x14ac:dyDescent="0.25">
      <c r="B36" s="833"/>
      <c r="C36" s="298"/>
      <c r="D36" s="298"/>
      <c r="E36" s="298"/>
      <c r="F36" s="296"/>
      <c r="G36" s="20" t="s">
        <v>646</v>
      </c>
      <c r="H36" s="31">
        <v>6</v>
      </c>
      <c r="I36" s="478" t="s">
        <v>102</v>
      </c>
      <c r="J36" s="297"/>
      <c r="K36" s="297"/>
      <c r="L36" s="297"/>
      <c r="M36" s="297"/>
      <c r="N36" s="297"/>
      <c r="O36" s="297"/>
      <c r="P36" s="297"/>
      <c r="Q36" s="297"/>
      <c r="R36" s="297"/>
      <c r="S36" s="297"/>
      <c r="T36" s="297"/>
    </row>
    <row r="37" spans="2:21" ht="18.75" x14ac:dyDescent="0.25">
      <c r="B37" s="833"/>
      <c r="C37" s="275"/>
      <c r="D37" s="275"/>
      <c r="E37" s="6"/>
      <c r="F37" s="12"/>
      <c r="G37" s="479" t="s">
        <v>20</v>
      </c>
      <c r="H37" s="480">
        <f>(H35*H36)</f>
        <v>30</v>
      </c>
      <c r="I37" s="481" t="s">
        <v>107</v>
      </c>
      <c r="J37" s="297"/>
      <c r="K37" s="297"/>
      <c r="L37" s="297"/>
      <c r="M37" s="297"/>
      <c r="N37" s="297"/>
      <c r="O37" s="297"/>
      <c r="P37" s="297"/>
      <c r="Q37" s="297"/>
      <c r="R37" s="297"/>
      <c r="S37" s="297"/>
      <c r="T37" s="297"/>
    </row>
    <row r="38" spans="2:21" x14ac:dyDescent="0.25">
      <c r="B38" s="297"/>
      <c r="C38" s="298"/>
      <c r="D38" s="298"/>
      <c r="E38" s="298"/>
      <c r="F38" s="298"/>
      <c r="G38" s="298"/>
      <c r="H38" s="298"/>
      <c r="I38" s="298"/>
      <c r="J38" s="297"/>
      <c r="K38" s="297"/>
      <c r="L38" s="297"/>
      <c r="M38" s="297"/>
      <c r="N38" s="297"/>
      <c r="O38" s="297"/>
      <c r="P38" s="297"/>
      <c r="Q38" s="297"/>
      <c r="R38" s="297"/>
      <c r="S38" s="297"/>
      <c r="T38" s="297"/>
    </row>
    <row r="39" spans="2:21" ht="21" x14ac:dyDescent="0.25">
      <c r="B39" s="297"/>
      <c r="C39" s="298"/>
      <c r="D39" s="298"/>
      <c r="E39" s="298"/>
      <c r="F39" s="298"/>
      <c r="G39" s="298"/>
      <c r="H39" s="298"/>
      <c r="I39" s="298"/>
      <c r="J39" s="826" t="s">
        <v>633</v>
      </c>
      <c r="K39" s="826"/>
      <c r="L39" s="826"/>
      <c r="M39" s="826"/>
      <c r="N39" s="826"/>
      <c r="O39" s="826"/>
      <c r="P39" s="826"/>
      <c r="Q39" s="826"/>
      <c r="R39" s="826"/>
      <c r="S39" s="297"/>
      <c r="T39" s="297"/>
    </row>
    <row r="40" spans="2:21" x14ac:dyDescent="0.25">
      <c r="B40" s="297"/>
      <c r="C40" s="298"/>
      <c r="D40" s="298"/>
      <c r="E40" s="298"/>
      <c r="F40" s="298"/>
      <c r="G40" s="298"/>
      <c r="H40" s="298"/>
      <c r="I40" s="298"/>
      <c r="J40" s="827" t="s">
        <v>634</v>
      </c>
      <c r="K40" s="827"/>
      <c r="L40" s="827"/>
      <c r="M40" s="827"/>
      <c r="N40" s="827"/>
      <c r="O40" s="827"/>
      <c r="P40" s="827"/>
      <c r="Q40" s="827"/>
      <c r="R40" s="827"/>
      <c r="S40" s="297"/>
      <c r="T40" s="297"/>
    </row>
    <row r="41" spans="2:21" ht="18.75" customHeight="1" x14ac:dyDescent="0.25">
      <c r="B41" s="708" t="s">
        <v>0</v>
      </c>
      <c r="C41" s="731" t="s">
        <v>24</v>
      </c>
      <c r="D41" s="731"/>
      <c r="E41" s="731"/>
      <c r="F41" s="731"/>
      <c r="G41" s="731"/>
      <c r="H41" s="731"/>
      <c r="I41" s="731"/>
      <c r="J41" s="827"/>
      <c r="K41" s="827"/>
      <c r="L41" s="827"/>
      <c r="M41" s="827"/>
      <c r="N41" s="827"/>
      <c r="O41" s="827"/>
      <c r="P41" s="827"/>
      <c r="Q41" s="827"/>
      <c r="R41" s="827"/>
      <c r="S41" s="268"/>
      <c r="T41" s="268"/>
      <c r="U41" s="268"/>
    </row>
    <row r="42" spans="2:21" ht="21" x14ac:dyDescent="0.25">
      <c r="B42" s="708"/>
      <c r="C42" s="272"/>
      <c r="D42" s="273" t="s">
        <v>16</v>
      </c>
      <c r="E42" s="24">
        <f>T42</f>
        <v>3.5</v>
      </c>
      <c r="F42" s="25">
        <f>S42</f>
        <v>15</v>
      </c>
      <c r="G42" s="473" t="s">
        <v>17</v>
      </c>
      <c r="H42" s="27">
        <f>U42</f>
        <v>233.33333333333334</v>
      </c>
      <c r="I42" s="55" t="s">
        <v>18</v>
      </c>
      <c r="J42" s="47"/>
      <c r="K42" s="47"/>
      <c r="L42" s="47"/>
      <c r="M42" s="47"/>
      <c r="N42" s="48"/>
      <c r="O42" s="40"/>
      <c r="P42" s="40"/>
      <c r="Q42" s="40"/>
      <c r="R42" s="56" t="s">
        <v>43</v>
      </c>
      <c r="S42" s="57">
        <v>15</v>
      </c>
      <c r="T42" s="59">
        <v>3.5</v>
      </c>
      <c r="U42" s="58">
        <f>(T42/S42)*1000</f>
        <v>233.33333333333334</v>
      </c>
    </row>
    <row r="43" spans="2:21" ht="21" customHeight="1" x14ac:dyDescent="0.25">
      <c r="B43" s="708"/>
      <c r="C43" s="834" t="s">
        <v>25</v>
      </c>
      <c r="D43" s="834"/>
      <c r="E43" s="834"/>
      <c r="F43" s="38">
        <v>9</v>
      </c>
      <c r="G43" s="61" t="s">
        <v>45</v>
      </c>
      <c r="H43" s="62">
        <f>(E42/F43)*1000</f>
        <v>388.88888888888891</v>
      </c>
      <c r="I43" s="63" t="s">
        <v>4</v>
      </c>
      <c r="J43" s="265"/>
      <c r="K43" s="807" t="s">
        <v>46</v>
      </c>
      <c r="L43" s="807"/>
      <c r="M43" s="808">
        <v>2.13</v>
      </c>
      <c r="N43" s="809"/>
      <c r="O43" s="40"/>
      <c r="P43" s="40"/>
      <c r="Q43" s="40"/>
      <c r="R43" s="40"/>
      <c r="S43" s="810" t="s">
        <v>47</v>
      </c>
      <c r="T43" s="811" t="s">
        <v>48</v>
      </c>
      <c r="U43" s="811" t="s">
        <v>19</v>
      </c>
    </row>
    <row r="44" spans="2:21" ht="23.25" x14ac:dyDescent="0.25">
      <c r="B44" s="708"/>
      <c r="C44" s="275"/>
      <c r="D44" s="275"/>
      <c r="E44" s="20"/>
      <c r="F44"/>
      <c r="G44" s="20" t="s">
        <v>26</v>
      </c>
      <c r="H44" s="66">
        <v>20</v>
      </c>
      <c r="I44" s="63" t="s">
        <v>4</v>
      </c>
      <c r="J44" s="67"/>
      <c r="K44" s="807"/>
      <c r="L44" s="807"/>
      <c r="M44" s="808"/>
      <c r="N44" s="809"/>
      <c r="O44" s="40"/>
      <c r="P44" s="40"/>
      <c r="Q44" s="40"/>
      <c r="R44" s="40"/>
      <c r="S44" s="810"/>
      <c r="T44" s="811"/>
      <c r="U44" s="811"/>
    </row>
    <row r="45" spans="2:21" ht="18.75" customHeight="1" x14ac:dyDescent="0.25">
      <c r="B45" s="708"/>
      <c r="C45" s="275"/>
      <c r="D45" s="275"/>
      <c r="E45" s="6"/>
      <c r="F45" s="12"/>
      <c r="G45" s="69" t="s">
        <v>7</v>
      </c>
      <c r="H45" s="70">
        <f>(E42/F43)*H44</f>
        <v>7.7777777777777777</v>
      </c>
      <c r="I45" s="71" t="s">
        <v>8</v>
      </c>
      <c r="J45" s="72"/>
      <c r="K45" s="807"/>
      <c r="L45" s="807"/>
      <c r="M45" s="769">
        <f>M43*1000</f>
        <v>2130</v>
      </c>
      <c r="N45" s="770"/>
      <c r="O45" s="40"/>
      <c r="P45" s="40"/>
      <c r="Q45" s="40"/>
      <c r="R45" s="40"/>
      <c r="S45" s="73"/>
      <c r="T45" s="268"/>
      <c r="U45" s="268"/>
    </row>
    <row r="46" spans="2:21" ht="18.75" customHeight="1" x14ac:dyDescent="0.25">
      <c r="B46" s="228"/>
      <c r="C46" s="228"/>
      <c r="D46" s="228"/>
      <c r="E46" s="268"/>
      <c r="F46" s="268"/>
      <c r="G46" s="268"/>
      <c r="H46" s="268"/>
      <c r="I46" s="268"/>
      <c r="J46" s="297"/>
      <c r="K46" s="297"/>
      <c r="L46" s="297"/>
      <c r="M46" s="297"/>
      <c r="N46" s="297"/>
      <c r="O46" s="297"/>
      <c r="P46" s="297"/>
      <c r="Q46" s="297"/>
      <c r="R46" s="297"/>
      <c r="S46" s="297"/>
      <c r="T46" s="297"/>
    </row>
    <row r="47" spans="2:21" ht="18.75" customHeight="1" x14ac:dyDescent="0.25">
      <c r="B47" s="228"/>
      <c r="C47" s="228"/>
      <c r="D47" s="228"/>
      <c r="E47" s="268"/>
      <c r="F47" s="268"/>
      <c r="G47" s="268"/>
      <c r="H47" s="268"/>
      <c r="I47" s="268"/>
      <c r="J47" s="297"/>
      <c r="K47" s="297"/>
      <c r="L47" s="297"/>
      <c r="M47" s="297"/>
      <c r="N47" s="297"/>
      <c r="O47" s="297"/>
      <c r="P47" s="297"/>
      <c r="Q47" s="297"/>
      <c r="R47" s="297"/>
      <c r="S47" s="297"/>
      <c r="T47" s="297"/>
    </row>
    <row r="48" spans="2:21" x14ac:dyDescent="0.25">
      <c r="B48" s="257">
        <v>11</v>
      </c>
      <c r="C48" s="257">
        <v>11</v>
      </c>
      <c r="D48" s="257">
        <v>11</v>
      </c>
      <c r="E48" s="257">
        <v>11</v>
      </c>
      <c r="F48" s="257">
        <v>11</v>
      </c>
      <c r="G48" s="257">
        <v>11</v>
      </c>
      <c r="H48" s="257">
        <v>11</v>
      </c>
      <c r="I48" s="257">
        <v>11</v>
      </c>
      <c r="J48" s="297"/>
      <c r="K48" s="297"/>
      <c r="L48" s="297"/>
      <c r="M48" s="297"/>
      <c r="N48" s="297"/>
      <c r="O48" s="297"/>
      <c r="P48" s="297"/>
      <c r="Q48" s="297"/>
      <c r="R48" s="297"/>
      <c r="S48" s="297"/>
      <c r="T48" s="297"/>
    </row>
    <row r="49" spans="2:22" x14ac:dyDescent="0.25">
      <c r="B49"/>
      <c r="C49"/>
      <c r="D49"/>
      <c r="E49"/>
      <c r="F49"/>
      <c r="G49"/>
      <c r="H49"/>
      <c r="I49"/>
      <c r="J49" s="297"/>
      <c r="K49" s="297"/>
      <c r="L49" s="297"/>
      <c r="M49" s="297"/>
      <c r="N49" s="297"/>
      <c r="O49" s="297"/>
      <c r="P49" s="297"/>
      <c r="Q49" s="297"/>
      <c r="R49" s="297"/>
      <c r="S49" s="297"/>
      <c r="T49" s="297"/>
    </row>
    <row r="50" spans="2:22" x14ac:dyDescent="0.25"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259"/>
      <c r="P50" s="259"/>
      <c r="Q50" s="259"/>
      <c r="R50" s="259"/>
      <c r="S50" s="259"/>
      <c r="T50" s="259"/>
    </row>
    <row r="51" spans="2:22" x14ac:dyDescent="0.25">
      <c r="B51" s="259"/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259"/>
      <c r="T51" s="259"/>
    </row>
    <row r="52" spans="2:22" s="436" customFormat="1" ht="16.5" thickBot="1" x14ac:dyDescent="0.3">
      <c r="B52" s="1"/>
      <c r="C52" s="1"/>
      <c r="D52" s="1"/>
      <c r="E52" s="1"/>
      <c r="F52" s="1"/>
      <c r="G52" s="1"/>
      <c r="H52" s="1"/>
      <c r="I52" s="1"/>
    </row>
    <row r="53" spans="2:22" s="436" customFormat="1" x14ac:dyDescent="0.25">
      <c r="B53" s="829" t="s">
        <v>633</v>
      </c>
      <c r="C53" s="830"/>
      <c r="D53" s="830"/>
      <c r="E53" s="830"/>
      <c r="F53" s="830"/>
      <c r="G53" s="830"/>
      <c r="H53" s="830"/>
      <c r="I53" s="830"/>
      <c r="J53" s="448"/>
      <c r="K53" s="448"/>
      <c r="L53" s="448"/>
      <c r="M53" s="448"/>
      <c r="N53" s="448"/>
      <c r="O53" s="448"/>
      <c r="P53" s="448"/>
      <c r="Q53" s="448"/>
      <c r="R53" s="448"/>
      <c r="S53" s="448"/>
      <c r="T53" s="448"/>
      <c r="U53" s="448"/>
      <c r="V53" s="449"/>
    </row>
    <row r="54" spans="2:22" s="436" customFormat="1" ht="21" x14ac:dyDescent="0.35">
      <c r="B54" s="831"/>
      <c r="C54" s="832"/>
      <c r="D54" s="832"/>
      <c r="E54" s="832"/>
      <c r="F54" s="832"/>
      <c r="G54" s="832"/>
      <c r="H54" s="832"/>
      <c r="I54" s="832"/>
      <c r="J54" s="450" t="s">
        <v>634</v>
      </c>
      <c r="K54" s="443"/>
      <c r="L54" s="443"/>
      <c r="M54" s="443"/>
      <c r="N54" s="443"/>
      <c r="O54" s="443"/>
      <c r="P54" s="443"/>
      <c r="Q54" s="443"/>
      <c r="R54" s="443"/>
      <c r="S54" s="443"/>
      <c r="T54" s="443"/>
      <c r="U54" s="443"/>
      <c r="V54" s="454"/>
    </row>
    <row r="55" spans="2:22" s="436" customFormat="1" x14ac:dyDescent="0.25">
      <c r="B55" s="831"/>
      <c r="C55" s="832"/>
      <c r="D55" s="832"/>
      <c r="E55" s="832"/>
      <c r="F55" s="832"/>
      <c r="G55" s="832"/>
      <c r="H55" s="832"/>
      <c r="I55" s="832"/>
      <c r="K55" s="443"/>
      <c r="L55" s="443"/>
      <c r="M55" s="443"/>
      <c r="N55" s="443"/>
      <c r="O55" s="443"/>
      <c r="P55" s="443"/>
      <c r="Q55" s="443"/>
      <c r="R55" s="443"/>
      <c r="S55" s="443"/>
      <c r="T55" s="437" t="s">
        <v>16</v>
      </c>
      <c r="U55" s="443"/>
      <c r="V55" s="454"/>
    </row>
    <row r="56" spans="2:22" s="436" customFormat="1" x14ac:dyDescent="0.25">
      <c r="B56" s="708" t="s">
        <v>0</v>
      </c>
      <c r="C56" s="835" t="s">
        <v>15</v>
      </c>
      <c r="D56" s="835"/>
      <c r="E56" s="835"/>
      <c r="F56" s="835"/>
      <c r="G56" s="835"/>
      <c r="H56" s="835"/>
      <c r="I56" s="835"/>
      <c r="J56" s="443"/>
      <c r="K56" s="443"/>
      <c r="L56" s="443"/>
      <c r="M56" s="443"/>
      <c r="N56" s="443"/>
      <c r="O56" s="443"/>
      <c r="P56" s="443"/>
      <c r="Q56" s="443"/>
      <c r="R56" s="443"/>
      <c r="S56" s="451" t="s">
        <v>636</v>
      </c>
      <c r="U56" s="435" t="s">
        <v>17</v>
      </c>
      <c r="V56" s="469"/>
    </row>
    <row r="57" spans="2:22" s="436" customFormat="1" x14ac:dyDescent="0.25">
      <c r="B57" s="708"/>
      <c r="C57" s="437"/>
      <c r="D57" s="438" t="s">
        <v>16</v>
      </c>
      <c r="E57" s="439">
        <f>T57</f>
        <v>2</v>
      </c>
      <c r="F57" s="440">
        <f>S57</f>
        <v>20</v>
      </c>
      <c r="G57" s="836" t="s">
        <v>17</v>
      </c>
      <c r="H57" s="441">
        <f>U57</f>
        <v>100</v>
      </c>
      <c r="I57" s="434" t="s">
        <v>635</v>
      </c>
      <c r="J57" s="443"/>
      <c r="K57" s="443"/>
      <c r="L57" s="443"/>
      <c r="M57" s="443"/>
      <c r="N57" s="443"/>
      <c r="O57" s="443"/>
      <c r="P57" s="443"/>
      <c r="Q57" s="443"/>
      <c r="R57" s="443"/>
      <c r="S57" s="440">
        <v>20</v>
      </c>
      <c r="T57" s="453">
        <v>2</v>
      </c>
      <c r="U57" s="452">
        <f>(T57/S57)*1000</f>
        <v>100</v>
      </c>
      <c r="V57" s="454"/>
    </row>
    <row r="58" spans="2:22" s="436" customFormat="1" ht="18.75" x14ac:dyDescent="0.25">
      <c r="B58" s="708"/>
      <c r="C58" s="437"/>
      <c r="D58" s="438" t="s">
        <v>637</v>
      </c>
      <c r="E58" s="455" t="str">
        <f>LEFT(ADDRESS(1,COLUMN(),4),LEN(ADDRESS(1,COLUMN(),4))-1)</f>
        <v>E</v>
      </c>
      <c r="F58" s="445" t="str">
        <f>LEFT(ADDRESS(1,COLUMN(),4),LEN(ADDRESS(1,COLUMN(),4))-1)</f>
        <v>F</v>
      </c>
      <c r="G58" s="836"/>
      <c r="H58" s="446" t="str">
        <f>LEFT(ADDRESS(1,COLUMN(),4),LEN(ADDRESS(1,COLUMN(),4))-1)</f>
        <v>H</v>
      </c>
      <c r="I58" s="471">
        <v>1</v>
      </c>
      <c r="J58" s="472">
        <v>2</v>
      </c>
      <c r="K58" s="472">
        <v>3</v>
      </c>
      <c r="L58" s="472">
        <v>4</v>
      </c>
      <c r="M58" s="472">
        <v>5</v>
      </c>
      <c r="N58" s="472">
        <v>6</v>
      </c>
      <c r="O58" s="472">
        <v>7</v>
      </c>
      <c r="P58" s="472">
        <v>8</v>
      </c>
      <c r="Q58" s="472">
        <v>9</v>
      </c>
      <c r="R58" s="472">
        <v>10</v>
      </c>
      <c r="S58" s="445" t="str">
        <f>LEFT(ADDRESS(1,COLUMN(),4),LEN(ADDRESS(1,COLUMN(),4))-1)</f>
        <v>S</v>
      </c>
      <c r="T58" s="455" t="str">
        <f>LEFT(ADDRESS(1,COLUMN(),4),LEN(ADDRESS(1,COLUMN(),4))-1)</f>
        <v>T</v>
      </c>
      <c r="U58" s="458" t="str">
        <f>LEFT(ADDRESS(1,COLUMN(),4),LEN(ADDRESS(1,COLUMN(),4))-1)</f>
        <v>U</v>
      </c>
      <c r="V58" s="454"/>
    </row>
    <row r="59" spans="2:22" s="436" customFormat="1" ht="18.75" x14ac:dyDescent="0.25">
      <c r="B59" s="708"/>
      <c r="C59" s="437"/>
      <c r="D59" s="438" t="s">
        <v>16</v>
      </c>
      <c r="E59" s="837" t="str">
        <f>LEFT(ADDRESS(1,COLUMN(),4),LEN(ADDRESS(1,COLUMN(),4))-1)</f>
        <v>E</v>
      </c>
      <c r="F59" s="470">
        <v>1</v>
      </c>
      <c r="G59" s="457">
        <v>2</v>
      </c>
      <c r="H59" s="457">
        <v>3</v>
      </c>
      <c r="I59" s="457">
        <v>4</v>
      </c>
      <c r="J59" s="457">
        <v>5</v>
      </c>
      <c r="K59" s="457">
        <v>6</v>
      </c>
      <c r="L59" s="457">
        <v>7</v>
      </c>
      <c r="M59" s="457">
        <v>8</v>
      </c>
      <c r="N59" s="457">
        <v>9</v>
      </c>
      <c r="O59" s="457">
        <v>10</v>
      </c>
      <c r="P59" s="457">
        <v>11</v>
      </c>
      <c r="Q59" s="457">
        <v>12</v>
      </c>
      <c r="R59" s="457">
        <v>13</v>
      </c>
      <c r="S59" s="457">
        <v>14</v>
      </c>
      <c r="T59" s="459">
        <v>15</v>
      </c>
      <c r="U59" s="823" t="s">
        <v>637</v>
      </c>
      <c r="V59" s="824"/>
    </row>
    <row r="60" spans="2:22" s="436" customFormat="1" x14ac:dyDescent="0.25">
      <c r="B60" s="708"/>
      <c r="C60" s="437"/>
      <c r="D60" s="438" t="s">
        <v>639</v>
      </c>
      <c r="E60" s="837"/>
      <c r="F60" s="434" t="s">
        <v>641</v>
      </c>
      <c r="G60" s="119"/>
      <c r="H60" s="27"/>
      <c r="I60" s="460"/>
      <c r="J60" s="443"/>
      <c r="K60" s="443"/>
      <c r="L60" s="443"/>
      <c r="M60" s="443"/>
      <c r="N60" s="443"/>
      <c r="O60" s="443"/>
      <c r="P60" s="443"/>
      <c r="Q60" s="443"/>
      <c r="R60" s="443"/>
      <c r="S60" s="443"/>
      <c r="T60" s="447" t="str">
        <f>LEFT(ADDRESS(1,COLUMN(),4),LEN(ADDRESS(1,COLUMN(),4))-1)</f>
        <v>T</v>
      </c>
      <c r="U60" s="823"/>
      <c r="V60" s="824"/>
    </row>
    <row r="61" spans="2:22" s="436" customFormat="1" ht="18.75" x14ac:dyDescent="0.25">
      <c r="B61" s="708"/>
      <c r="C61" s="437"/>
      <c r="D61" s="438"/>
      <c r="E61" s="438" t="s">
        <v>636</v>
      </c>
      <c r="F61" s="838" t="str">
        <f>LEFT(ADDRESS(1,COLUMN(),4),LEN(ADDRESS(1,COLUMN(),4))-1)</f>
        <v>F</v>
      </c>
      <c r="G61" s="470">
        <v>1</v>
      </c>
      <c r="H61" s="457">
        <v>2</v>
      </c>
      <c r="I61" s="457">
        <v>3</v>
      </c>
      <c r="J61" s="457">
        <v>4</v>
      </c>
      <c r="K61" s="457">
        <v>5</v>
      </c>
      <c r="L61" s="457">
        <v>6</v>
      </c>
      <c r="M61" s="457">
        <v>7</v>
      </c>
      <c r="N61" s="457">
        <v>8</v>
      </c>
      <c r="O61" s="457">
        <v>9</v>
      </c>
      <c r="P61" s="457">
        <v>10</v>
      </c>
      <c r="Q61" s="457">
        <v>11</v>
      </c>
      <c r="R61" s="457">
        <v>12</v>
      </c>
      <c r="S61" s="461">
        <v>13</v>
      </c>
      <c r="T61" s="825" t="s">
        <v>637</v>
      </c>
      <c r="U61" s="443"/>
      <c r="V61" s="454"/>
    </row>
    <row r="62" spans="2:22" s="436" customFormat="1" x14ac:dyDescent="0.25">
      <c r="B62" s="708"/>
      <c r="C62" s="437"/>
      <c r="D62" s="438"/>
      <c r="E62" s="438" t="s">
        <v>639</v>
      </c>
      <c r="F62" s="838"/>
      <c r="G62" s="434" t="s">
        <v>638</v>
      </c>
      <c r="H62" s="27"/>
      <c r="I62" s="460"/>
      <c r="J62" s="443"/>
      <c r="K62" s="443"/>
      <c r="L62" s="443"/>
      <c r="M62" s="443"/>
      <c r="N62" s="443"/>
      <c r="O62" s="443"/>
      <c r="P62" s="443"/>
      <c r="Q62" s="443"/>
      <c r="R62" s="443"/>
      <c r="S62" s="440" t="str">
        <f>LEFT(ADDRESS(1,COLUMN(),4),LEN(ADDRESS(1,COLUMN(),4))-1)</f>
        <v>S</v>
      </c>
      <c r="T62" s="825"/>
      <c r="U62" s="443"/>
      <c r="V62" s="454"/>
    </row>
    <row r="63" spans="2:22" s="436" customFormat="1" ht="18.75" x14ac:dyDescent="0.25">
      <c r="B63" s="708"/>
      <c r="C63" s="437"/>
      <c r="D63" s="438"/>
      <c r="E63" s="24"/>
      <c r="F63" s="25"/>
      <c r="G63" s="438" t="s">
        <v>628</v>
      </c>
      <c r="H63" s="839" t="str">
        <f>LEFT(ADDRESS(1,COLUMN(),4),LEN(ADDRESS(1,COLUMN(),4))-1)</f>
        <v>H</v>
      </c>
      <c r="I63" s="456">
        <v>1</v>
      </c>
      <c r="J63" s="457">
        <v>2</v>
      </c>
      <c r="K63" s="457">
        <v>3</v>
      </c>
      <c r="L63" s="457">
        <v>4</v>
      </c>
      <c r="M63" s="457">
        <v>5</v>
      </c>
      <c r="N63" s="457">
        <v>6</v>
      </c>
      <c r="O63" s="457">
        <v>7</v>
      </c>
      <c r="P63" s="457">
        <v>8</v>
      </c>
      <c r="Q63" s="457">
        <v>9</v>
      </c>
      <c r="R63" s="457">
        <v>10</v>
      </c>
      <c r="S63" s="457">
        <v>11</v>
      </c>
      <c r="T63" s="457">
        <v>12</v>
      </c>
      <c r="U63" s="462">
        <v>13</v>
      </c>
      <c r="V63" s="822" t="s">
        <v>637</v>
      </c>
    </row>
    <row r="64" spans="2:22" s="436" customFormat="1" x14ac:dyDescent="0.25">
      <c r="B64" s="708"/>
      <c r="C64" s="437"/>
      <c r="D64" s="438"/>
      <c r="E64" s="24"/>
      <c r="F64" s="25"/>
      <c r="G64" s="438" t="s">
        <v>639</v>
      </c>
      <c r="H64" s="840"/>
      <c r="I64" s="434" t="s">
        <v>640</v>
      </c>
      <c r="J64" s="443"/>
      <c r="K64" s="443"/>
      <c r="L64" s="443"/>
      <c r="M64" s="443"/>
      <c r="N64" s="443"/>
      <c r="O64" s="443"/>
      <c r="P64" s="443"/>
      <c r="Q64" s="443"/>
      <c r="R64" s="443"/>
      <c r="S64" s="443"/>
      <c r="U64" s="446" t="str">
        <f>LEFT(ADDRESS(1,COLUMN(),4),LEN(ADDRESS(1,COLUMN(),4))-1)</f>
        <v>U</v>
      </c>
      <c r="V64" s="822"/>
    </row>
    <row r="65" spans="2:22" s="436" customFormat="1" ht="21" x14ac:dyDescent="0.25">
      <c r="B65" s="708"/>
      <c r="C65" s="437"/>
      <c r="D65" s="442"/>
      <c r="E65" s="438" t="s">
        <v>13</v>
      </c>
      <c r="F65" s="21">
        <v>8</v>
      </c>
      <c r="G65" s="61" t="s">
        <v>19</v>
      </c>
      <c r="H65" s="19">
        <v>266</v>
      </c>
      <c r="I65" s="463" t="s">
        <v>4</v>
      </c>
      <c r="J65" s="443"/>
      <c r="K65" s="443"/>
      <c r="L65" s="443"/>
      <c r="M65" s="443"/>
      <c r="N65" s="443"/>
      <c r="O65" s="443"/>
      <c r="P65" s="443"/>
      <c r="Q65" s="443"/>
      <c r="R65" s="443"/>
      <c r="S65" s="443"/>
      <c r="T65" s="443"/>
      <c r="U65" s="443"/>
      <c r="V65" s="454"/>
    </row>
    <row r="66" spans="2:22" s="436" customFormat="1" ht="18.75" x14ac:dyDescent="0.25">
      <c r="B66" s="708"/>
      <c r="C66" s="444"/>
      <c r="D66" s="444"/>
      <c r="E66" s="444"/>
      <c r="F66" s="230" t="s">
        <v>4</v>
      </c>
      <c r="G66" s="444"/>
      <c r="H66" s="444"/>
      <c r="I66" s="464"/>
      <c r="J66" s="443"/>
      <c r="K66" s="443"/>
      <c r="L66" s="443"/>
      <c r="M66" s="443"/>
      <c r="N66" s="443"/>
      <c r="O66" s="443"/>
      <c r="P66" s="443"/>
      <c r="Q66" s="443"/>
      <c r="R66" s="443"/>
      <c r="S66" s="443"/>
      <c r="T66" s="443"/>
      <c r="U66" s="443"/>
      <c r="V66" s="454"/>
    </row>
    <row r="67" spans="2:22" s="436" customFormat="1" ht="18.75" x14ac:dyDescent="0.25">
      <c r="B67" s="708"/>
      <c r="C67" s="444"/>
      <c r="D67" s="444"/>
      <c r="E67" s="6"/>
      <c r="F67" s="12"/>
      <c r="G67" s="69" t="s">
        <v>7</v>
      </c>
      <c r="H67" s="70">
        <f>(H65*F65)/1000</f>
        <v>2.1280000000000001</v>
      </c>
      <c r="I67" s="464" t="s">
        <v>8</v>
      </c>
      <c r="J67" s="443"/>
      <c r="K67" s="443"/>
      <c r="L67" s="443"/>
      <c r="M67" s="443"/>
      <c r="N67" s="443"/>
      <c r="O67" s="443"/>
      <c r="P67" s="443"/>
      <c r="Q67" s="443"/>
      <c r="R67" s="443"/>
      <c r="S67" s="443"/>
      <c r="T67" s="443"/>
      <c r="U67" s="443"/>
      <c r="V67" s="454"/>
    </row>
    <row r="68" spans="2:22" s="436" customFormat="1" ht="16.5" thickBot="1" x14ac:dyDescent="0.3">
      <c r="B68" s="465"/>
      <c r="C68" s="466"/>
      <c r="D68" s="466"/>
      <c r="E68" s="466"/>
      <c r="F68" s="466"/>
      <c r="G68" s="466"/>
      <c r="H68" s="466"/>
      <c r="I68" s="466"/>
      <c r="J68" s="467"/>
      <c r="K68" s="467"/>
      <c r="L68" s="467"/>
      <c r="M68" s="467"/>
      <c r="N68" s="467"/>
      <c r="O68" s="467"/>
      <c r="P68" s="467"/>
      <c r="Q68" s="467"/>
      <c r="R68" s="467"/>
      <c r="S68" s="467"/>
      <c r="T68" s="467"/>
      <c r="U68" s="467"/>
      <c r="V68" s="468"/>
    </row>
  </sheetData>
  <mergeCells count="37">
    <mergeCell ref="B56:B67"/>
    <mergeCell ref="C56:I56"/>
    <mergeCell ref="G57:G58"/>
    <mergeCell ref="E59:E60"/>
    <mergeCell ref="F61:F62"/>
    <mergeCell ref="H63:H64"/>
    <mergeCell ref="B19:B23"/>
    <mergeCell ref="C19:I19"/>
    <mergeCell ref="B27:B31"/>
    <mergeCell ref="C27:I27"/>
    <mergeCell ref="B53:I55"/>
    <mergeCell ref="B33:B37"/>
    <mergeCell ref="C33:I33"/>
    <mergeCell ref="B41:B45"/>
    <mergeCell ref="C41:I41"/>
    <mergeCell ref="C43:E43"/>
    <mergeCell ref="B7:B11"/>
    <mergeCell ref="C7:I7"/>
    <mergeCell ref="F8:H8"/>
    <mergeCell ref="B13:B17"/>
    <mergeCell ref="C13:I13"/>
    <mergeCell ref="J7:R7"/>
    <mergeCell ref="V63:V64"/>
    <mergeCell ref="U59:U60"/>
    <mergeCell ref="S43:S44"/>
    <mergeCell ref="T43:T44"/>
    <mergeCell ref="U43:U44"/>
    <mergeCell ref="V59:V60"/>
    <mergeCell ref="T61:T62"/>
    <mergeCell ref="T29:T30"/>
    <mergeCell ref="U29:U30"/>
    <mergeCell ref="S29:S30"/>
    <mergeCell ref="K43:L45"/>
    <mergeCell ref="M43:N44"/>
    <mergeCell ref="M45:N45"/>
    <mergeCell ref="J39:R39"/>
    <mergeCell ref="J40:R4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FFC09-9657-4003-A72E-01CA270A5E75}">
  <dimension ref="A3:T99"/>
  <sheetViews>
    <sheetView workbookViewId="0">
      <selection activeCell="L23" sqref="L23"/>
    </sheetView>
  </sheetViews>
  <sheetFormatPr baseColWidth="10" defaultRowHeight="15" x14ac:dyDescent="0.25"/>
  <cols>
    <col min="1" max="1" width="3.125" style="1" customWidth="1"/>
    <col min="2" max="15" width="11" style="1"/>
    <col min="16" max="16" width="4.375" style="1" customWidth="1"/>
    <col min="17" max="16384" width="11" style="1"/>
  </cols>
  <sheetData>
    <row r="3" spans="1:20" s="265" customFormat="1" ht="21" customHeight="1" x14ac:dyDescent="0.25">
      <c r="A3" s="323" t="s">
        <v>27</v>
      </c>
      <c r="B3" s="789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790"/>
      <c r="N3" s="790"/>
      <c r="O3" s="790"/>
      <c r="P3" s="39" t="s">
        <v>30</v>
      </c>
      <c r="Q3" s="858" t="s">
        <v>685</v>
      </c>
      <c r="R3" s="859"/>
      <c r="S3" s="859"/>
      <c r="T3" s="860"/>
    </row>
    <row r="4" spans="1:20" s="265" customFormat="1" ht="21" customHeight="1" x14ac:dyDescent="0.25">
      <c r="A4" s="800"/>
      <c r="B4" s="878" t="s">
        <v>253</v>
      </c>
      <c r="C4" s="879"/>
      <c r="D4" s="879"/>
      <c r="E4" s="879"/>
      <c r="F4" s="879"/>
      <c r="G4" s="879"/>
      <c r="H4" s="879"/>
      <c r="I4" s="879"/>
      <c r="J4" s="879"/>
      <c r="K4" s="879"/>
      <c r="L4" s="879"/>
      <c r="M4" s="879"/>
      <c r="N4" s="879"/>
      <c r="O4" s="754" t="s">
        <v>251</v>
      </c>
      <c r="P4" s="755"/>
      <c r="Q4" s="861"/>
      <c r="R4" s="862"/>
      <c r="S4" s="862"/>
      <c r="T4" s="863"/>
    </row>
    <row r="5" spans="1:20" s="265" customFormat="1" ht="21" customHeight="1" x14ac:dyDescent="0.25">
      <c r="A5" s="800"/>
      <c r="B5" s="43" t="str">
        <f>ADDRESS(ROW(),COLUMN(),4)</f>
        <v>B5</v>
      </c>
      <c r="C5" s="326" t="s">
        <v>38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754"/>
      <c r="P5" s="755"/>
      <c r="Q5" s="655" t="s">
        <v>694</v>
      </c>
      <c r="R5" s="656"/>
      <c r="S5" s="656"/>
      <c r="T5" s="657"/>
    </row>
    <row r="6" spans="1:20" s="265" customFormat="1" ht="21" customHeight="1" x14ac:dyDescent="0.25">
      <c r="A6" s="80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755"/>
      <c r="Q6" s="655"/>
      <c r="R6" s="656"/>
      <c r="S6" s="656"/>
      <c r="T6" s="657"/>
    </row>
    <row r="7" spans="1:20" s="265" customFormat="1" ht="18.75" customHeight="1" x14ac:dyDescent="0.25">
      <c r="A7" s="800"/>
      <c r="B7" s="801" t="s">
        <v>39</v>
      </c>
      <c r="C7" s="802" t="s">
        <v>254</v>
      </c>
      <c r="D7" s="49" t="s">
        <v>40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755"/>
      <c r="Q7" s="658" t="s">
        <v>693</v>
      </c>
      <c r="R7" s="659"/>
      <c r="S7" s="659"/>
      <c r="T7" s="660"/>
    </row>
    <row r="8" spans="1:20" s="265" customFormat="1" ht="21.75" customHeight="1" x14ac:dyDescent="0.25">
      <c r="A8" s="800"/>
      <c r="B8" s="801"/>
      <c r="C8" s="802"/>
      <c r="D8" s="49" t="s">
        <v>44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755"/>
      <c r="Q8" s="658"/>
      <c r="R8" s="659"/>
      <c r="S8" s="659"/>
      <c r="T8" s="660"/>
    </row>
    <row r="9" spans="1:20" s="265" customFormat="1" ht="30" customHeight="1" x14ac:dyDescent="0.25">
      <c r="A9" s="800"/>
      <c r="B9" s="801"/>
      <c r="C9" s="802"/>
      <c r="D9" s="49" t="s">
        <v>50</v>
      </c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755"/>
      <c r="Q9" s="652" t="s">
        <v>686</v>
      </c>
      <c r="R9" s="653"/>
      <c r="S9" s="653"/>
      <c r="T9" s="654"/>
    </row>
    <row r="10" spans="1:20" s="265" customFormat="1" ht="17.25" customHeight="1" x14ac:dyDescent="0.25">
      <c r="A10" s="800"/>
      <c r="B10" s="801"/>
      <c r="C10" s="802"/>
      <c r="D10" s="49" t="s">
        <v>55</v>
      </c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755"/>
      <c r="Q10" s="864" t="s">
        <v>687</v>
      </c>
      <c r="R10" s="865"/>
      <c r="S10" s="865"/>
      <c r="T10" s="866"/>
    </row>
    <row r="11" spans="1:20" s="265" customFormat="1" ht="17.25" customHeight="1" x14ac:dyDescent="0.25">
      <c r="A11" s="800"/>
      <c r="B11" s="801"/>
      <c r="C11" s="802"/>
      <c r="D11" s="49" t="s">
        <v>57</v>
      </c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755"/>
      <c r="Q11" s="864"/>
      <c r="R11" s="865"/>
      <c r="S11" s="865"/>
      <c r="T11" s="866"/>
    </row>
    <row r="12" spans="1:20" s="265" customFormat="1" ht="18.75" customHeight="1" x14ac:dyDescent="0.25">
      <c r="A12" s="800"/>
      <c r="B12" s="263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755"/>
      <c r="Q12" s="843" t="s">
        <v>690</v>
      </c>
      <c r="R12" s="844"/>
      <c r="S12" s="844"/>
      <c r="T12" s="845"/>
    </row>
    <row r="13" spans="1:20" s="265" customFormat="1" ht="18.75" customHeight="1" x14ac:dyDescent="0.3">
      <c r="A13" s="800"/>
      <c r="B13" s="776" t="s">
        <v>62</v>
      </c>
      <c r="C13" s="81" t="s">
        <v>255</v>
      </c>
      <c r="D13" s="276" t="s">
        <v>63</v>
      </c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755"/>
      <c r="Q13" s="843"/>
      <c r="R13" s="844"/>
      <c r="S13" s="844"/>
      <c r="T13" s="845"/>
    </row>
    <row r="14" spans="1:20" s="265" customFormat="1" ht="21" customHeight="1" x14ac:dyDescent="0.3">
      <c r="A14" s="800"/>
      <c r="B14" s="777"/>
      <c r="C14" s="81" t="s">
        <v>256</v>
      </c>
      <c r="D14" s="276" t="s">
        <v>70</v>
      </c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755"/>
      <c r="Q14" s="846" t="s">
        <v>691</v>
      </c>
      <c r="R14" s="847"/>
      <c r="S14" s="847"/>
      <c r="T14" s="848"/>
    </row>
    <row r="15" spans="1:20" s="265" customFormat="1" ht="21" customHeight="1" x14ac:dyDescent="0.25">
      <c r="A15" s="800"/>
      <c r="B15" s="151"/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755"/>
      <c r="Q15" s="846"/>
      <c r="R15" s="847"/>
      <c r="S15" s="847"/>
      <c r="T15" s="848"/>
    </row>
    <row r="16" spans="1:20" s="265" customFormat="1" ht="18" customHeight="1" x14ac:dyDescent="0.3">
      <c r="A16" s="800"/>
      <c r="B16" s="736" t="s">
        <v>72</v>
      </c>
      <c r="C16" s="740" t="s">
        <v>257</v>
      </c>
      <c r="D16" s="277" t="s">
        <v>75</v>
      </c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755"/>
      <c r="Q16" s="849" t="s">
        <v>692</v>
      </c>
      <c r="R16" s="850"/>
      <c r="S16" s="850"/>
      <c r="T16" s="851"/>
    </row>
    <row r="17" spans="1:20" s="265" customFormat="1" ht="21" customHeight="1" x14ac:dyDescent="0.35">
      <c r="A17" s="800"/>
      <c r="B17" s="736"/>
      <c r="C17" s="740"/>
      <c r="D17" s="277" t="s">
        <v>85</v>
      </c>
      <c r="E17" s="103"/>
      <c r="F17" s="103"/>
      <c r="G17" s="103"/>
      <c r="H17" s="103"/>
      <c r="I17" s="103"/>
      <c r="J17" s="104"/>
      <c r="K17" s="104"/>
      <c r="L17" s="104"/>
      <c r="M17" s="104"/>
      <c r="N17" s="104"/>
      <c r="O17" s="105"/>
      <c r="P17" s="755"/>
      <c r="Q17" s="849"/>
      <c r="R17" s="850"/>
      <c r="S17" s="850"/>
      <c r="T17" s="851"/>
    </row>
    <row r="18" spans="1:20" s="265" customFormat="1" ht="21" customHeight="1" x14ac:dyDescent="0.35">
      <c r="A18" s="800"/>
      <c r="B18" s="264"/>
      <c r="C18" s="277"/>
      <c r="D18" s="277"/>
      <c r="E18" s="103"/>
      <c r="F18" s="103"/>
      <c r="G18" s="103"/>
      <c r="H18" s="103"/>
      <c r="I18" s="103"/>
      <c r="J18" s="104"/>
      <c r="K18" s="104"/>
      <c r="L18" s="104"/>
      <c r="M18" s="104"/>
      <c r="N18" s="104"/>
      <c r="O18" s="105"/>
      <c r="P18" s="755"/>
      <c r="Q18" s="852" t="s">
        <v>46</v>
      </c>
      <c r="R18" s="853"/>
      <c r="S18" s="853"/>
      <c r="T18" s="854"/>
    </row>
    <row r="19" spans="1:20" s="265" customFormat="1" ht="21" customHeight="1" x14ac:dyDescent="0.25">
      <c r="A19" s="800"/>
      <c r="B19" s="114" t="s">
        <v>43</v>
      </c>
      <c r="C19" s="115" t="s">
        <v>258</v>
      </c>
      <c r="D19" s="116" t="s">
        <v>93</v>
      </c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755"/>
      <c r="Q19" s="855"/>
      <c r="R19" s="856"/>
      <c r="S19" s="856"/>
      <c r="T19" s="857"/>
    </row>
    <row r="20" spans="1:20" s="265" customFormat="1" ht="21" customHeight="1" x14ac:dyDescent="0.25">
      <c r="A20" s="800"/>
      <c r="B20" s="114"/>
      <c r="C20" s="116"/>
      <c r="D20" s="116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755"/>
    </row>
    <row r="21" spans="1:20" s="265" customFormat="1" ht="18.75" x14ac:dyDescent="0.25">
      <c r="A21" s="800"/>
      <c r="B21" s="140" t="s">
        <v>73</v>
      </c>
      <c r="C21" s="141" t="s">
        <v>259</v>
      </c>
      <c r="D21" s="282" t="s">
        <v>95</v>
      </c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755"/>
    </row>
    <row r="22" spans="1:20" s="265" customFormat="1" ht="18.75" customHeight="1" x14ac:dyDescent="0.25">
      <c r="A22" s="800"/>
      <c r="B22" s="140"/>
      <c r="C22" s="282"/>
      <c r="D22" s="282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755"/>
    </row>
    <row r="23" spans="1:20" s="265" customFormat="1" ht="21" x14ac:dyDescent="0.35">
      <c r="A23" s="800"/>
      <c r="B23" s="151" t="s">
        <v>97</v>
      </c>
      <c r="C23" s="81" t="s">
        <v>260</v>
      </c>
      <c r="D23" s="152" t="s">
        <v>99</v>
      </c>
      <c r="E23" s="284"/>
      <c r="F23" s="284"/>
      <c r="G23" s="284"/>
      <c r="H23" s="284"/>
      <c r="I23" s="284"/>
      <c r="J23" s="285"/>
      <c r="K23" s="285"/>
      <c r="L23" s="285"/>
      <c r="M23" s="285"/>
      <c r="N23" s="285"/>
      <c r="O23" s="286"/>
      <c r="P23" s="755"/>
    </row>
    <row r="24" spans="1:20" s="265" customFormat="1" ht="21" customHeight="1" x14ac:dyDescent="0.35">
      <c r="A24" s="800"/>
      <c r="B24" s="151"/>
      <c r="C24" s="152"/>
      <c r="D24" s="152"/>
      <c r="E24" s="284"/>
      <c r="F24" s="284"/>
      <c r="G24" s="284"/>
      <c r="H24" s="284"/>
      <c r="I24" s="284"/>
      <c r="J24" s="285"/>
      <c r="K24" s="285"/>
      <c r="L24" s="285"/>
      <c r="M24" s="285"/>
      <c r="N24" s="285"/>
      <c r="O24" s="286"/>
      <c r="P24" s="755"/>
    </row>
    <row r="25" spans="1:20" s="265" customFormat="1" ht="18.75" x14ac:dyDescent="0.3">
      <c r="A25" s="800"/>
      <c r="B25" s="158" t="s">
        <v>102</v>
      </c>
      <c r="C25" s="159" t="s">
        <v>261</v>
      </c>
      <c r="D25" s="152" t="s">
        <v>103</v>
      </c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755"/>
    </row>
    <row r="26" spans="1:20" s="265" customFormat="1" ht="18.75" x14ac:dyDescent="0.25">
      <c r="A26" s="800"/>
      <c r="B26" s="15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8"/>
      <c r="P26" s="755"/>
    </row>
    <row r="27" spans="1:20" s="265" customFormat="1" ht="18.75" x14ac:dyDescent="0.25">
      <c r="A27" s="800"/>
      <c r="B27" s="158" t="s">
        <v>107</v>
      </c>
      <c r="C27" s="159" t="s">
        <v>262</v>
      </c>
      <c r="D27" s="812" t="s">
        <v>108</v>
      </c>
      <c r="E27" s="812"/>
      <c r="F27" s="812"/>
      <c r="G27" s="812"/>
      <c r="H27" s="812"/>
      <c r="I27" s="268"/>
      <c r="J27" s="268"/>
      <c r="K27" s="268"/>
      <c r="L27" s="268"/>
      <c r="M27" s="268"/>
      <c r="N27" s="268"/>
      <c r="O27" s="268"/>
      <c r="P27" s="755"/>
    </row>
    <row r="28" spans="1:20" s="265" customFormat="1" ht="18.75" x14ac:dyDescent="0.25">
      <c r="A28" s="800"/>
      <c r="B28" s="15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8"/>
      <c r="P28" s="755"/>
    </row>
    <row r="29" spans="1:20" s="265" customFormat="1" ht="17.25" x14ac:dyDescent="0.3">
      <c r="A29" s="800"/>
      <c r="B29" s="780" t="s">
        <v>111</v>
      </c>
      <c r="C29" s="781" t="s">
        <v>263</v>
      </c>
      <c r="D29" s="152" t="s">
        <v>112</v>
      </c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8"/>
      <c r="P29" s="755"/>
    </row>
    <row r="30" spans="1:20" s="265" customFormat="1" ht="21" x14ac:dyDescent="0.3">
      <c r="A30" s="800"/>
      <c r="B30" s="780"/>
      <c r="C30" s="781"/>
      <c r="D30" s="152" t="s">
        <v>117</v>
      </c>
      <c r="E30" s="268"/>
      <c r="F30" s="268"/>
      <c r="G30" s="268"/>
      <c r="H30" s="268"/>
      <c r="I30" s="268"/>
      <c r="J30" s="268"/>
      <c r="K30" s="268"/>
      <c r="L30" s="268"/>
      <c r="M30" s="104"/>
      <c r="N30" s="104"/>
      <c r="O30" s="105"/>
      <c r="P30" s="755"/>
    </row>
    <row r="31" spans="1:20" s="265" customFormat="1" ht="21" x14ac:dyDescent="0.25">
      <c r="A31" s="800"/>
      <c r="B31" s="158"/>
      <c r="C31" s="268"/>
      <c r="D31" s="268"/>
      <c r="E31" s="268"/>
      <c r="F31" s="268"/>
      <c r="G31" s="268"/>
      <c r="H31" s="268"/>
      <c r="I31" s="268"/>
      <c r="J31" s="268"/>
      <c r="K31" s="268"/>
      <c r="L31" s="268"/>
      <c r="M31" s="104"/>
      <c r="N31" s="104"/>
      <c r="O31" s="105"/>
      <c r="P31" s="755"/>
    </row>
    <row r="32" spans="1:20" s="265" customFormat="1" ht="21" x14ac:dyDescent="0.35">
      <c r="A32" s="800"/>
      <c r="B32" s="163" t="s">
        <v>4</v>
      </c>
      <c r="C32" s="164" t="s">
        <v>264</v>
      </c>
      <c r="D32" s="165" t="s">
        <v>121</v>
      </c>
      <c r="E32" s="103"/>
      <c r="F32" s="103"/>
      <c r="G32" s="103"/>
      <c r="H32" s="103"/>
      <c r="I32" s="103"/>
      <c r="J32" s="104"/>
      <c r="K32" s="104"/>
      <c r="L32" s="268"/>
      <c r="M32" s="285"/>
      <c r="N32" s="285"/>
      <c r="O32" s="286"/>
      <c r="P32" s="755"/>
    </row>
    <row r="33" spans="1:17" s="265" customFormat="1" ht="21" x14ac:dyDescent="0.35">
      <c r="A33" s="800"/>
      <c r="B33" s="166"/>
      <c r="C33" s="167"/>
      <c r="D33" s="165" t="s">
        <v>126</v>
      </c>
      <c r="E33" s="284"/>
      <c r="F33" s="284"/>
      <c r="G33" s="284"/>
      <c r="H33" s="284"/>
      <c r="I33" s="284"/>
      <c r="J33" s="285"/>
      <c r="K33" s="285"/>
      <c r="L33" s="268"/>
      <c r="M33" s="285"/>
      <c r="N33" s="285"/>
      <c r="O33" s="286"/>
      <c r="P33" s="755"/>
    </row>
    <row r="34" spans="1:17" s="265" customFormat="1" ht="21" x14ac:dyDescent="0.25">
      <c r="A34" s="800"/>
      <c r="B34" s="163"/>
      <c r="C34" s="268"/>
      <c r="D34" s="170"/>
      <c r="E34" s="170" t="s">
        <v>2</v>
      </c>
      <c r="F34" s="170"/>
      <c r="G34" s="170"/>
      <c r="H34" s="170"/>
      <c r="I34" s="170"/>
      <c r="J34" s="170"/>
      <c r="K34" s="170" t="s">
        <v>14</v>
      </c>
      <c r="L34" s="268"/>
      <c r="M34" s="104"/>
      <c r="N34" s="104"/>
      <c r="O34" s="105"/>
      <c r="P34" s="755"/>
    </row>
    <row r="35" spans="1:17" s="265" customFormat="1" ht="18.75" x14ac:dyDescent="0.3">
      <c r="A35" s="800"/>
      <c r="B35" s="287"/>
      <c r="C35" s="268"/>
      <c r="D35" s="170"/>
      <c r="E35" s="170" t="s">
        <v>5</v>
      </c>
      <c r="F35" s="170"/>
      <c r="G35" s="170"/>
      <c r="H35" s="170"/>
      <c r="I35" s="170"/>
      <c r="J35" s="170"/>
      <c r="K35" s="170" t="s">
        <v>133</v>
      </c>
      <c r="L35" s="268"/>
      <c r="M35" s="268"/>
      <c r="N35" s="268"/>
      <c r="O35" s="268"/>
      <c r="P35" s="755"/>
    </row>
    <row r="36" spans="1:17" s="265" customFormat="1" ht="18.75" x14ac:dyDescent="0.3">
      <c r="A36" s="800"/>
      <c r="B36" s="287"/>
      <c r="C36" s="268"/>
      <c r="D36" s="170"/>
      <c r="E36" s="170" t="s">
        <v>6</v>
      </c>
      <c r="F36" s="170"/>
      <c r="G36" s="170"/>
      <c r="H36" s="170"/>
      <c r="I36" s="170"/>
      <c r="J36" s="170"/>
      <c r="K36" s="170" t="s">
        <v>22</v>
      </c>
      <c r="L36" s="268"/>
      <c r="M36" s="268"/>
      <c r="N36" s="268"/>
      <c r="O36" s="268"/>
      <c r="P36" s="755"/>
    </row>
    <row r="37" spans="1:17" s="265" customFormat="1" ht="18.75" x14ac:dyDescent="0.3">
      <c r="A37" s="800"/>
      <c r="B37" s="287"/>
      <c r="C37" s="268"/>
      <c r="D37" s="170"/>
      <c r="E37" s="170" t="s">
        <v>10</v>
      </c>
      <c r="F37" s="170"/>
      <c r="G37" s="170"/>
      <c r="H37" s="170"/>
      <c r="I37" s="170"/>
      <c r="J37" s="170"/>
      <c r="K37" s="170" t="s">
        <v>23</v>
      </c>
      <c r="L37" s="268"/>
      <c r="M37" s="268"/>
      <c r="N37" s="268"/>
      <c r="O37" s="268"/>
      <c r="P37" s="755"/>
    </row>
    <row r="38" spans="1:17" s="265" customFormat="1" ht="18.75" x14ac:dyDescent="0.3">
      <c r="A38" s="800"/>
      <c r="B38" s="287"/>
      <c r="C38" s="268"/>
      <c r="D38" s="170"/>
      <c r="E38" s="170" t="s">
        <v>11</v>
      </c>
      <c r="F38" s="170"/>
      <c r="G38" s="170"/>
      <c r="H38" s="170"/>
      <c r="I38" s="170"/>
      <c r="J38" s="170"/>
      <c r="K38" s="170" t="s">
        <v>137</v>
      </c>
      <c r="L38" s="268"/>
      <c r="M38" s="268"/>
      <c r="N38" s="268"/>
      <c r="O38" s="268"/>
      <c r="P38" s="755"/>
    </row>
    <row r="39" spans="1:17" s="265" customFormat="1" ht="18.75" x14ac:dyDescent="0.3">
      <c r="A39" s="800"/>
      <c r="B39" s="287"/>
      <c r="C39" s="268"/>
      <c r="D39" s="170"/>
      <c r="E39" s="170" t="s">
        <v>13</v>
      </c>
      <c r="F39" s="170"/>
      <c r="G39" s="170"/>
      <c r="H39" s="170"/>
      <c r="I39" s="170"/>
      <c r="J39" s="170"/>
      <c r="K39" s="170" t="s">
        <v>26</v>
      </c>
      <c r="L39" s="268"/>
      <c r="M39" s="268"/>
      <c r="N39" s="268"/>
      <c r="O39" s="268"/>
      <c r="P39" s="755"/>
    </row>
    <row r="40" spans="1:17" s="265" customFormat="1" ht="18.75" x14ac:dyDescent="0.25">
      <c r="A40" s="800"/>
      <c r="B40" s="171" t="s">
        <v>8</v>
      </c>
      <c r="C40" s="42" t="s">
        <v>265</v>
      </c>
      <c r="D40" s="172" t="s">
        <v>7</v>
      </c>
      <c r="E40" s="268"/>
      <c r="F40" s="268"/>
      <c r="G40" s="268"/>
      <c r="H40" s="268"/>
      <c r="I40" s="268"/>
      <c r="J40" s="268"/>
      <c r="K40" s="268"/>
      <c r="L40" s="268"/>
      <c r="M40" s="268"/>
      <c r="N40" s="268"/>
      <c r="O40" s="268"/>
      <c r="P40" s="755"/>
    </row>
    <row r="41" spans="1:17" s="265" customFormat="1" ht="18.75" x14ac:dyDescent="0.25">
      <c r="A41" s="800"/>
      <c r="B41" s="171"/>
      <c r="C41" s="172"/>
      <c r="D41" s="172"/>
      <c r="E41" s="268"/>
      <c r="F41" s="268"/>
      <c r="G41" s="268"/>
      <c r="H41" s="268"/>
      <c r="I41" s="268"/>
      <c r="J41" s="268"/>
      <c r="K41" s="268"/>
      <c r="L41" s="268"/>
      <c r="M41" s="268"/>
      <c r="N41" s="268"/>
      <c r="O41" s="268"/>
      <c r="P41" s="755"/>
      <c r="Q41" s="841" t="s">
        <v>688</v>
      </c>
    </row>
    <row r="42" spans="1:17" s="265" customFormat="1" ht="21" customHeight="1" x14ac:dyDescent="0.25">
      <c r="A42" s="800"/>
      <c r="B42" s="173" t="s">
        <v>144</v>
      </c>
      <c r="C42" s="141" t="s">
        <v>266</v>
      </c>
      <c r="D42" s="174" t="s">
        <v>145</v>
      </c>
      <c r="E42" s="174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755"/>
      <c r="Q42" s="841"/>
    </row>
    <row r="43" spans="1:17" s="265" customFormat="1" ht="21" customHeight="1" x14ac:dyDescent="0.25">
      <c r="A43" s="800"/>
      <c r="B43" s="173"/>
      <c r="C43" s="174"/>
      <c r="D43" s="174"/>
      <c r="E43" s="174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755"/>
      <c r="Q43" s="842" t="s">
        <v>689</v>
      </c>
    </row>
    <row r="44" spans="1:17" s="265" customFormat="1" ht="18.75" x14ac:dyDescent="0.3">
      <c r="A44" s="800"/>
      <c r="B44" s="175" t="s">
        <v>148</v>
      </c>
      <c r="C44" s="164" t="s">
        <v>267</v>
      </c>
      <c r="D44" s="152" t="s">
        <v>149</v>
      </c>
      <c r="E44" s="174"/>
      <c r="F44" s="268"/>
      <c r="G44" s="268"/>
      <c r="H44" s="268"/>
      <c r="I44" s="268"/>
      <c r="J44" s="268"/>
      <c r="K44" s="268"/>
      <c r="L44" s="268"/>
      <c r="M44" s="268"/>
      <c r="N44" s="268"/>
      <c r="O44" s="268"/>
      <c r="P44" s="755"/>
      <c r="Q44" s="842"/>
    </row>
    <row r="45" spans="1:17" s="265" customFormat="1" ht="19.5" thickBot="1" x14ac:dyDescent="0.3">
      <c r="A45" s="800"/>
      <c r="B45" s="288"/>
      <c r="C45" s="289" t="s">
        <v>35</v>
      </c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755"/>
      <c r="Q45" s="563"/>
    </row>
    <row r="46" spans="1:17" s="265" customFormat="1" ht="15.75" thickBot="1" x14ac:dyDescent="0.3">
      <c r="A46" s="268" t="s">
        <v>155</v>
      </c>
      <c r="B46" s="268"/>
      <c r="C46" s="268"/>
      <c r="D46" s="268"/>
      <c r="E46" s="268"/>
      <c r="I46" s="268"/>
      <c r="J46" s="268"/>
      <c r="K46" s="268"/>
      <c r="L46" s="268"/>
      <c r="M46" s="268"/>
      <c r="N46" s="268"/>
      <c r="O46" s="268"/>
      <c r="P46" s="755"/>
    </row>
    <row r="47" spans="1:17" s="265" customFormat="1" ht="18.75" x14ac:dyDescent="0.25">
      <c r="B47" s="880" t="s">
        <v>158</v>
      </c>
      <c r="C47" s="881"/>
      <c r="D47" s="881"/>
      <c r="E47" s="881"/>
      <c r="F47" s="881"/>
      <c r="G47" s="881"/>
      <c r="H47" s="882"/>
      <c r="I47" s="883" t="s">
        <v>159</v>
      </c>
      <c r="J47" s="884"/>
      <c r="K47" s="884"/>
      <c r="L47" s="884"/>
      <c r="M47" s="884"/>
      <c r="N47" s="884"/>
      <c r="O47" s="885"/>
      <c r="P47" s="755"/>
    </row>
    <row r="48" spans="1:17" s="265" customFormat="1" ht="18.75" x14ac:dyDescent="0.25">
      <c r="B48" s="872" t="s">
        <v>163</v>
      </c>
      <c r="C48" s="873"/>
      <c r="D48" s="873"/>
      <c r="E48" s="873"/>
      <c r="F48" s="873"/>
      <c r="G48" s="873"/>
      <c r="H48" s="874"/>
      <c r="I48" s="875" t="s">
        <v>164</v>
      </c>
      <c r="J48" s="876"/>
      <c r="K48" s="876"/>
      <c r="L48" s="876"/>
      <c r="M48" s="876"/>
      <c r="N48" s="876"/>
      <c r="O48" s="877"/>
      <c r="P48" s="755"/>
    </row>
    <row r="49" spans="1:16" s="265" customFormat="1" ht="21" customHeight="1" x14ac:dyDescent="0.25">
      <c r="B49" s="872" t="s">
        <v>162</v>
      </c>
      <c r="C49" s="873"/>
      <c r="D49" s="873"/>
      <c r="E49" s="873"/>
      <c r="F49" s="873"/>
      <c r="G49" s="873"/>
      <c r="H49" s="874"/>
      <c r="I49" s="875" t="s">
        <v>167</v>
      </c>
      <c r="J49" s="876"/>
      <c r="K49" s="876"/>
      <c r="L49" s="876"/>
      <c r="M49" s="876"/>
      <c r="N49" s="876"/>
      <c r="O49" s="877"/>
      <c r="P49" s="755"/>
    </row>
    <row r="50" spans="1:16" s="265" customFormat="1" ht="18.75" x14ac:dyDescent="0.25">
      <c r="B50" s="872" t="s">
        <v>166</v>
      </c>
      <c r="C50" s="873"/>
      <c r="D50" s="873"/>
      <c r="E50" s="873"/>
      <c r="F50" s="873"/>
      <c r="G50" s="873"/>
      <c r="H50" s="874"/>
      <c r="I50" s="875" t="s">
        <v>170</v>
      </c>
      <c r="J50" s="876"/>
      <c r="K50" s="876"/>
      <c r="L50" s="876"/>
      <c r="M50" s="876"/>
      <c r="N50" s="876"/>
      <c r="O50" s="877"/>
      <c r="P50" s="755"/>
    </row>
    <row r="51" spans="1:16" s="265" customFormat="1" ht="18.75" x14ac:dyDescent="0.25">
      <c r="B51" s="872" t="s">
        <v>169</v>
      </c>
      <c r="C51" s="873"/>
      <c r="D51" s="873"/>
      <c r="E51" s="873"/>
      <c r="F51" s="873"/>
      <c r="G51" s="873"/>
      <c r="H51" s="874"/>
      <c r="I51" s="875" t="s">
        <v>172</v>
      </c>
      <c r="J51" s="876"/>
      <c r="K51" s="876"/>
      <c r="L51" s="876"/>
      <c r="M51" s="876"/>
      <c r="N51" s="876"/>
      <c r="O51" s="877"/>
      <c r="P51" s="755"/>
    </row>
    <row r="52" spans="1:16" s="265" customFormat="1" ht="16.5" thickBot="1" x14ac:dyDescent="0.3">
      <c r="B52" s="868"/>
      <c r="C52" s="869"/>
      <c r="D52" s="869"/>
      <c r="E52" s="869"/>
      <c r="F52" s="869"/>
      <c r="G52" s="869"/>
      <c r="H52" s="870"/>
      <c r="I52" s="177" t="s">
        <v>174</v>
      </c>
      <c r="J52" s="292"/>
      <c r="K52" s="292"/>
      <c r="L52" s="292"/>
      <c r="M52" s="292"/>
      <c r="N52" s="292"/>
      <c r="O52" s="293"/>
      <c r="P52" s="755"/>
    </row>
    <row r="53" spans="1:16" s="265" customFormat="1" x14ac:dyDescent="0.25">
      <c r="O53" s="268"/>
      <c r="P53" s="755"/>
    </row>
    <row r="54" spans="1:16" s="265" customFormat="1" ht="21" customHeight="1" x14ac:dyDescent="0.25">
      <c r="B54" s="325" t="s">
        <v>177</v>
      </c>
      <c r="C54" s="706" t="s">
        <v>178</v>
      </c>
      <c r="D54" s="706"/>
      <c r="E54" s="706"/>
      <c r="F54" s="706"/>
      <c r="G54" s="706"/>
      <c r="H54" s="706"/>
      <c r="I54" s="178" t="s">
        <v>177</v>
      </c>
      <c r="J54" s="707" t="s">
        <v>179</v>
      </c>
      <c r="K54" s="707"/>
      <c r="L54" s="707"/>
      <c r="M54" s="707"/>
      <c r="N54" s="707"/>
      <c r="O54" s="707"/>
      <c r="P54" s="755"/>
    </row>
    <row r="55" spans="1:16" s="265" customFormat="1" ht="21" customHeight="1" x14ac:dyDescent="0.25">
      <c r="A55" s="268" t="s">
        <v>155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755"/>
    </row>
    <row r="56" spans="1:16" s="265" customFormat="1" ht="18.75" x14ac:dyDescent="0.25">
      <c r="A56" s="318" t="s">
        <v>155</v>
      </c>
      <c r="B56" s="42" t="str">
        <f>ADDRESS(ROW(),COLUMN(),4)</f>
        <v>B56</v>
      </c>
      <c r="C56" s="40" t="s">
        <v>268</v>
      </c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P56" s="755"/>
    </row>
    <row r="57" spans="1:16" s="265" customFormat="1" ht="21" customHeight="1" x14ac:dyDescent="0.25">
      <c r="A57" s="318" t="s">
        <v>155</v>
      </c>
      <c r="B57" s="708" t="s">
        <v>0</v>
      </c>
      <c r="C57" s="867" t="s">
        <v>1</v>
      </c>
      <c r="D57" s="867"/>
      <c r="E57" s="867"/>
      <c r="F57" s="867"/>
      <c r="G57" s="867"/>
      <c r="H57" s="867"/>
      <c r="I57" s="867"/>
      <c r="J57" s="268"/>
      <c r="K57" s="294" t="s">
        <v>183</v>
      </c>
      <c r="L57" s="268"/>
      <c r="M57" s="268"/>
      <c r="N57" s="268"/>
      <c r="O57" s="268"/>
      <c r="P57" s="755"/>
    </row>
    <row r="58" spans="1:16" s="265" customFormat="1" ht="15.75" x14ac:dyDescent="0.25">
      <c r="A58" s="318" t="s">
        <v>155</v>
      </c>
      <c r="B58" s="708"/>
      <c r="C58" s="2"/>
      <c r="D58" s="3"/>
      <c r="E58" s="4" t="s">
        <v>2</v>
      </c>
      <c r="F58" s="871" t="s">
        <v>3</v>
      </c>
      <c r="G58" s="871"/>
      <c r="H58" s="871"/>
      <c r="I58" s="5" t="s">
        <v>4</v>
      </c>
      <c r="J58" s="268"/>
      <c r="K58" s="333">
        <v>10</v>
      </c>
      <c r="L58" s="295" t="s">
        <v>185</v>
      </c>
      <c r="M58" s="268"/>
      <c r="N58" s="268"/>
      <c r="O58" s="268"/>
      <c r="P58" s="755"/>
    </row>
    <row r="59" spans="1:16" s="265" customFormat="1" ht="18.75" x14ac:dyDescent="0.25">
      <c r="A59" s="318" t="s">
        <v>155</v>
      </c>
      <c r="B59" s="708"/>
      <c r="C59" s="3"/>
      <c r="D59" s="3"/>
      <c r="E59" s="6"/>
      <c r="F59" s="7"/>
      <c r="G59" s="8" t="s">
        <v>5</v>
      </c>
      <c r="H59" s="9">
        <v>469</v>
      </c>
      <c r="I59" s="5" t="s">
        <v>4</v>
      </c>
      <c r="J59" s="268"/>
      <c r="K59" s="268" t="s">
        <v>187</v>
      </c>
      <c r="L59" s="268"/>
      <c r="M59" s="268"/>
      <c r="N59" s="268"/>
      <c r="O59" s="268"/>
      <c r="P59" s="755"/>
    </row>
    <row r="60" spans="1:16" s="265" customFormat="1" ht="18.75" x14ac:dyDescent="0.25">
      <c r="A60" s="318" t="s">
        <v>155</v>
      </c>
      <c r="B60" s="708"/>
      <c r="C60" s="3"/>
      <c r="D60" s="3"/>
      <c r="E60" s="6"/>
      <c r="F60" s="7"/>
      <c r="G60" s="10" t="s">
        <v>6</v>
      </c>
      <c r="H60" s="11">
        <v>200</v>
      </c>
      <c r="I60" s="5" t="s">
        <v>4</v>
      </c>
      <c r="J60" s="268"/>
      <c r="K60" s="334">
        <v>10</v>
      </c>
      <c r="L60" s="268" t="s">
        <v>188</v>
      </c>
      <c r="M60" s="268"/>
      <c r="N60" s="268"/>
      <c r="O60" s="268"/>
      <c r="P60" s="755"/>
    </row>
    <row r="61" spans="1:16" s="265" customFormat="1" ht="18.75" x14ac:dyDescent="0.25">
      <c r="A61" s="318" t="s">
        <v>155</v>
      </c>
      <c r="B61" s="708"/>
      <c r="C61" s="3"/>
      <c r="D61" s="3"/>
      <c r="E61" s="6"/>
      <c r="F61" s="12"/>
      <c r="G61" s="13" t="s">
        <v>7</v>
      </c>
      <c r="H61" s="14">
        <f>(H60/H59)</f>
        <v>0.42643923240938164</v>
      </c>
      <c r="I61" s="15" t="s">
        <v>8</v>
      </c>
      <c r="J61" s="268"/>
      <c r="K61" s="268" t="s">
        <v>189</v>
      </c>
      <c r="L61" s="268"/>
      <c r="M61" s="268"/>
      <c r="N61" s="268"/>
      <c r="O61" s="268"/>
      <c r="P61" s="755"/>
    </row>
    <row r="62" spans="1:16" s="265" customFormat="1" ht="15.75" x14ac:dyDescent="0.25">
      <c r="A62" s="318" t="s">
        <v>155</v>
      </c>
      <c r="B62" s="1"/>
      <c r="C62" s="16"/>
      <c r="D62" s="16"/>
      <c r="E62" s="16"/>
      <c r="F62" s="16"/>
      <c r="G62" s="16"/>
      <c r="H62" s="16"/>
      <c r="I62" s="16"/>
      <c r="J62" s="268"/>
      <c r="K62" s="335">
        <v>10</v>
      </c>
      <c r="L62" s="268" t="s">
        <v>190</v>
      </c>
      <c r="M62" s="268"/>
      <c r="N62" s="268"/>
      <c r="O62" s="268"/>
      <c r="P62" s="755"/>
    </row>
    <row r="63" spans="1:16" s="265" customFormat="1" ht="21" customHeight="1" x14ac:dyDescent="0.25">
      <c r="A63" s="318" t="s">
        <v>155</v>
      </c>
      <c r="B63" s="708" t="s">
        <v>0</v>
      </c>
      <c r="C63" s="867" t="s">
        <v>9</v>
      </c>
      <c r="D63" s="867"/>
      <c r="E63" s="867"/>
      <c r="F63" s="867"/>
      <c r="G63" s="867"/>
      <c r="H63" s="867"/>
      <c r="I63" s="867"/>
      <c r="J63" s="268"/>
      <c r="K63" s="268"/>
      <c r="L63" s="268"/>
      <c r="M63" s="268"/>
      <c r="N63" s="268"/>
      <c r="O63" s="268"/>
      <c r="P63" s="755"/>
    </row>
    <row r="64" spans="1:16" s="265" customFormat="1" x14ac:dyDescent="0.25">
      <c r="A64" s="318" t="s">
        <v>155</v>
      </c>
      <c r="B64" s="708"/>
      <c r="C64" s="2"/>
      <c r="D64" s="3"/>
      <c r="E64" s="17"/>
      <c r="F64" s="17"/>
      <c r="G64" s="17"/>
      <c r="H64" s="17"/>
      <c r="I64" s="17"/>
      <c r="J64" s="268"/>
      <c r="K64" s="268"/>
      <c r="L64" s="268"/>
      <c r="M64" s="268"/>
      <c r="N64" s="268"/>
      <c r="O64" s="268"/>
      <c r="P64" s="755"/>
    </row>
    <row r="65" spans="1:16" s="265" customFormat="1" ht="21" x14ac:dyDescent="0.25">
      <c r="A65" s="318" t="s">
        <v>155</v>
      </c>
      <c r="B65" s="708"/>
      <c r="C65" s="3"/>
      <c r="D65" s="3"/>
      <c r="E65" s="6"/>
      <c r="F65" s="7"/>
      <c r="G65" s="18" t="s">
        <v>10</v>
      </c>
      <c r="H65" s="19">
        <v>50</v>
      </c>
      <c r="I65" s="5" t="s">
        <v>4</v>
      </c>
      <c r="J65" s="329" t="s">
        <v>294</v>
      </c>
      <c r="K65" s="268"/>
      <c r="L65" s="268"/>
      <c r="M65" s="268"/>
      <c r="N65" s="268"/>
      <c r="O65" s="268"/>
      <c r="P65" s="755"/>
    </row>
    <row r="66" spans="1:16" s="265" customFormat="1" ht="21" x14ac:dyDescent="0.25">
      <c r="A66" s="318" t="s">
        <v>155</v>
      </c>
      <c r="B66" s="708"/>
      <c r="C66" s="3"/>
      <c r="D66" s="3"/>
      <c r="E66" s="6"/>
      <c r="F66" s="7"/>
      <c r="G66" s="20" t="s">
        <v>11</v>
      </c>
      <c r="H66" s="21">
        <v>125</v>
      </c>
      <c r="I66" s="5" t="s">
        <v>4</v>
      </c>
      <c r="J66" s="330" t="s">
        <v>269</v>
      </c>
      <c r="K66" s="268"/>
      <c r="L66" s="268"/>
      <c r="M66" s="268"/>
      <c r="N66" s="268"/>
      <c r="O66" s="268"/>
      <c r="P66" s="755"/>
    </row>
    <row r="67" spans="1:16" s="265" customFormat="1" ht="18.75" customHeight="1" x14ac:dyDescent="0.25">
      <c r="A67" s="319"/>
      <c r="B67" s="708"/>
      <c r="C67" s="3"/>
      <c r="D67" s="3"/>
      <c r="E67" s="6"/>
      <c r="F67" s="12"/>
      <c r="G67" s="13" t="s">
        <v>7</v>
      </c>
      <c r="H67" s="14">
        <f>(H65*H66)/1000</f>
        <v>6.25</v>
      </c>
      <c r="I67" s="15" t="s">
        <v>8</v>
      </c>
      <c r="J67" s="328" t="s">
        <v>273</v>
      </c>
      <c r="K67" s="327" t="s">
        <v>270</v>
      </c>
      <c r="L67" s="327"/>
      <c r="M67" s="327"/>
      <c r="N67" s="327"/>
      <c r="O67" s="327"/>
      <c r="P67" s="755"/>
    </row>
    <row r="68" spans="1:16" s="265" customFormat="1" ht="15.75" x14ac:dyDescent="0.25">
      <c r="A68" s="320"/>
      <c r="B68" s="1"/>
      <c r="C68" s="16"/>
      <c r="D68" s="16"/>
      <c r="E68" s="16"/>
      <c r="F68" s="16"/>
      <c r="G68" s="16"/>
      <c r="H68" s="16"/>
      <c r="I68" s="16"/>
      <c r="J68" s="328" t="s">
        <v>274</v>
      </c>
      <c r="K68" s="327" t="s">
        <v>271</v>
      </c>
      <c r="L68" s="327"/>
      <c r="M68" s="327"/>
      <c r="N68" s="327"/>
      <c r="O68" s="327"/>
      <c r="P68" s="755"/>
    </row>
    <row r="69" spans="1:16" s="265" customFormat="1" ht="15" customHeight="1" x14ac:dyDescent="0.25">
      <c r="A69" s="319"/>
      <c r="B69" s="708" t="s">
        <v>0</v>
      </c>
      <c r="C69" s="867" t="s">
        <v>12</v>
      </c>
      <c r="D69" s="867"/>
      <c r="E69" s="867"/>
      <c r="F69" s="867"/>
      <c r="G69" s="867"/>
      <c r="H69" s="867"/>
      <c r="I69" s="867"/>
      <c r="J69" s="328" t="s">
        <v>242</v>
      </c>
      <c r="K69" s="327" t="s">
        <v>272</v>
      </c>
      <c r="L69" s="327"/>
      <c r="M69" s="327"/>
      <c r="N69" s="327"/>
      <c r="O69" s="327"/>
      <c r="P69" s="755"/>
    </row>
    <row r="70" spans="1:16" s="265" customFormat="1" ht="18.75" customHeight="1" x14ac:dyDescent="0.25">
      <c r="A70" s="319"/>
      <c r="B70" s="708"/>
      <c r="C70" s="2"/>
      <c r="D70" s="3"/>
      <c r="E70" s="17"/>
      <c r="F70" s="17"/>
      <c r="G70" s="17"/>
      <c r="H70" s="17"/>
      <c r="I70" s="17"/>
      <c r="J70" s="328" t="s">
        <v>276</v>
      </c>
      <c r="K70" s="327" t="s">
        <v>275</v>
      </c>
      <c r="L70" s="327"/>
      <c r="M70" s="327"/>
      <c r="N70" s="327"/>
      <c r="O70" s="327"/>
      <c r="P70" s="755"/>
    </row>
    <row r="71" spans="1:16" s="265" customFormat="1" ht="18.75" customHeight="1" x14ac:dyDescent="0.25">
      <c r="A71" s="319"/>
      <c r="B71" s="708"/>
      <c r="C71" s="3"/>
      <c r="D71" s="3"/>
      <c r="E71" s="6"/>
      <c r="F71" s="7"/>
      <c r="G71" s="18" t="s">
        <v>13</v>
      </c>
      <c r="H71" s="21">
        <v>20</v>
      </c>
      <c r="I71" s="5" t="s">
        <v>4</v>
      </c>
      <c r="J71" s="328" t="s">
        <v>278</v>
      </c>
      <c r="K71" s="327" t="s">
        <v>277</v>
      </c>
      <c r="L71" s="327"/>
      <c r="M71" s="327"/>
      <c r="N71" s="327"/>
      <c r="O71" s="327"/>
      <c r="P71" s="755"/>
    </row>
    <row r="72" spans="1:16" s="265" customFormat="1" ht="18.75" customHeight="1" x14ac:dyDescent="0.25">
      <c r="A72" s="319"/>
      <c r="B72" s="708"/>
      <c r="C72" s="3"/>
      <c r="D72" s="3"/>
      <c r="E72" s="6"/>
      <c r="F72" s="7"/>
      <c r="G72" s="20" t="s">
        <v>14</v>
      </c>
      <c r="H72" s="19">
        <v>150</v>
      </c>
      <c r="I72" s="5" t="s">
        <v>4</v>
      </c>
      <c r="J72" s="328" t="s">
        <v>280</v>
      </c>
      <c r="K72" s="327" t="s">
        <v>279</v>
      </c>
      <c r="L72" s="327"/>
      <c r="M72" s="327"/>
      <c r="N72" s="327"/>
      <c r="O72" s="327"/>
      <c r="P72" s="755"/>
    </row>
    <row r="73" spans="1:16" s="265" customFormat="1" ht="18.75" customHeight="1" x14ac:dyDescent="0.25">
      <c r="A73" s="319"/>
      <c r="B73" s="708"/>
      <c r="C73" s="3"/>
      <c r="D73" s="3"/>
      <c r="E73" s="6"/>
      <c r="F73" s="12"/>
      <c r="G73" s="13" t="s">
        <v>7</v>
      </c>
      <c r="H73" s="14">
        <f>(H71*H72)/1000</f>
        <v>3</v>
      </c>
      <c r="I73" s="15" t="s">
        <v>8</v>
      </c>
      <c r="J73" s="328" t="s">
        <v>285</v>
      </c>
      <c r="K73" s="327" t="s">
        <v>281</v>
      </c>
      <c r="L73" s="327"/>
      <c r="M73" s="327"/>
      <c r="N73" s="327"/>
      <c r="O73" s="327"/>
      <c r="P73" s="755"/>
    </row>
    <row r="74" spans="1:16" s="265" customFormat="1" ht="18.75" customHeight="1" x14ac:dyDescent="0.25">
      <c r="A74" s="321"/>
      <c r="B74" s="1"/>
      <c r="C74" s="16"/>
      <c r="D74" s="16"/>
      <c r="E74" s="16"/>
      <c r="F74" s="16"/>
      <c r="G74" s="16"/>
      <c r="H74" s="16"/>
      <c r="I74" s="16"/>
      <c r="J74" s="328" t="s">
        <v>284</v>
      </c>
      <c r="K74" s="327" t="s">
        <v>283</v>
      </c>
      <c r="L74" s="327"/>
      <c r="M74" s="327"/>
      <c r="N74" s="327"/>
      <c r="O74" s="327"/>
      <c r="P74" s="755"/>
    </row>
    <row r="75" spans="1:16" s="265" customFormat="1" ht="18.75" customHeight="1" x14ac:dyDescent="0.25">
      <c r="A75" s="319"/>
      <c r="B75" s="708" t="s">
        <v>0</v>
      </c>
      <c r="C75" s="867" t="s">
        <v>15</v>
      </c>
      <c r="D75" s="867"/>
      <c r="E75" s="867"/>
      <c r="F75" s="867"/>
      <c r="G75" s="867"/>
      <c r="H75" s="867"/>
      <c r="I75" s="867"/>
      <c r="J75" s="328" t="s">
        <v>287</v>
      </c>
      <c r="K75" s="327" t="s">
        <v>286</v>
      </c>
      <c r="L75" s="327"/>
      <c r="M75" s="327"/>
      <c r="N75" s="327"/>
      <c r="O75" s="327"/>
      <c r="P75" s="755"/>
    </row>
    <row r="76" spans="1:16" s="265" customFormat="1" ht="18.75" customHeight="1" x14ac:dyDescent="0.25">
      <c r="A76" s="319"/>
      <c r="B76" s="708"/>
      <c r="C76" s="22"/>
      <c r="D76" s="23" t="s">
        <v>16</v>
      </c>
      <c r="E76" s="24">
        <f>U76</f>
        <v>0</v>
      </c>
      <c r="F76" s="25">
        <f>S76</f>
        <v>0</v>
      </c>
      <c r="G76" s="26" t="s">
        <v>17</v>
      </c>
      <c r="H76" s="27">
        <f>T76</f>
        <v>0</v>
      </c>
      <c r="I76" s="28" t="s">
        <v>18</v>
      </c>
      <c r="J76" s="328" t="s">
        <v>289</v>
      </c>
      <c r="K76" s="327" t="s">
        <v>288</v>
      </c>
      <c r="L76" s="327"/>
      <c r="M76" s="327"/>
      <c r="N76" s="327"/>
      <c r="O76" s="327"/>
      <c r="P76" s="755"/>
    </row>
    <row r="77" spans="1:16" s="265" customFormat="1" ht="18.75" customHeight="1" x14ac:dyDescent="0.25">
      <c r="A77" s="319"/>
      <c r="B77" s="708"/>
      <c r="C77" s="22"/>
      <c r="D77" s="3"/>
      <c r="E77" s="23" t="s">
        <v>13</v>
      </c>
      <c r="F77" s="21">
        <v>8</v>
      </c>
      <c r="G77" s="29" t="s">
        <v>19</v>
      </c>
      <c r="H77" s="19">
        <v>266</v>
      </c>
      <c r="I77" s="5" t="s">
        <v>4</v>
      </c>
      <c r="J77" s="328" t="s">
        <v>291</v>
      </c>
      <c r="K77" s="327" t="s">
        <v>290</v>
      </c>
      <c r="L77" s="327"/>
      <c r="M77" s="327"/>
      <c r="N77" s="327"/>
      <c r="O77" s="327"/>
      <c r="P77" s="755"/>
    </row>
    <row r="78" spans="1:16" s="265" customFormat="1" ht="18.75" customHeight="1" x14ac:dyDescent="0.25">
      <c r="A78" s="319"/>
      <c r="B78" s="708"/>
      <c r="C78" s="3"/>
      <c r="D78" s="3"/>
      <c r="E78" s="3"/>
      <c r="F78" s="30" t="s">
        <v>4</v>
      </c>
      <c r="G78" s="3"/>
      <c r="H78" s="3"/>
      <c r="I78" s="15"/>
      <c r="J78" s="328"/>
      <c r="K78" s="327"/>
      <c r="L78" s="327"/>
      <c r="M78" s="327"/>
      <c r="N78" s="327"/>
      <c r="O78" s="327"/>
      <c r="P78" s="755"/>
    </row>
    <row r="79" spans="1:16" s="265" customFormat="1" ht="18.75" customHeight="1" x14ac:dyDescent="0.25">
      <c r="A79" s="319"/>
      <c r="B79" s="708"/>
      <c r="C79" s="3"/>
      <c r="D79" s="3"/>
      <c r="E79" s="6"/>
      <c r="F79" s="12"/>
      <c r="G79" s="13" t="s">
        <v>20</v>
      </c>
      <c r="H79" s="14">
        <f>(H77*F77)/1000</f>
        <v>2.1280000000000001</v>
      </c>
      <c r="I79" s="15" t="s">
        <v>8</v>
      </c>
      <c r="J79" s="317" t="s">
        <v>301</v>
      </c>
      <c r="K79" s="327" t="s">
        <v>300</v>
      </c>
      <c r="L79" s="327"/>
      <c r="M79" s="327"/>
      <c r="N79" s="327"/>
      <c r="O79" s="327"/>
      <c r="P79" s="755"/>
    </row>
    <row r="80" spans="1:16" s="265" customFormat="1" ht="18.75" customHeight="1" x14ac:dyDescent="0.25">
      <c r="A80" s="320"/>
      <c r="B80" s="1"/>
      <c r="C80" s="16"/>
      <c r="D80" s="16"/>
      <c r="E80" s="16"/>
      <c r="F80" s="16"/>
      <c r="G80" s="16"/>
      <c r="H80" s="16"/>
      <c r="I80" s="16"/>
      <c r="J80" s="317" t="s">
        <v>302</v>
      </c>
      <c r="K80" s="327"/>
      <c r="L80" s="327"/>
      <c r="M80" s="327"/>
      <c r="N80" s="327"/>
      <c r="O80" s="327"/>
      <c r="P80" s="755"/>
    </row>
    <row r="81" spans="1:16" s="265" customFormat="1" ht="18.75" customHeight="1" x14ac:dyDescent="0.25">
      <c r="A81" s="319"/>
      <c r="B81" s="708" t="s">
        <v>0</v>
      </c>
      <c r="C81" s="867" t="s">
        <v>21</v>
      </c>
      <c r="D81" s="867"/>
      <c r="E81" s="867"/>
      <c r="F81" s="867"/>
      <c r="G81" s="867"/>
      <c r="H81" s="867"/>
      <c r="I81" s="867"/>
      <c r="J81" s="332"/>
      <c r="K81" s="327"/>
      <c r="L81" s="327"/>
      <c r="M81" s="327"/>
      <c r="N81" s="327"/>
      <c r="O81" s="327"/>
      <c r="P81" s="755"/>
    </row>
    <row r="82" spans="1:16" s="265" customFormat="1" ht="18.75" customHeight="1" x14ac:dyDescent="0.25">
      <c r="A82" s="319"/>
      <c r="B82" s="708"/>
      <c r="C82" s="3"/>
      <c r="D82" s="3"/>
      <c r="E82" s="6"/>
      <c r="F82" s="7"/>
      <c r="G82" s="18" t="s">
        <v>22</v>
      </c>
      <c r="H82" s="21">
        <v>20</v>
      </c>
      <c r="I82" s="5" t="s">
        <v>4</v>
      </c>
      <c r="J82" s="329" t="s">
        <v>295</v>
      </c>
      <c r="K82" s="327"/>
      <c r="L82" s="327"/>
      <c r="M82" s="327"/>
      <c r="N82" s="327"/>
      <c r="O82" s="327"/>
      <c r="P82" s="755"/>
    </row>
    <row r="83" spans="1:16" s="265" customFormat="1" ht="18.75" customHeight="1" x14ac:dyDescent="0.25">
      <c r="A83" s="319"/>
      <c r="B83" s="708"/>
      <c r="C83" s="3"/>
      <c r="D83" s="3"/>
      <c r="E83" s="6"/>
      <c r="F83" s="7"/>
      <c r="G83" s="20" t="s">
        <v>23</v>
      </c>
      <c r="H83" s="31">
        <v>1.75</v>
      </c>
      <c r="I83" s="5" t="s">
        <v>4</v>
      </c>
      <c r="J83" s="330" t="s">
        <v>269</v>
      </c>
      <c r="K83" s="327"/>
      <c r="L83" s="327"/>
      <c r="M83" s="327"/>
      <c r="N83" s="327"/>
      <c r="O83" s="327"/>
      <c r="P83" s="755"/>
    </row>
    <row r="84" spans="1:16" s="265" customFormat="1" ht="18.75" customHeight="1" x14ac:dyDescent="0.25">
      <c r="A84" s="319"/>
      <c r="B84" s="708"/>
      <c r="C84" s="3"/>
      <c r="D84" s="3"/>
      <c r="E84" s="3"/>
      <c r="F84" s="3"/>
      <c r="G84" s="3"/>
      <c r="H84" s="32">
        <f>H85*1000</f>
        <v>35000</v>
      </c>
      <c r="I84" s="16"/>
      <c r="J84" s="332" t="s">
        <v>276</v>
      </c>
      <c r="K84" s="327" t="s">
        <v>293</v>
      </c>
      <c r="L84" s="327"/>
      <c r="M84" s="327"/>
      <c r="N84" s="327"/>
      <c r="O84" s="327"/>
      <c r="P84" s="755"/>
    </row>
    <row r="85" spans="1:16" s="265" customFormat="1" ht="18.75" customHeight="1" x14ac:dyDescent="0.25">
      <c r="A85" s="319"/>
      <c r="B85" s="708"/>
      <c r="C85" s="3"/>
      <c r="D85" s="3"/>
      <c r="E85" s="6"/>
      <c r="F85" s="12"/>
      <c r="G85" s="13" t="s">
        <v>7</v>
      </c>
      <c r="H85" s="33">
        <f>(H82*H83)</f>
        <v>35</v>
      </c>
      <c r="I85" s="15" t="s">
        <v>4</v>
      </c>
      <c r="J85" s="332" t="s">
        <v>278</v>
      </c>
      <c r="K85" s="327" t="s">
        <v>296</v>
      </c>
      <c r="L85" s="327"/>
      <c r="M85" s="327"/>
      <c r="N85" s="327"/>
      <c r="O85" s="327"/>
      <c r="P85" s="755"/>
    </row>
    <row r="86" spans="1:16" s="265" customFormat="1" ht="18.75" customHeight="1" x14ac:dyDescent="0.25">
      <c r="A86" s="320"/>
      <c r="B86" s="1"/>
      <c r="C86" s="16"/>
      <c r="D86" s="16"/>
      <c r="E86" s="16"/>
      <c r="F86" s="16"/>
      <c r="G86" s="16"/>
      <c r="H86" s="16"/>
      <c r="I86" s="16"/>
      <c r="J86" s="332" t="s">
        <v>285</v>
      </c>
      <c r="K86" s="327" t="s">
        <v>293</v>
      </c>
      <c r="L86" s="327"/>
      <c r="M86" s="327"/>
      <c r="N86" s="327"/>
      <c r="O86" s="327"/>
      <c r="P86" s="755"/>
    </row>
    <row r="87" spans="1:16" s="265" customFormat="1" ht="18.75" customHeight="1" x14ac:dyDescent="0.25">
      <c r="A87" s="319"/>
      <c r="B87" s="708" t="s">
        <v>0</v>
      </c>
      <c r="C87" s="867" t="s">
        <v>24</v>
      </c>
      <c r="D87" s="867"/>
      <c r="E87" s="867"/>
      <c r="F87" s="867"/>
      <c r="G87" s="867"/>
      <c r="H87" s="867"/>
      <c r="I87" s="867"/>
      <c r="J87" s="332" t="s">
        <v>284</v>
      </c>
      <c r="K87" s="327" t="s">
        <v>296</v>
      </c>
      <c r="L87" s="327"/>
      <c r="M87" s="327"/>
      <c r="N87" s="327"/>
      <c r="O87" s="327"/>
      <c r="P87" s="755"/>
    </row>
    <row r="88" spans="1:16" s="265" customFormat="1" ht="18.75" customHeight="1" x14ac:dyDescent="0.25">
      <c r="A88" s="319"/>
      <c r="B88" s="708"/>
      <c r="C88" s="22"/>
      <c r="D88" s="23" t="s">
        <v>16</v>
      </c>
      <c r="E88" s="34">
        <f>U88</f>
        <v>0</v>
      </c>
      <c r="F88" s="25" t="str">
        <f>K90</f>
        <v># ##0.00" €"</v>
      </c>
      <c r="G88" s="35" t="s">
        <v>17</v>
      </c>
      <c r="H88" s="36">
        <f>T88</f>
        <v>0</v>
      </c>
      <c r="I88" s="28" t="s">
        <v>18</v>
      </c>
      <c r="J88" s="332" t="s">
        <v>298</v>
      </c>
      <c r="K88" s="327" t="s">
        <v>297</v>
      </c>
      <c r="L88" s="327"/>
      <c r="M88" s="327"/>
      <c r="N88" s="327"/>
      <c r="O88" s="327"/>
      <c r="P88" s="755"/>
    </row>
    <row r="89" spans="1:16" s="265" customFormat="1" ht="18.75" customHeight="1" x14ac:dyDescent="0.25">
      <c r="A89" s="319"/>
      <c r="B89" s="708"/>
      <c r="C89" s="22"/>
      <c r="D89" s="3"/>
      <c r="E89" s="37" t="s">
        <v>25</v>
      </c>
      <c r="F89" s="38">
        <v>9</v>
      </c>
      <c r="G89" s="35" t="s">
        <v>17</v>
      </c>
      <c r="H89" s="36">
        <f>(E88/F89)*1000</f>
        <v>0</v>
      </c>
      <c r="I89" s="5" t="s">
        <v>4</v>
      </c>
      <c r="J89" s="332" t="s">
        <v>289</v>
      </c>
      <c r="K89" s="327" t="s">
        <v>299</v>
      </c>
      <c r="L89" s="327"/>
      <c r="M89" s="327"/>
      <c r="N89" s="327"/>
      <c r="O89" s="327"/>
      <c r="P89" s="755"/>
    </row>
    <row r="90" spans="1:16" s="265" customFormat="1" ht="18.75" customHeight="1" x14ac:dyDescent="0.25">
      <c r="A90" s="319"/>
      <c r="B90" s="708"/>
      <c r="C90" s="3"/>
      <c r="D90" s="3"/>
      <c r="E90" s="20"/>
      <c r="F90" s="1"/>
      <c r="G90" s="20" t="s">
        <v>26</v>
      </c>
      <c r="H90" s="21">
        <v>20</v>
      </c>
      <c r="I90" s="5" t="s">
        <v>4</v>
      </c>
      <c r="J90" s="332" t="s">
        <v>291</v>
      </c>
      <c r="K90" s="327" t="s">
        <v>297</v>
      </c>
      <c r="L90" s="275"/>
      <c r="M90" s="275"/>
      <c r="N90" s="275"/>
      <c r="O90" s="275"/>
      <c r="P90" s="755"/>
    </row>
    <row r="91" spans="1:16" s="265" customFormat="1" ht="18.75" customHeight="1" x14ac:dyDescent="0.25">
      <c r="A91" s="319"/>
      <c r="B91" s="708"/>
      <c r="C91" s="3"/>
      <c r="D91" s="3"/>
      <c r="E91" s="6"/>
      <c r="F91" s="12"/>
      <c r="G91" s="13" t="s">
        <v>7</v>
      </c>
      <c r="H91" s="14">
        <f>(E88/F89)*H90</f>
        <v>0</v>
      </c>
      <c r="I91" s="15" t="s">
        <v>8</v>
      </c>
      <c r="J91" s="332"/>
      <c r="K91" s="275"/>
      <c r="L91" s="275"/>
      <c r="M91" s="275"/>
      <c r="N91" s="275"/>
      <c r="O91" s="275"/>
      <c r="P91" s="755"/>
    </row>
    <row r="92" spans="1:16" s="265" customFormat="1" ht="18.75" customHeight="1" x14ac:dyDescent="0.25">
      <c r="A92" s="322"/>
      <c r="B92"/>
      <c r="C92"/>
      <c r="D92"/>
      <c r="E92"/>
      <c r="F92"/>
      <c r="G92"/>
      <c r="H92"/>
      <c r="I92"/>
      <c r="J92" s="328"/>
      <c r="K92" s="268"/>
      <c r="L92" s="268"/>
      <c r="M92" s="268"/>
      <c r="N92" s="268"/>
      <c r="O92" s="268"/>
      <c r="P92" s="755"/>
    </row>
    <row r="93" spans="1:16" s="265" customFormat="1" ht="18.75" customHeight="1" x14ac:dyDescent="0.25">
      <c r="A93" s="228"/>
      <c r="B93" s="228"/>
      <c r="C93" s="228"/>
      <c r="D93" s="228"/>
      <c r="E93" s="268"/>
      <c r="F93" s="268"/>
      <c r="G93" s="268"/>
      <c r="H93" s="268"/>
      <c r="I93" s="268"/>
      <c r="J93" s="328"/>
      <c r="K93" s="268"/>
      <c r="L93" s="268"/>
      <c r="M93" s="268"/>
      <c r="N93" s="268"/>
      <c r="O93" s="268"/>
      <c r="P93" s="755"/>
    </row>
    <row r="94" spans="1:16" s="265" customFormat="1" ht="15" customHeight="1" x14ac:dyDescent="0.25">
      <c r="A94" s="228"/>
      <c r="B94" s="228"/>
      <c r="C94" s="228"/>
      <c r="D94" s="228"/>
      <c r="E94" s="268"/>
      <c r="F94" s="268"/>
      <c r="G94" s="268"/>
      <c r="H94" s="268"/>
      <c r="I94" s="268"/>
      <c r="J94" s="268"/>
      <c r="K94" s="268"/>
      <c r="L94" s="268"/>
      <c r="M94" s="268"/>
      <c r="N94" s="268"/>
      <c r="O94" s="324" t="s">
        <v>252</v>
      </c>
      <c r="P94" s="755"/>
    </row>
    <row r="95" spans="1:16" s="265" customFormat="1" ht="15.75" customHeight="1" x14ac:dyDescent="0.25">
      <c r="A95" s="257">
        <v>2.5</v>
      </c>
      <c r="B95" s="257">
        <v>10.38</v>
      </c>
      <c r="C95" s="257">
        <v>10.38</v>
      </c>
      <c r="D95" s="257">
        <v>10.38</v>
      </c>
      <c r="E95" s="257">
        <v>10.38</v>
      </c>
      <c r="F95" s="257">
        <v>10.38</v>
      </c>
      <c r="G95" s="257">
        <v>10.38</v>
      </c>
      <c r="H95" s="257">
        <v>10.38</v>
      </c>
      <c r="I95" s="257">
        <v>10.38</v>
      </c>
      <c r="J95" s="257">
        <v>10.38</v>
      </c>
      <c r="K95" s="257">
        <v>10.38</v>
      </c>
      <c r="L95" s="257">
        <v>10.38</v>
      </c>
      <c r="M95" s="257">
        <v>10.38</v>
      </c>
      <c r="N95" s="257">
        <v>10.38</v>
      </c>
      <c r="O95" s="257">
        <v>10.38</v>
      </c>
      <c r="P95" s="755"/>
    </row>
    <row r="96" spans="1:16" s="265" customFormat="1" x14ac:dyDescent="0.25">
      <c r="A96" s="818"/>
      <c r="B96" s="818"/>
      <c r="C96" s="818"/>
      <c r="D96" s="818"/>
      <c r="E96" s="818"/>
      <c r="F96" s="818"/>
      <c r="G96" s="818"/>
      <c r="H96" s="818"/>
      <c r="I96" s="818"/>
      <c r="J96" s="818"/>
      <c r="K96" s="818"/>
      <c r="L96" s="818"/>
      <c r="M96" s="818"/>
      <c r="N96" s="818"/>
      <c r="O96" s="818"/>
      <c r="P96" s="818"/>
    </row>
    <row r="97" spans="1:16" s="265" customFormat="1" x14ac:dyDescent="0.25">
      <c r="A97" s="259"/>
      <c r="B97" s="259"/>
      <c r="C97" s="259"/>
      <c r="D97" s="259"/>
      <c r="E97" s="259"/>
      <c r="F97" s="259"/>
      <c r="G97" s="259"/>
      <c r="H97" s="259"/>
      <c r="I97" s="259"/>
      <c r="J97" s="259"/>
      <c r="K97" s="259"/>
      <c r="L97" s="259"/>
      <c r="M97" s="259"/>
      <c r="N97" s="259"/>
      <c r="O97" s="259"/>
      <c r="P97" s="259"/>
    </row>
    <row r="98" spans="1:16" s="265" customFormat="1" x14ac:dyDescent="0.25">
      <c r="A98" s="259"/>
      <c r="B98" s="259"/>
      <c r="C98" s="259"/>
      <c r="D98" s="259"/>
      <c r="E98" s="259"/>
      <c r="F98" s="259"/>
      <c r="G98" s="259"/>
      <c r="H98" s="259"/>
      <c r="I98" s="259"/>
      <c r="J98" s="259"/>
      <c r="K98" s="259"/>
      <c r="L98" s="259"/>
      <c r="M98" s="259"/>
      <c r="N98" s="259"/>
      <c r="O98" s="259"/>
      <c r="P98" s="259"/>
    </row>
    <row r="99" spans="1:16" x14ac:dyDescent="0.25">
      <c r="A99" s="260"/>
      <c r="B99" s="260"/>
      <c r="C99" s="260"/>
      <c r="D99" s="260"/>
      <c r="E99" s="260"/>
      <c r="F99" s="260"/>
      <c r="G99" s="260"/>
      <c r="H99" s="260"/>
      <c r="I99" s="260"/>
      <c r="J99" s="260"/>
      <c r="K99" s="260"/>
      <c r="L99" s="260"/>
      <c r="M99" s="260"/>
      <c r="N99" s="260"/>
      <c r="O99" s="260"/>
      <c r="P99" s="260"/>
    </row>
  </sheetData>
  <mergeCells count="52">
    <mergeCell ref="P4:P95"/>
    <mergeCell ref="B7:B11"/>
    <mergeCell ref="B3:O3"/>
    <mergeCell ref="B4:N4"/>
    <mergeCell ref="O4:O5"/>
    <mergeCell ref="B48:H48"/>
    <mergeCell ref="I48:O48"/>
    <mergeCell ref="B13:B14"/>
    <mergeCell ref="B16:B17"/>
    <mergeCell ref="C16:C17"/>
    <mergeCell ref="D27:H27"/>
    <mergeCell ref="B29:B30"/>
    <mergeCell ref="C29:C30"/>
    <mergeCell ref="B47:H47"/>
    <mergeCell ref="I47:O47"/>
    <mergeCell ref="B57:B61"/>
    <mergeCell ref="C57:I57"/>
    <mergeCell ref="F58:H58"/>
    <mergeCell ref="B49:H49"/>
    <mergeCell ref="I49:O49"/>
    <mergeCell ref="B50:H50"/>
    <mergeCell ref="I50:O50"/>
    <mergeCell ref="B51:H51"/>
    <mergeCell ref="I51:O51"/>
    <mergeCell ref="A96:P96"/>
    <mergeCell ref="A4:A45"/>
    <mergeCell ref="C7:C11"/>
    <mergeCell ref="B87:B91"/>
    <mergeCell ref="C87:I87"/>
    <mergeCell ref="B75:B79"/>
    <mergeCell ref="C75:I75"/>
    <mergeCell ref="B81:B85"/>
    <mergeCell ref="C81:I81"/>
    <mergeCell ref="B63:B67"/>
    <mergeCell ref="C63:I63"/>
    <mergeCell ref="B69:B73"/>
    <mergeCell ref="C69:I69"/>
    <mergeCell ref="B52:H52"/>
    <mergeCell ref="C54:H54"/>
    <mergeCell ref="J54:O54"/>
    <mergeCell ref="Q5:T6"/>
    <mergeCell ref="Q7:T8"/>
    <mergeCell ref="Q3:T4"/>
    <mergeCell ref="Q9:T9"/>
    <mergeCell ref="Q10:T11"/>
    <mergeCell ref="Q41:Q42"/>
    <mergeCell ref="Q43:Q44"/>
    <mergeCell ref="Q12:T13"/>
    <mergeCell ref="Q14:T15"/>
    <mergeCell ref="Q16:T17"/>
    <mergeCell ref="Q18:T18"/>
    <mergeCell ref="Q19:T19"/>
  </mergeCells>
  <phoneticPr fontId="128" type="noConversion"/>
  <hyperlinks>
    <hyperlink ref="I52" r:id="rId1" xr:uid="{A38A0121-9E99-4AA8-8B08-62FC53064E93}"/>
    <hyperlink ref="C54" r:id="rId2" xr:uid="{4523AE92-AE63-4FC2-ABEB-26D5E5BB0829}"/>
    <hyperlink ref="J54:L54" r:id="rId3" display="Visuellement, ça représente quoi 100 calories ?" xr:uid="{A4597F84-3C71-4CB6-8EB2-D03203B2DA7F}"/>
  </hyperlinks>
  <pageMargins left="0.7" right="0.7" top="0.75" bottom="0.75" header="0.3" footer="0.3"/>
  <pageSetup paperSize="9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344C4-494A-4BD1-89C8-C21B9E8BE3ED}">
  <sheetPr>
    <pageSetUpPr fitToPage="1"/>
  </sheetPr>
  <dimension ref="A1:AC81"/>
  <sheetViews>
    <sheetView showZeros="0" workbookViewId="0">
      <selection activeCell="R66" sqref="R66"/>
    </sheetView>
  </sheetViews>
  <sheetFormatPr baseColWidth="10" defaultRowHeight="12.75" x14ac:dyDescent="0.2"/>
  <cols>
    <col min="1" max="1" width="2.375" style="339" customWidth="1"/>
    <col min="2" max="2" width="9.25" style="339" customWidth="1"/>
    <col min="3" max="3" width="12" style="339" customWidth="1"/>
    <col min="4" max="4" width="14.5" style="339" customWidth="1"/>
    <col min="5" max="5" width="15.5" style="339" customWidth="1"/>
    <col min="6" max="6" width="9.375" style="339" customWidth="1"/>
    <col min="7" max="9" width="8.75" style="339" customWidth="1"/>
    <col min="10" max="10" width="11" style="339"/>
    <col min="11" max="11" width="12.25" style="339" customWidth="1"/>
    <col min="12" max="12" width="9.125" style="339" customWidth="1"/>
    <col min="13" max="13" width="4.375" style="339" customWidth="1"/>
    <col min="14" max="15" width="11.75" style="339" customWidth="1"/>
    <col min="16" max="16" width="4.375" style="339" customWidth="1"/>
    <col min="17" max="17" width="4.5" style="339" customWidth="1"/>
    <col min="18" max="19" width="18.875" style="339" customWidth="1"/>
    <col min="20" max="20" width="4.5" style="339" customWidth="1"/>
    <col min="21" max="22" width="20.75" style="339" customWidth="1"/>
    <col min="23" max="23" width="4.5" style="339" customWidth="1"/>
    <col min="24" max="25" width="25.625" style="339" customWidth="1"/>
    <col min="26" max="26" width="4.5" style="339" customWidth="1"/>
    <col min="27" max="28" width="18.5" style="339" customWidth="1"/>
    <col min="29" max="29" width="4.5" style="339" customWidth="1"/>
    <col min="30" max="16384" width="11" style="339"/>
  </cols>
  <sheetData>
    <row r="1" spans="1:29" x14ac:dyDescent="0.2">
      <c r="A1" s="338">
        <v>0</v>
      </c>
      <c r="B1" s="338">
        <v>0</v>
      </c>
      <c r="C1" s="338">
        <v>0</v>
      </c>
      <c r="D1" s="338">
        <v>0</v>
      </c>
      <c r="E1" s="338">
        <v>0</v>
      </c>
      <c r="F1" s="338">
        <v>0</v>
      </c>
      <c r="G1" s="338">
        <v>0</v>
      </c>
      <c r="H1" s="338"/>
      <c r="I1" s="338"/>
      <c r="K1" s="338">
        <v>0</v>
      </c>
      <c r="L1" s="338"/>
      <c r="M1" s="338">
        <v>0</v>
      </c>
      <c r="N1" s="338">
        <v>0</v>
      </c>
      <c r="O1" s="338"/>
      <c r="P1" s="338">
        <v>0</v>
      </c>
      <c r="Q1" s="338">
        <v>0</v>
      </c>
      <c r="R1" s="338">
        <v>0</v>
      </c>
      <c r="S1" s="338"/>
      <c r="T1" s="338">
        <v>0</v>
      </c>
      <c r="U1" s="338">
        <v>0</v>
      </c>
      <c r="V1" s="338"/>
      <c r="W1" s="338">
        <v>0</v>
      </c>
      <c r="X1" s="338">
        <v>0</v>
      </c>
      <c r="Y1" s="338"/>
      <c r="Z1" s="338">
        <v>0</v>
      </c>
      <c r="AA1" s="338">
        <v>0</v>
      </c>
      <c r="AB1" s="338"/>
      <c r="AC1" s="338">
        <v>0</v>
      </c>
    </row>
    <row r="2" spans="1:29" ht="27.75" customHeight="1" x14ac:dyDescent="0.2">
      <c r="A2" s="338">
        <v>0</v>
      </c>
      <c r="B2" s="340" t="s">
        <v>303</v>
      </c>
      <c r="C2" s="341" t="s">
        <v>522</v>
      </c>
      <c r="D2" s="938" t="s">
        <v>518</v>
      </c>
      <c r="E2" s="938"/>
      <c r="F2" s="938"/>
      <c r="G2" s="938"/>
      <c r="H2" s="938"/>
      <c r="I2" s="938"/>
      <c r="J2" s="938"/>
      <c r="K2" s="938"/>
      <c r="L2" s="938"/>
      <c r="M2" s="938"/>
      <c r="N2" s="938"/>
      <c r="O2" s="938"/>
      <c r="P2" s="938"/>
      <c r="Q2" s="938"/>
      <c r="R2" s="938"/>
      <c r="S2" s="938"/>
      <c r="T2" s="938"/>
      <c r="U2" s="938"/>
      <c r="V2" s="938"/>
      <c r="W2" s="938"/>
      <c r="X2" s="938"/>
      <c r="Y2" s="938"/>
      <c r="Z2" s="938"/>
      <c r="AA2" s="938"/>
      <c r="AB2" s="938"/>
      <c r="AC2" s="938"/>
    </row>
    <row r="3" spans="1:29" ht="30" customHeight="1" x14ac:dyDescent="0.2">
      <c r="A3" s="338">
        <v>0</v>
      </c>
      <c r="B3" s="338">
        <v>0</v>
      </c>
      <c r="C3" s="338">
        <v>0</v>
      </c>
      <c r="D3" s="338">
        <v>0</v>
      </c>
      <c r="E3" s="338">
        <v>0</v>
      </c>
      <c r="F3" s="338">
        <v>0</v>
      </c>
      <c r="G3" s="338">
        <v>0</v>
      </c>
      <c r="H3" s="338"/>
      <c r="I3" s="338"/>
      <c r="J3" s="342"/>
      <c r="K3" s="939" t="s">
        <v>304</v>
      </c>
      <c r="L3" s="939"/>
      <c r="M3" s="343">
        <v>0</v>
      </c>
      <c r="N3" s="940" t="s">
        <v>305</v>
      </c>
      <c r="O3" s="941"/>
      <c r="P3" s="338">
        <v>0</v>
      </c>
      <c r="Q3" s="338">
        <v>0</v>
      </c>
      <c r="R3" s="941" t="s">
        <v>306</v>
      </c>
      <c r="S3" s="941"/>
      <c r="T3" s="941"/>
      <c r="U3" s="941"/>
      <c r="V3" s="941"/>
      <c r="W3" s="941"/>
      <c r="X3" s="941"/>
      <c r="Y3" s="941"/>
      <c r="Z3" s="941"/>
      <c r="AA3" s="941"/>
      <c r="AB3" s="941"/>
      <c r="AC3" s="338">
        <v>0</v>
      </c>
    </row>
    <row r="4" spans="1:29" ht="29.25" customHeight="1" x14ac:dyDescent="0.2">
      <c r="A4" s="338">
        <v>0</v>
      </c>
      <c r="B4" s="942" t="s">
        <v>307</v>
      </c>
      <c r="C4" s="942"/>
      <c r="D4" s="942"/>
      <c r="E4" s="942"/>
      <c r="F4" s="942"/>
      <c r="G4" s="338"/>
      <c r="H4" s="926" t="s">
        <v>521</v>
      </c>
      <c r="I4" s="926"/>
      <c r="J4" s="342"/>
      <c r="K4" s="926" t="s">
        <v>519</v>
      </c>
      <c r="L4" s="926"/>
      <c r="M4" s="338">
        <v>0</v>
      </c>
      <c r="N4" s="926" t="s">
        <v>519</v>
      </c>
      <c r="O4" s="926"/>
      <c r="P4" s="338">
        <v>0</v>
      </c>
      <c r="Q4" s="338">
        <v>0</v>
      </c>
      <c r="R4" s="926" t="s">
        <v>520</v>
      </c>
      <c r="S4" s="926"/>
      <c r="U4" s="926" t="s">
        <v>520</v>
      </c>
      <c r="V4" s="926"/>
      <c r="X4" s="926" t="s">
        <v>520</v>
      </c>
      <c r="Y4" s="926"/>
      <c r="AA4" s="926" t="s">
        <v>520</v>
      </c>
      <c r="AB4" s="926"/>
      <c r="AC4" s="338">
        <v>0</v>
      </c>
    </row>
    <row r="5" spans="1:29" ht="15.75" customHeight="1" thickBot="1" x14ac:dyDescent="0.25">
      <c r="A5" s="338">
        <v>0</v>
      </c>
      <c r="B5" s="338">
        <v>0</v>
      </c>
      <c r="C5" s="338">
        <v>0</v>
      </c>
      <c r="D5" s="338">
        <v>0</v>
      </c>
      <c r="E5" s="338">
        <v>0</v>
      </c>
      <c r="F5" s="338">
        <v>0</v>
      </c>
      <c r="G5" s="338"/>
      <c r="H5" s="926"/>
      <c r="I5" s="926"/>
      <c r="J5" s="342"/>
      <c r="K5" s="926"/>
      <c r="L5" s="926"/>
      <c r="N5" s="926"/>
      <c r="O5" s="926"/>
      <c r="P5" s="338">
        <v>0</v>
      </c>
      <c r="Q5" s="338">
        <v>0</v>
      </c>
      <c r="R5" s="926"/>
      <c r="S5" s="926"/>
      <c r="T5" s="338">
        <v>0</v>
      </c>
      <c r="U5" s="926"/>
      <c r="V5" s="926"/>
      <c r="W5" s="338">
        <v>0</v>
      </c>
      <c r="X5" s="926"/>
      <c r="Y5" s="926"/>
      <c r="Z5" s="338">
        <v>0</v>
      </c>
      <c r="AA5" s="926"/>
      <c r="AB5" s="926"/>
      <c r="AC5" s="338">
        <v>0</v>
      </c>
    </row>
    <row r="6" spans="1:29" ht="38.25" customHeight="1" x14ac:dyDescent="0.2">
      <c r="A6" s="338">
        <v>0</v>
      </c>
      <c r="B6" s="927" t="s">
        <v>308</v>
      </c>
      <c r="C6" s="927"/>
      <c r="D6" s="927"/>
      <c r="E6" s="927"/>
      <c r="F6" s="927"/>
      <c r="G6" s="344"/>
      <c r="H6" s="928" t="s">
        <v>309</v>
      </c>
      <c r="I6" s="928"/>
      <c r="J6" s="342"/>
      <c r="K6" s="929" t="s">
        <v>310</v>
      </c>
      <c r="L6" s="929"/>
      <c r="M6" s="338"/>
      <c r="N6" s="930" t="s">
        <v>311</v>
      </c>
      <c r="O6" s="930"/>
      <c r="P6" s="338">
        <v>0</v>
      </c>
      <c r="Q6" s="338">
        <v>0</v>
      </c>
      <c r="R6" s="931" t="s">
        <v>312</v>
      </c>
      <c r="S6" s="932"/>
      <c r="T6" s="338">
        <v>0</v>
      </c>
      <c r="U6" s="933" t="s">
        <v>313</v>
      </c>
      <c r="V6" s="934"/>
      <c r="W6" s="338">
        <v>0</v>
      </c>
      <c r="X6" s="935" t="s">
        <v>314</v>
      </c>
      <c r="Y6" s="935"/>
      <c r="Z6" s="338">
        <v>0</v>
      </c>
      <c r="AA6" s="345" t="s">
        <v>315</v>
      </c>
      <c r="AB6" s="346"/>
      <c r="AC6" s="338">
        <v>0</v>
      </c>
    </row>
    <row r="7" spans="1:29" ht="15.75" x14ac:dyDescent="0.2">
      <c r="A7" s="338">
        <v>0</v>
      </c>
      <c r="B7" s="117" t="s">
        <v>240</v>
      </c>
      <c r="C7" s="357" t="s">
        <v>194</v>
      </c>
      <c r="D7" s="357" t="s">
        <v>241</v>
      </c>
      <c r="E7" s="357" t="s">
        <v>316</v>
      </c>
      <c r="F7" s="357" t="s">
        <v>317</v>
      </c>
      <c r="G7" s="338">
        <v>0</v>
      </c>
      <c r="H7" s="757" t="s">
        <v>318</v>
      </c>
      <c r="I7" s="757"/>
      <c r="J7" s="342"/>
      <c r="K7" s="338"/>
      <c r="L7" s="338"/>
      <c r="M7" s="338"/>
      <c r="N7" s="355"/>
      <c r="O7" s="355"/>
      <c r="P7" s="338"/>
      <c r="Q7" s="338"/>
      <c r="R7" s="347"/>
      <c r="S7" s="347"/>
      <c r="T7" s="338"/>
      <c r="U7" s="347"/>
      <c r="V7" s="347"/>
      <c r="W7" s="338"/>
      <c r="X7" s="347"/>
      <c r="Y7" s="347"/>
      <c r="Z7" s="338"/>
      <c r="AA7" s="347"/>
      <c r="AB7" s="347"/>
      <c r="AC7" s="338">
        <v>0</v>
      </c>
    </row>
    <row r="8" spans="1:29" ht="39.75" customHeight="1" x14ac:dyDescent="0.2">
      <c r="A8" s="338">
        <v>0</v>
      </c>
      <c r="B8" s="348" t="s">
        <v>68</v>
      </c>
      <c r="C8" s="349" t="s">
        <v>319</v>
      </c>
      <c r="D8" s="923" t="s">
        <v>320</v>
      </c>
      <c r="E8" s="923"/>
      <c r="F8" s="350" t="s">
        <v>321</v>
      </c>
      <c r="G8" s="338">
        <v>0</v>
      </c>
      <c r="H8" s="757" t="s">
        <v>322</v>
      </c>
      <c r="I8" s="757"/>
      <c r="J8" s="342"/>
      <c r="K8" s="924" t="s">
        <v>323</v>
      </c>
      <c r="L8" s="924"/>
      <c r="M8" s="338"/>
      <c r="N8" s="925" t="s">
        <v>324</v>
      </c>
      <c r="O8" s="925"/>
      <c r="P8" s="338">
        <v>0</v>
      </c>
      <c r="Q8" s="338">
        <v>0</v>
      </c>
      <c r="R8" s="901" t="s">
        <v>325</v>
      </c>
      <c r="S8" s="901"/>
      <c r="T8" s="338">
        <v>0</v>
      </c>
      <c r="U8" s="936" t="s">
        <v>326</v>
      </c>
      <c r="V8" s="936"/>
      <c r="W8" s="338">
        <v>0</v>
      </c>
      <c r="X8" s="937" t="s">
        <v>326</v>
      </c>
      <c r="Y8" s="937"/>
      <c r="Z8" s="338">
        <v>0</v>
      </c>
      <c r="AA8" s="904" t="s">
        <v>327</v>
      </c>
      <c r="AB8" s="905"/>
      <c r="AC8" s="338">
        <v>0</v>
      </c>
    </row>
    <row r="9" spans="1:29" ht="24.75" customHeight="1" x14ac:dyDescent="0.2">
      <c r="A9" s="338">
        <v>0</v>
      </c>
      <c r="B9" s="358" t="s">
        <v>328</v>
      </c>
      <c r="C9" s="359"/>
      <c r="D9" s="359"/>
      <c r="E9" s="359"/>
      <c r="F9" s="360"/>
      <c r="G9" s="338">
        <v>0</v>
      </c>
      <c r="H9" s="757" t="s">
        <v>329</v>
      </c>
      <c r="I9" s="757"/>
      <c r="J9" s="342"/>
      <c r="K9" s="355">
        <v>0</v>
      </c>
      <c r="L9" s="355"/>
      <c r="M9" s="338">
        <v>0</v>
      </c>
      <c r="N9" s="355"/>
      <c r="O9" s="355"/>
      <c r="P9" s="338">
        <v>0</v>
      </c>
      <c r="Q9" s="338">
        <v>0</v>
      </c>
      <c r="R9" s="901" t="s">
        <v>330</v>
      </c>
      <c r="S9" s="901"/>
      <c r="T9" s="338">
        <v>0</v>
      </c>
      <c r="U9" s="787" t="s">
        <v>331</v>
      </c>
      <c r="V9" s="787"/>
      <c r="W9" s="338">
        <v>0</v>
      </c>
      <c r="X9" s="888" t="s">
        <v>332</v>
      </c>
      <c r="Y9" s="888"/>
      <c r="Z9" s="338">
        <v>0</v>
      </c>
      <c r="AA9" s="904" t="s">
        <v>333</v>
      </c>
      <c r="AB9" s="905"/>
      <c r="AC9" s="338">
        <v>0</v>
      </c>
    </row>
    <row r="10" spans="1:29" ht="23.25" customHeight="1" x14ac:dyDescent="0.2">
      <c r="A10" s="338">
        <v>0</v>
      </c>
      <c r="B10" s="338">
        <v>0</v>
      </c>
      <c r="C10" s="338">
        <v>0</v>
      </c>
      <c r="D10" s="338">
        <v>0</v>
      </c>
      <c r="E10" s="338">
        <v>0</v>
      </c>
      <c r="F10" s="338">
        <v>0</v>
      </c>
      <c r="G10" s="338">
        <v>0</v>
      </c>
      <c r="H10" s="757" t="s">
        <v>334</v>
      </c>
      <c r="I10" s="757"/>
      <c r="J10" s="342"/>
      <c r="K10" s="921" t="s">
        <v>335</v>
      </c>
      <c r="L10" s="921"/>
      <c r="M10" s="338"/>
      <c r="N10" s="922" t="s">
        <v>336</v>
      </c>
      <c r="O10" s="922"/>
      <c r="P10" s="338">
        <v>0</v>
      </c>
      <c r="Q10" s="338">
        <v>0</v>
      </c>
      <c r="R10" s="901" t="s">
        <v>337</v>
      </c>
      <c r="S10" s="901"/>
      <c r="T10" s="338">
        <v>0</v>
      </c>
      <c r="U10" s="787" t="s">
        <v>338</v>
      </c>
      <c r="V10" s="787"/>
      <c r="W10" s="338">
        <v>0</v>
      </c>
      <c r="X10" s="888" t="s">
        <v>339</v>
      </c>
      <c r="Y10" s="888"/>
      <c r="Z10" s="338">
        <v>0</v>
      </c>
      <c r="AA10" s="904" t="s">
        <v>340</v>
      </c>
      <c r="AB10" s="905"/>
      <c r="AC10" s="338">
        <v>0</v>
      </c>
    </row>
    <row r="11" spans="1:29" ht="20.100000000000001" customHeight="1" x14ac:dyDescent="0.2">
      <c r="A11" s="338">
        <v>0</v>
      </c>
      <c r="B11" s="358" t="s">
        <v>341</v>
      </c>
      <c r="C11" s="359"/>
      <c r="D11" s="359"/>
      <c r="E11" s="359"/>
      <c r="F11" s="360"/>
      <c r="G11" s="338">
        <v>0</v>
      </c>
      <c r="H11" s="757" t="s">
        <v>342</v>
      </c>
      <c r="I11" s="757"/>
      <c r="J11" s="342"/>
      <c r="K11" s="355">
        <v>0</v>
      </c>
      <c r="L11" s="355"/>
      <c r="M11" s="338">
        <v>0</v>
      </c>
      <c r="N11" s="355">
        <v>0</v>
      </c>
      <c r="O11" s="355"/>
      <c r="P11" s="338">
        <v>0</v>
      </c>
      <c r="Q11" s="338">
        <v>0</v>
      </c>
      <c r="R11" s="901" t="s">
        <v>343</v>
      </c>
      <c r="S11" s="901"/>
      <c r="T11" s="338">
        <v>0</v>
      </c>
      <c r="U11" s="787" t="s">
        <v>339</v>
      </c>
      <c r="V11" s="787"/>
      <c r="W11" s="338">
        <v>0</v>
      </c>
      <c r="X11" s="888" t="s">
        <v>344</v>
      </c>
      <c r="Y11" s="888"/>
      <c r="Z11" s="338">
        <v>0</v>
      </c>
      <c r="AA11" s="904" t="s">
        <v>345</v>
      </c>
      <c r="AB11" s="905"/>
      <c r="AC11" s="338">
        <v>0</v>
      </c>
    </row>
    <row r="12" spans="1:29" ht="18.75" x14ac:dyDescent="0.2">
      <c r="A12" s="338">
        <v>0</v>
      </c>
      <c r="B12" s="338">
        <v>0</v>
      </c>
      <c r="C12" s="338">
        <v>0</v>
      </c>
      <c r="D12" s="338">
        <v>0</v>
      </c>
      <c r="E12" s="338">
        <v>0</v>
      </c>
      <c r="F12" s="338">
        <v>0</v>
      </c>
      <c r="G12" s="338">
        <v>0</v>
      </c>
      <c r="H12" s="757" t="s">
        <v>346</v>
      </c>
      <c r="I12" s="757"/>
      <c r="J12" s="342"/>
      <c r="K12" s="919" t="s">
        <v>347</v>
      </c>
      <c r="L12" s="919"/>
      <c r="M12" s="338"/>
      <c r="N12" s="920" t="s">
        <v>348</v>
      </c>
      <c r="O12" s="920"/>
      <c r="P12" s="338">
        <v>0</v>
      </c>
      <c r="Q12" s="338">
        <v>0</v>
      </c>
      <c r="R12" s="901" t="s">
        <v>349</v>
      </c>
      <c r="S12" s="901"/>
      <c r="T12" s="338">
        <v>0</v>
      </c>
      <c r="U12" s="787" t="s">
        <v>344</v>
      </c>
      <c r="V12" s="787"/>
      <c r="W12" s="338">
        <v>0</v>
      </c>
      <c r="X12" s="888" t="s">
        <v>350</v>
      </c>
      <c r="Y12" s="888"/>
      <c r="Z12" s="338">
        <v>0</v>
      </c>
      <c r="AA12" s="904" t="s">
        <v>351</v>
      </c>
      <c r="AB12" s="905"/>
      <c r="AC12" s="338">
        <v>0</v>
      </c>
    </row>
    <row r="13" spans="1:29" ht="20.100000000000001" customHeight="1" x14ac:dyDescent="0.2">
      <c r="A13" s="338">
        <v>0</v>
      </c>
      <c r="B13" s="358" t="s">
        <v>352</v>
      </c>
      <c r="C13" s="359"/>
      <c r="D13" s="359"/>
      <c r="E13" s="359"/>
      <c r="F13" s="360"/>
      <c r="G13" s="338">
        <v>0</v>
      </c>
      <c r="H13" s="757" t="s">
        <v>353</v>
      </c>
      <c r="I13" s="757"/>
      <c r="J13" s="342"/>
      <c r="K13" s="355">
        <v>0</v>
      </c>
      <c r="L13" s="355"/>
      <c r="M13" s="338">
        <v>0</v>
      </c>
      <c r="N13" s="355">
        <v>0</v>
      </c>
      <c r="O13" s="355"/>
      <c r="P13" s="338">
        <v>0</v>
      </c>
      <c r="Q13" s="338">
        <v>0</v>
      </c>
      <c r="R13" s="901" t="s">
        <v>354</v>
      </c>
      <c r="S13" s="901"/>
      <c r="T13" s="338">
        <v>0</v>
      </c>
      <c r="U13" s="787" t="s">
        <v>350</v>
      </c>
      <c r="V13" s="787"/>
      <c r="W13" s="338">
        <v>0</v>
      </c>
      <c r="X13" s="888" t="s">
        <v>355</v>
      </c>
      <c r="Y13" s="888"/>
      <c r="Z13" s="338">
        <v>0</v>
      </c>
      <c r="AA13" s="904" t="s">
        <v>356</v>
      </c>
      <c r="AB13" s="905"/>
      <c r="AC13" s="338">
        <v>0</v>
      </c>
    </row>
    <row r="14" spans="1:29" ht="20.100000000000001" customHeight="1" x14ac:dyDescent="0.2">
      <c r="A14" s="338">
        <v>0</v>
      </c>
      <c r="B14" s="338">
        <v>0</v>
      </c>
      <c r="C14" s="338">
        <v>0</v>
      </c>
      <c r="D14" s="338">
        <v>0</v>
      </c>
      <c r="E14" s="338">
        <v>0</v>
      </c>
      <c r="F14" s="338">
        <v>0</v>
      </c>
      <c r="G14" s="338">
        <v>0</v>
      </c>
      <c r="H14" s="757" t="s">
        <v>357</v>
      </c>
      <c r="I14" s="757"/>
      <c r="J14" s="342"/>
      <c r="K14" s="917" t="s">
        <v>358</v>
      </c>
      <c r="L14" s="917"/>
      <c r="M14" s="338">
        <v>0</v>
      </c>
      <c r="N14" s="918" t="s">
        <v>359</v>
      </c>
      <c r="O14" s="918"/>
      <c r="P14" s="338">
        <v>0</v>
      </c>
      <c r="Q14" s="338">
        <v>0</v>
      </c>
      <c r="R14" s="901" t="s">
        <v>360</v>
      </c>
      <c r="S14" s="901"/>
      <c r="T14" s="338">
        <v>0</v>
      </c>
      <c r="U14" s="787" t="s">
        <v>355</v>
      </c>
      <c r="V14" s="787"/>
      <c r="W14" s="338">
        <v>0</v>
      </c>
      <c r="X14" s="888" t="s">
        <v>361</v>
      </c>
      <c r="Y14" s="888"/>
      <c r="Z14" s="338">
        <v>0</v>
      </c>
      <c r="AA14" s="904" t="s">
        <v>362</v>
      </c>
      <c r="AB14" s="905"/>
      <c r="AC14" s="338">
        <v>0</v>
      </c>
    </row>
    <row r="15" spans="1:29" ht="20.100000000000001" customHeight="1" x14ac:dyDescent="0.2">
      <c r="A15" s="338">
        <v>0</v>
      </c>
      <c r="B15" s="358" t="s">
        <v>363</v>
      </c>
      <c r="C15" s="359"/>
      <c r="D15" s="359"/>
      <c r="E15" s="359"/>
      <c r="F15" s="360"/>
      <c r="G15" s="338">
        <v>0</v>
      </c>
      <c r="H15" s="757" t="s">
        <v>364</v>
      </c>
      <c r="I15" s="757"/>
      <c r="J15" s="342"/>
      <c r="K15" s="355">
        <v>0</v>
      </c>
      <c r="L15" s="355"/>
      <c r="M15" s="338">
        <v>0</v>
      </c>
      <c r="N15" s="355">
        <v>0</v>
      </c>
      <c r="O15" s="355"/>
      <c r="P15" s="338">
        <v>0</v>
      </c>
      <c r="Q15" s="338">
        <v>0</v>
      </c>
      <c r="R15" s="901" t="s">
        <v>365</v>
      </c>
      <c r="S15" s="901"/>
      <c r="T15" s="338">
        <v>0</v>
      </c>
      <c r="U15" s="787" t="s">
        <v>361</v>
      </c>
      <c r="V15" s="787"/>
      <c r="W15" s="338">
        <v>0</v>
      </c>
      <c r="X15" s="888" t="s">
        <v>366</v>
      </c>
      <c r="Y15" s="888"/>
      <c r="Z15" s="338">
        <v>0</v>
      </c>
      <c r="AA15" s="904" t="s">
        <v>367</v>
      </c>
      <c r="AB15" s="905"/>
      <c r="AC15" s="338">
        <v>0</v>
      </c>
    </row>
    <row r="16" spans="1:29" ht="24.75" customHeight="1" x14ac:dyDescent="0.2">
      <c r="A16" s="338">
        <v>0</v>
      </c>
      <c r="B16" s="338">
        <v>0</v>
      </c>
      <c r="C16" s="338">
        <v>0</v>
      </c>
      <c r="D16" s="338">
        <v>0</v>
      </c>
      <c r="E16" s="338">
        <v>0</v>
      </c>
      <c r="F16" s="338">
        <v>0</v>
      </c>
      <c r="G16" s="338">
        <v>0</v>
      </c>
      <c r="H16" s="757" t="s">
        <v>368</v>
      </c>
      <c r="I16" s="757"/>
      <c r="J16" s="342"/>
      <c r="K16" s="902" t="s">
        <v>369</v>
      </c>
      <c r="L16" s="902"/>
      <c r="M16" s="338"/>
      <c r="N16" s="903" t="s">
        <v>370</v>
      </c>
      <c r="O16" s="903"/>
      <c r="P16" s="338">
        <v>0</v>
      </c>
      <c r="Q16" s="338">
        <v>0</v>
      </c>
      <c r="R16" s="901" t="s">
        <v>371</v>
      </c>
      <c r="S16" s="901"/>
      <c r="T16" s="338">
        <v>0</v>
      </c>
      <c r="U16" s="787" t="s">
        <v>366</v>
      </c>
      <c r="V16" s="787"/>
      <c r="W16" s="338">
        <v>0</v>
      </c>
      <c r="X16" s="888" t="s">
        <v>372</v>
      </c>
      <c r="Y16" s="888"/>
      <c r="Z16" s="338">
        <v>0</v>
      </c>
      <c r="AA16" s="904" t="s">
        <v>373</v>
      </c>
      <c r="AB16" s="905"/>
      <c r="AC16" s="338">
        <v>0</v>
      </c>
    </row>
    <row r="17" spans="1:29" ht="25.5" customHeight="1" x14ac:dyDescent="0.2">
      <c r="A17" s="338">
        <v>0</v>
      </c>
      <c r="B17" s="358" t="s">
        <v>374</v>
      </c>
      <c r="C17" s="359"/>
      <c r="D17" s="359"/>
      <c r="E17" s="359"/>
      <c r="F17" s="360"/>
      <c r="G17" s="338">
        <v>0</v>
      </c>
      <c r="H17" s="757" t="s">
        <v>375</v>
      </c>
      <c r="I17" s="757"/>
      <c r="J17" s="342"/>
      <c r="K17" s="355">
        <v>0</v>
      </c>
      <c r="L17" s="355"/>
      <c r="M17" s="338">
        <v>0</v>
      </c>
      <c r="N17" s="355">
        <v>0</v>
      </c>
      <c r="O17" s="355"/>
      <c r="P17" s="338">
        <v>0</v>
      </c>
      <c r="Q17" s="338">
        <v>0</v>
      </c>
      <c r="R17" s="901" t="s">
        <v>376</v>
      </c>
      <c r="S17" s="901"/>
      <c r="T17" s="338">
        <v>0</v>
      </c>
      <c r="U17" s="787" t="s">
        <v>372</v>
      </c>
      <c r="V17" s="787"/>
      <c r="W17" s="338">
        <v>0</v>
      </c>
      <c r="X17" s="888" t="s">
        <v>377</v>
      </c>
      <c r="Y17" s="888"/>
      <c r="Z17" s="338">
        <v>0</v>
      </c>
      <c r="AA17" s="904" t="s">
        <v>378</v>
      </c>
      <c r="AB17" s="905"/>
      <c r="AC17" s="338">
        <v>0</v>
      </c>
    </row>
    <row r="18" spans="1:29" ht="20.100000000000001" customHeight="1" x14ac:dyDescent="0.2">
      <c r="A18" s="338">
        <v>0</v>
      </c>
      <c r="B18" s="338">
        <v>0</v>
      </c>
      <c r="C18" s="338">
        <v>0</v>
      </c>
      <c r="D18" s="338">
        <v>0</v>
      </c>
      <c r="E18" s="338">
        <v>0</v>
      </c>
      <c r="F18" s="338">
        <v>0</v>
      </c>
      <c r="G18" s="338">
        <v>0</v>
      </c>
      <c r="H18" s="757" t="s">
        <v>379</v>
      </c>
      <c r="I18" s="757"/>
      <c r="J18" s="342"/>
      <c r="K18" s="915" t="s">
        <v>380</v>
      </c>
      <c r="L18" s="915"/>
      <c r="M18" s="338"/>
      <c r="N18" s="916" t="s">
        <v>381</v>
      </c>
      <c r="O18" s="916"/>
      <c r="P18" s="338">
        <v>0</v>
      </c>
      <c r="Q18" s="338">
        <v>0</v>
      </c>
      <c r="R18" s="901" t="s">
        <v>382</v>
      </c>
      <c r="S18" s="901"/>
      <c r="T18" s="338">
        <v>0</v>
      </c>
      <c r="U18" s="787" t="s">
        <v>377</v>
      </c>
      <c r="V18" s="787"/>
      <c r="W18" s="338">
        <v>0</v>
      </c>
      <c r="X18" s="888" t="s">
        <v>383</v>
      </c>
      <c r="Y18" s="888"/>
      <c r="Z18" s="338">
        <v>0</v>
      </c>
      <c r="AA18" s="904" t="s">
        <v>384</v>
      </c>
      <c r="AB18" s="905"/>
      <c r="AC18" s="338">
        <v>0</v>
      </c>
    </row>
    <row r="19" spans="1:29" ht="20.100000000000001" customHeight="1" thickBot="1" x14ac:dyDescent="0.25">
      <c r="A19" s="338">
        <v>0</v>
      </c>
      <c r="B19" s="358" t="s">
        <v>385</v>
      </c>
      <c r="C19" s="359"/>
      <c r="D19" s="359"/>
      <c r="E19" s="359"/>
      <c r="F19" s="360"/>
      <c r="G19" s="338">
        <v>0</v>
      </c>
      <c r="H19" s="757" t="s">
        <v>386</v>
      </c>
      <c r="I19" s="757"/>
      <c r="J19" s="342"/>
      <c r="K19" s="338">
        <v>0</v>
      </c>
      <c r="L19" s="338"/>
      <c r="M19" s="338">
        <v>0</v>
      </c>
      <c r="N19" s="355">
        <v>0</v>
      </c>
      <c r="O19" s="355"/>
      <c r="P19" s="338">
        <v>0</v>
      </c>
      <c r="Q19" s="338">
        <v>0</v>
      </c>
      <c r="R19" s="901" t="s">
        <v>387</v>
      </c>
      <c r="S19" s="901"/>
      <c r="T19" s="338">
        <v>0</v>
      </c>
      <c r="U19" s="787" t="s">
        <v>388</v>
      </c>
      <c r="V19" s="787"/>
      <c r="W19" s="338">
        <v>0</v>
      </c>
      <c r="X19" s="888" t="s">
        <v>389</v>
      </c>
      <c r="Y19" s="888"/>
      <c r="Z19" s="338">
        <v>0</v>
      </c>
      <c r="AA19" s="904" t="s">
        <v>390</v>
      </c>
      <c r="AB19" s="905"/>
      <c r="AC19" s="338">
        <v>0</v>
      </c>
    </row>
    <row r="20" spans="1:29" ht="20.100000000000001" customHeight="1" x14ac:dyDescent="0.2">
      <c r="A20" s="338">
        <v>0</v>
      </c>
      <c r="B20" s="338">
        <v>0</v>
      </c>
      <c r="C20" s="338">
        <v>0</v>
      </c>
      <c r="D20" s="338">
        <v>0</v>
      </c>
      <c r="E20" s="338">
        <v>0</v>
      </c>
      <c r="F20" s="338">
        <v>0</v>
      </c>
      <c r="G20" s="338">
        <v>0</v>
      </c>
      <c r="H20" s="757" t="s">
        <v>36</v>
      </c>
      <c r="I20" s="757"/>
      <c r="J20" s="342"/>
      <c r="K20" s="795" t="s">
        <v>29</v>
      </c>
      <c r="L20" s="795"/>
      <c r="M20" s="338"/>
      <c r="N20" s="914" t="s">
        <v>391</v>
      </c>
      <c r="O20" s="914"/>
      <c r="P20" s="338">
        <v>0</v>
      </c>
      <c r="Q20" s="338">
        <v>0</v>
      </c>
      <c r="R20" s="901" t="s">
        <v>392</v>
      </c>
      <c r="S20" s="901"/>
      <c r="T20" s="338">
        <v>0</v>
      </c>
      <c r="U20" s="787" t="s">
        <v>383</v>
      </c>
      <c r="V20" s="787"/>
      <c r="W20" s="338">
        <v>0</v>
      </c>
      <c r="X20" s="888" t="s">
        <v>32</v>
      </c>
      <c r="Y20" s="888"/>
      <c r="Z20" s="338">
        <v>0</v>
      </c>
      <c r="AA20" s="904" t="s">
        <v>393</v>
      </c>
      <c r="AB20" s="905"/>
      <c r="AC20" s="338">
        <v>0</v>
      </c>
    </row>
    <row r="21" spans="1:29" ht="26.25" customHeight="1" x14ac:dyDescent="0.2">
      <c r="A21" s="338">
        <v>0</v>
      </c>
      <c r="B21" s="358" t="s">
        <v>394</v>
      </c>
      <c r="C21" s="359"/>
      <c r="D21" s="359"/>
      <c r="E21" s="359"/>
      <c r="F21" s="360"/>
      <c r="G21" s="344"/>
      <c r="H21" s="757" t="s">
        <v>395</v>
      </c>
      <c r="I21" s="757"/>
      <c r="J21" s="342"/>
      <c r="K21" s="338">
        <v>0</v>
      </c>
      <c r="L21" s="338"/>
      <c r="M21" s="338">
        <v>0</v>
      </c>
      <c r="N21" s="355">
        <v>0</v>
      </c>
      <c r="O21" s="355"/>
      <c r="P21" s="338">
        <v>0</v>
      </c>
      <c r="Q21" s="338">
        <v>0</v>
      </c>
      <c r="R21" s="901" t="s">
        <v>396</v>
      </c>
      <c r="S21" s="901"/>
      <c r="T21" s="338">
        <v>0</v>
      </c>
      <c r="U21" s="787" t="s">
        <v>397</v>
      </c>
      <c r="V21" s="787"/>
      <c r="W21" s="338">
        <v>0</v>
      </c>
      <c r="X21" s="888" t="s">
        <v>398</v>
      </c>
      <c r="Y21" s="888"/>
      <c r="Z21" s="338">
        <v>0</v>
      </c>
      <c r="AA21" s="904" t="s">
        <v>399</v>
      </c>
      <c r="AB21" s="905"/>
      <c r="AC21" s="338">
        <v>0</v>
      </c>
    </row>
    <row r="22" spans="1:29" ht="20.100000000000001" customHeight="1" x14ac:dyDescent="0.2">
      <c r="A22" s="338">
        <v>0</v>
      </c>
      <c r="B22" s="338">
        <v>0</v>
      </c>
      <c r="C22" s="338">
        <v>0</v>
      </c>
      <c r="D22" s="338">
        <v>0</v>
      </c>
      <c r="E22" s="338">
        <v>0</v>
      </c>
      <c r="F22" s="338">
        <v>0</v>
      </c>
      <c r="G22" s="338">
        <v>0</v>
      </c>
      <c r="H22" s="757" t="s">
        <v>400</v>
      </c>
      <c r="I22" s="757"/>
      <c r="J22" s="342"/>
      <c r="K22" s="912" t="s">
        <v>401</v>
      </c>
      <c r="L22" s="912"/>
      <c r="M22" s="338"/>
      <c r="N22" s="913" t="s">
        <v>402</v>
      </c>
      <c r="O22" s="913"/>
      <c r="P22" s="338">
        <v>0</v>
      </c>
      <c r="Q22" s="338">
        <v>0</v>
      </c>
      <c r="R22" s="901" t="s">
        <v>403</v>
      </c>
      <c r="S22" s="901"/>
      <c r="T22" s="338">
        <v>0</v>
      </c>
      <c r="U22" s="787" t="s">
        <v>389</v>
      </c>
      <c r="V22" s="787"/>
      <c r="W22" s="338">
        <v>0</v>
      </c>
      <c r="X22" s="888" t="s">
        <v>404</v>
      </c>
      <c r="Y22" s="888"/>
      <c r="Z22" s="338">
        <v>0</v>
      </c>
      <c r="AA22" s="904" t="s">
        <v>405</v>
      </c>
      <c r="AB22" s="905"/>
      <c r="AC22" s="338">
        <v>0</v>
      </c>
    </row>
    <row r="23" spans="1:29" ht="43.5" customHeight="1" x14ac:dyDescent="0.2">
      <c r="A23" s="338">
        <v>0</v>
      </c>
      <c r="B23" s="338">
        <v>0</v>
      </c>
      <c r="C23" s="338">
        <v>0</v>
      </c>
      <c r="D23" s="338">
        <v>0</v>
      </c>
      <c r="G23" s="338">
        <v>0</v>
      </c>
      <c r="H23" s="338"/>
      <c r="I23" s="338"/>
      <c r="J23" s="351" t="s">
        <v>406</v>
      </c>
      <c r="K23" s="355">
        <v>0</v>
      </c>
      <c r="L23" s="355"/>
      <c r="M23" s="338">
        <v>0</v>
      </c>
      <c r="N23" s="355">
        <v>0</v>
      </c>
      <c r="O23" s="355"/>
      <c r="P23" s="338">
        <v>0</v>
      </c>
      <c r="Q23" s="338">
        <v>0</v>
      </c>
      <c r="R23" s="901" t="s">
        <v>407</v>
      </c>
      <c r="S23" s="901"/>
      <c r="T23" s="338">
        <v>0</v>
      </c>
      <c r="U23" s="787" t="s">
        <v>32</v>
      </c>
      <c r="V23" s="787"/>
      <c r="W23" s="338">
        <v>0</v>
      </c>
      <c r="X23" s="888" t="s">
        <v>408</v>
      </c>
      <c r="Y23" s="888"/>
      <c r="Z23" s="338">
        <v>0</v>
      </c>
      <c r="AA23" s="904" t="s">
        <v>409</v>
      </c>
      <c r="AB23" s="905"/>
      <c r="AC23" s="338">
        <v>0</v>
      </c>
    </row>
    <row r="24" spans="1:29" ht="20.100000000000001" customHeight="1" x14ac:dyDescent="0.2">
      <c r="A24" s="338">
        <v>0</v>
      </c>
      <c r="B24" s="338">
        <v>0</v>
      </c>
      <c r="C24" s="352" t="s">
        <v>410</v>
      </c>
      <c r="D24" s="338"/>
      <c r="J24" s="353" t="s">
        <v>411</v>
      </c>
      <c r="K24" s="910" t="s">
        <v>412</v>
      </c>
      <c r="L24" s="910"/>
      <c r="M24" s="338"/>
      <c r="N24" s="911" t="s">
        <v>413</v>
      </c>
      <c r="O24" s="911"/>
      <c r="P24" s="338">
        <v>0</v>
      </c>
      <c r="Q24" s="338">
        <v>0</v>
      </c>
      <c r="R24" s="901" t="s">
        <v>414</v>
      </c>
      <c r="S24" s="901"/>
      <c r="T24" s="338">
        <v>0</v>
      </c>
      <c r="U24" s="787" t="s">
        <v>415</v>
      </c>
      <c r="V24" s="787"/>
      <c r="W24" s="338">
        <v>0</v>
      </c>
      <c r="X24" s="888" t="s">
        <v>416</v>
      </c>
      <c r="Y24" s="888"/>
      <c r="Z24" s="338">
        <v>0</v>
      </c>
      <c r="AA24" s="904" t="s">
        <v>417</v>
      </c>
      <c r="AB24" s="905"/>
      <c r="AC24" s="338">
        <v>0</v>
      </c>
    </row>
    <row r="25" spans="1:29" ht="20.100000000000001" customHeight="1" x14ac:dyDescent="0.2">
      <c r="A25" s="338">
        <v>0</v>
      </c>
      <c r="B25" s="338">
        <v>0</v>
      </c>
      <c r="C25" s="352" t="s">
        <v>418</v>
      </c>
      <c r="D25" s="338"/>
      <c r="J25" s="351"/>
      <c r="K25" s="355">
        <v>0</v>
      </c>
      <c r="L25" s="355"/>
      <c r="M25" s="338">
        <v>0</v>
      </c>
      <c r="N25" s="355">
        <v>0</v>
      </c>
      <c r="O25" s="355"/>
      <c r="P25" s="338">
        <v>0</v>
      </c>
      <c r="Q25" s="338">
        <v>0</v>
      </c>
      <c r="R25" s="901" t="s">
        <v>419</v>
      </c>
      <c r="S25" s="901"/>
      <c r="T25" s="338">
        <v>0</v>
      </c>
      <c r="U25" s="787" t="s">
        <v>398</v>
      </c>
      <c r="V25" s="787"/>
      <c r="W25" s="338">
        <v>0</v>
      </c>
      <c r="X25" s="888" t="s">
        <v>420</v>
      </c>
      <c r="Y25" s="888"/>
      <c r="Z25" s="338">
        <v>0</v>
      </c>
      <c r="AA25" s="904" t="s">
        <v>421</v>
      </c>
      <c r="AB25" s="905"/>
      <c r="AC25" s="338">
        <v>0</v>
      </c>
    </row>
    <row r="26" spans="1:29" ht="27.75" customHeight="1" x14ac:dyDescent="0.2">
      <c r="A26" s="338"/>
      <c r="B26" s="338"/>
      <c r="C26" s="354"/>
      <c r="D26" s="338"/>
      <c r="J26" s="353" t="s">
        <v>422</v>
      </c>
      <c r="K26" s="908" t="s">
        <v>423</v>
      </c>
      <c r="L26" s="908"/>
      <c r="M26" s="338"/>
      <c r="N26" s="909" t="s">
        <v>424</v>
      </c>
      <c r="O26" s="909"/>
      <c r="P26" s="338">
        <v>0</v>
      </c>
      <c r="Q26" s="338">
        <v>0</v>
      </c>
      <c r="R26" s="901" t="s">
        <v>425</v>
      </c>
      <c r="S26" s="901"/>
      <c r="T26" s="338">
        <v>0</v>
      </c>
      <c r="U26" s="787" t="s">
        <v>426</v>
      </c>
      <c r="V26" s="787"/>
      <c r="W26" s="338">
        <v>0</v>
      </c>
      <c r="X26" s="888" t="s">
        <v>427</v>
      </c>
      <c r="Y26" s="888"/>
      <c r="Z26" s="338">
        <v>0</v>
      </c>
      <c r="AA26" s="904" t="s">
        <v>428</v>
      </c>
      <c r="AB26" s="905"/>
      <c r="AC26" s="338">
        <v>0</v>
      </c>
    </row>
    <row r="27" spans="1:29" ht="20.100000000000001" customHeight="1" x14ac:dyDescent="0.2">
      <c r="A27" s="338">
        <v>0</v>
      </c>
      <c r="B27" s="338">
        <v>0</v>
      </c>
      <c r="C27" s="338">
        <v>0</v>
      </c>
      <c r="D27" s="338">
        <v>0</v>
      </c>
      <c r="E27" s="338">
        <v>0</v>
      </c>
      <c r="G27" s="338">
        <v>0</v>
      </c>
      <c r="H27" s="338"/>
      <c r="I27" s="338"/>
      <c r="J27" s="338">
        <v>0</v>
      </c>
      <c r="K27" s="355">
        <v>0</v>
      </c>
      <c r="L27" s="355"/>
      <c r="M27" s="338">
        <v>0</v>
      </c>
      <c r="N27" s="355">
        <v>0</v>
      </c>
      <c r="O27" s="355"/>
      <c r="P27" s="338">
        <v>0</v>
      </c>
      <c r="Q27" s="338">
        <v>0</v>
      </c>
      <c r="R27" s="901" t="s">
        <v>429</v>
      </c>
      <c r="S27" s="901"/>
      <c r="T27" s="338">
        <v>0</v>
      </c>
      <c r="U27" s="787" t="s">
        <v>404</v>
      </c>
      <c r="V27" s="787"/>
      <c r="W27" s="338">
        <v>0</v>
      </c>
      <c r="X27" s="888" t="s">
        <v>430</v>
      </c>
      <c r="Y27" s="888"/>
      <c r="Z27" s="338">
        <v>0</v>
      </c>
      <c r="AA27" s="904" t="s">
        <v>431</v>
      </c>
      <c r="AB27" s="905"/>
      <c r="AC27" s="338">
        <v>0</v>
      </c>
    </row>
    <row r="28" spans="1:29" ht="20.100000000000001" customHeight="1" x14ac:dyDescent="0.2">
      <c r="A28" s="338">
        <v>0</v>
      </c>
      <c r="B28" s="338">
        <v>0</v>
      </c>
      <c r="C28" s="338">
        <v>0</v>
      </c>
      <c r="D28" s="338">
        <v>0</v>
      </c>
      <c r="E28" s="338">
        <v>0</v>
      </c>
      <c r="G28" s="338">
        <v>0</v>
      </c>
      <c r="H28" s="338"/>
      <c r="I28" s="338"/>
      <c r="J28" s="353" t="s">
        <v>432</v>
      </c>
      <c r="K28" s="906" t="s">
        <v>433</v>
      </c>
      <c r="L28" s="906"/>
      <c r="M28" s="338"/>
      <c r="N28" s="907" t="s">
        <v>434</v>
      </c>
      <c r="O28" s="907"/>
      <c r="P28" s="338">
        <v>0</v>
      </c>
      <c r="Q28" s="338">
        <v>0</v>
      </c>
      <c r="R28" s="901" t="s">
        <v>435</v>
      </c>
      <c r="S28" s="901"/>
      <c r="T28" s="338">
        <v>0</v>
      </c>
      <c r="U28" s="787" t="s">
        <v>436</v>
      </c>
      <c r="V28" s="787"/>
      <c r="W28" s="338">
        <v>0</v>
      </c>
      <c r="X28" s="888" t="s">
        <v>437</v>
      </c>
      <c r="Y28" s="888"/>
      <c r="Z28" s="338">
        <v>0</v>
      </c>
      <c r="AA28" s="338">
        <v>0</v>
      </c>
      <c r="AB28" s="338"/>
      <c r="AC28" s="338">
        <v>0</v>
      </c>
    </row>
    <row r="29" spans="1:29" ht="20.100000000000001" customHeight="1" x14ac:dyDescent="0.2">
      <c r="A29" s="338">
        <v>0</v>
      </c>
      <c r="B29" s="338">
        <v>0</v>
      </c>
      <c r="C29" s="338">
        <v>0</v>
      </c>
      <c r="D29" s="338">
        <v>0</v>
      </c>
      <c r="E29" s="338">
        <v>0</v>
      </c>
      <c r="G29" s="338">
        <v>0</v>
      </c>
      <c r="H29" s="338"/>
      <c r="I29" s="338"/>
      <c r="K29" s="355">
        <v>0</v>
      </c>
      <c r="L29" s="355"/>
      <c r="M29" s="338">
        <v>0</v>
      </c>
      <c r="N29" s="355">
        <v>0</v>
      </c>
      <c r="O29" s="355"/>
      <c r="P29" s="338">
        <v>0</v>
      </c>
      <c r="Q29" s="338">
        <v>0</v>
      </c>
      <c r="R29" s="901" t="s">
        <v>438</v>
      </c>
      <c r="S29" s="901"/>
      <c r="T29" s="338">
        <v>0</v>
      </c>
      <c r="U29" s="787" t="s">
        <v>408</v>
      </c>
      <c r="V29" s="787"/>
      <c r="W29" s="338">
        <v>0</v>
      </c>
      <c r="X29" s="888" t="s">
        <v>439</v>
      </c>
      <c r="Y29" s="888"/>
      <c r="Z29" s="338">
        <v>0</v>
      </c>
      <c r="AA29" s="338">
        <v>0</v>
      </c>
      <c r="AB29" s="338"/>
      <c r="AC29" s="338">
        <v>0</v>
      </c>
    </row>
    <row r="30" spans="1:29" ht="20.100000000000001" customHeight="1" x14ac:dyDescent="0.2">
      <c r="A30" s="338">
        <v>0</v>
      </c>
      <c r="B30" s="338">
        <v>0</v>
      </c>
      <c r="C30" s="338">
        <v>0</v>
      </c>
      <c r="D30" s="338">
        <v>0</v>
      </c>
      <c r="E30" s="338">
        <v>0</v>
      </c>
      <c r="G30" s="338">
        <v>0</v>
      </c>
      <c r="H30" s="338"/>
      <c r="I30" s="338"/>
      <c r="K30" s="902" t="s">
        <v>440</v>
      </c>
      <c r="L30" s="902"/>
      <c r="M30" s="338"/>
      <c r="N30" s="903" t="s">
        <v>441</v>
      </c>
      <c r="O30" s="903"/>
      <c r="P30" s="338">
        <v>0</v>
      </c>
      <c r="Q30" s="338">
        <v>0</v>
      </c>
      <c r="T30" s="338">
        <v>0</v>
      </c>
      <c r="U30" s="787" t="s">
        <v>416</v>
      </c>
      <c r="V30" s="787"/>
      <c r="W30" s="338">
        <v>0</v>
      </c>
      <c r="X30" s="888" t="s">
        <v>442</v>
      </c>
      <c r="Y30" s="888"/>
      <c r="Z30" s="338">
        <v>0</v>
      </c>
      <c r="AA30" s="338">
        <v>0</v>
      </c>
      <c r="AB30" s="338"/>
      <c r="AC30" s="338">
        <v>0</v>
      </c>
    </row>
    <row r="31" spans="1:29" ht="20.100000000000001" customHeight="1" x14ac:dyDescent="0.2">
      <c r="A31" s="338">
        <v>0</v>
      </c>
      <c r="B31" s="338">
        <v>0</v>
      </c>
      <c r="C31" s="338">
        <v>0</v>
      </c>
      <c r="D31" s="338">
        <v>0</v>
      </c>
      <c r="G31" s="338">
        <v>0</v>
      </c>
      <c r="H31" s="338"/>
      <c r="I31" s="338"/>
      <c r="K31" s="355">
        <v>0</v>
      </c>
      <c r="L31" s="355"/>
      <c r="M31" s="338">
        <v>0</v>
      </c>
      <c r="N31" s="355">
        <v>0</v>
      </c>
      <c r="O31" s="355"/>
      <c r="P31" s="338">
        <v>0</v>
      </c>
      <c r="Q31" s="338">
        <v>0</v>
      </c>
      <c r="T31" s="338">
        <v>0</v>
      </c>
      <c r="U31" s="787" t="s">
        <v>420</v>
      </c>
      <c r="V31" s="787"/>
      <c r="W31" s="338">
        <v>0</v>
      </c>
      <c r="X31" s="888" t="s">
        <v>443</v>
      </c>
      <c r="Y31" s="888"/>
      <c r="Z31" s="338">
        <v>0</v>
      </c>
      <c r="AA31" s="338">
        <v>0</v>
      </c>
      <c r="AB31" s="338"/>
      <c r="AC31" s="338">
        <v>0</v>
      </c>
    </row>
    <row r="32" spans="1:29" ht="20.100000000000001" customHeight="1" x14ac:dyDescent="0.2">
      <c r="A32" s="338">
        <v>0</v>
      </c>
      <c r="B32" s="338">
        <v>0</v>
      </c>
      <c r="C32" s="338">
        <v>0</v>
      </c>
      <c r="D32" s="338">
        <v>0</v>
      </c>
      <c r="G32" s="338">
        <v>0</v>
      </c>
      <c r="H32" s="338"/>
      <c r="I32" s="338"/>
      <c r="K32" s="899" t="s">
        <v>444</v>
      </c>
      <c r="L32" s="899"/>
      <c r="M32" s="338"/>
      <c r="N32" s="900" t="s">
        <v>445</v>
      </c>
      <c r="O32" s="900"/>
      <c r="P32" s="338">
        <v>0</v>
      </c>
      <c r="Q32" s="338">
        <v>0</v>
      </c>
      <c r="T32" s="338">
        <v>0</v>
      </c>
      <c r="U32" s="787" t="s">
        <v>427</v>
      </c>
      <c r="V32" s="787"/>
      <c r="W32" s="338">
        <v>0</v>
      </c>
      <c r="X32" s="888" t="s">
        <v>446</v>
      </c>
      <c r="Y32" s="888"/>
      <c r="Z32" s="338">
        <v>0</v>
      </c>
      <c r="AA32" s="338">
        <v>0</v>
      </c>
      <c r="AB32" s="338"/>
      <c r="AC32" s="338">
        <v>0</v>
      </c>
    </row>
    <row r="33" spans="1:29" ht="20.100000000000001" customHeight="1" x14ac:dyDescent="0.2">
      <c r="A33" s="338">
        <v>0</v>
      </c>
      <c r="B33" s="338">
        <v>0</v>
      </c>
      <c r="C33" s="338">
        <v>0</v>
      </c>
      <c r="D33" s="338">
        <v>0</v>
      </c>
      <c r="G33" s="338">
        <v>0</v>
      </c>
      <c r="H33" s="338"/>
      <c r="I33" s="338"/>
      <c r="K33" s="355">
        <v>0</v>
      </c>
      <c r="L33" s="355"/>
      <c r="M33" s="338">
        <v>0</v>
      </c>
      <c r="N33" s="355">
        <v>0</v>
      </c>
      <c r="O33" s="355"/>
      <c r="P33" s="338">
        <v>0</v>
      </c>
      <c r="Q33" s="338">
        <v>0</v>
      </c>
      <c r="T33" s="338">
        <v>0</v>
      </c>
      <c r="U33" s="787" t="s">
        <v>430</v>
      </c>
      <c r="V33" s="787"/>
      <c r="W33" s="338">
        <v>0</v>
      </c>
      <c r="X33" s="888" t="s">
        <v>447</v>
      </c>
      <c r="Y33" s="888"/>
      <c r="Z33" s="338">
        <v>0</v>
      </c>
      <c r="AA33" s="338">
        <v>0</v>
      </c>
      <c r="AB33" s="338"/>
      <c r="AC33" s="338">
        <v>0</v>
      </c>
    </row>
    <row r="34" spans="1:29" ht="20.100000000000001" customHeight="1" x14ac:dyDescent="0.2">
      <c r="A34" s="338">
        <v>0</v>
      </c>
      <c r="B34" s="338">
        <v>0</v>
      </c>
      <c r="C34" s="338">
        <v>0</v>
      </c>
      <c r="D34" s="338">
        <v>0</v>
      </c>
      <c r="G34" s="338">
        <v>0</v>
      </c>
      <c r="H34" s="338"/>
      <c r="I34" s="338"/>
      <c r="K34" s="897" t="s">
        <v>448</v>
      </c>
      <c r="L34" s="897"/>
      <c r="M34" s="338"/>
      <c r="N34" s="898" t="s">
        <v>449</v>
      </c>
      <c r="O34" s="898"/>
      <c r="P34" s="338">
        <v>0</v>
      </c>
      <c r="Q34" s="338">
        <v>0</v>
      </c>
      <c r="T34" s="338">
        <v>0</v>
      </c>
      <c r="U34" s="787" t="s">
        <v>450</v>
      </c>
      <c r="V34" s="787"/>
      <c r="W34" s="338">
        <v>0</v>
      </c>
      <c r="X34" s="888" t="s">
        <v>451</v>
      </c>
      <c r="Y34" s="888"/>
      <c r="Z34" s="338">
        <v>0</v>
      </c>
      <c r="AA34" s="338">
        <v>0</v>
      </c>
      <c r="AB34" s="338"/>
      <c r="AC34" s="338">
        <v>0</v>
      </c>
    </row>
    <row r="35" spans="1:29" ht="20.100000000000001" customHeight="1" x14ac:dyDescent="0.2">
      <c r="A35" s="338">
        <v>0</v>
      </c>
      <c r="B35" s="338">
        <v>0</v>
      </c>
      <c r="C35" s="338">
        <v>0</v>
      </c>
      <c r="D35" s="338">
        <v>0</v>
      </c>
      <c r="G35" s="338">
        <v>0</v>
      </c>
      <c r="H35" s="338"/>
      <c r="I35" s="338"/>
      <c r="K35" s="355">
        <v>0</v>
      </c>
      <c r="L35" s="355"/>
      <c r="M35" s="338">
        <v>0</v>
      </c>
      <c r="N35" s="355">
        <v>0</v>
      </c>
      <c r="O35" s="355"/>
      <c r="P35" s="338">
        <v>0</v>
      </c>
      <c r="Q35" s="338">
        <v>0</v>
      </c>
      <c r="T35" s="338">
        <v>0</v>
      </c>
      <c r="U35" s="787" t="s">
        <v>437</v>
      </c>
      <c r="V35" s="787"/>
      <c r="W35" s="338">
        <v>0</v>
      </c>
      <c r="X35" s="888" t="s">
        <v>452</v>
      </c>
      <c r="Y35" s="888"/>
      <c r="Z35" s="338">
        <v>0</v>
      </c>
      <c r="AA35" s="338">
        <v>0</v>
      </c>
      <c r="AB35" s="338"/>
      <c r="AC35" s="338">
        <v>0</v>
      </c>
    </row>
    <row r="36" spans="1:29" ht="20.100000000000001" customHeight="1" x14ac:dyDescent="0.2">
      <c r="A36" s="338">
        <v>0</v>
      </c>
      <c r="B36" s="338">
        <v>0</v>
      </c>
      <c r="C36" s="338">
        <v>0</v>
      </c>
      <c r="D36" s="338">
        <v>0</v>
      </c>
      <c r="G36" s="338">
        <v>0</v>
      </c>
      <c r="H36" s="338"/>
      <c r="I36" s="338"/>
      <c r="J36" s="338">
        <v>0</v>
      </c>
      <c r="K36" s="895" t="s">
        <v>453</v>
      </c>
      <c r="L36" s="895"/>
      <c r="M36" s="338"/>
      <c r="N36" s="896" t="s">
        <v>454</v>
      </c>
      <c r="O36" s="896"/>
      <c r="P36" s="338">
        <v>0</v>
      </c>
      <c r="Q36" s="338">
        <v>0</v>
      </c>
      <c r="T36" s="338">
        <v>0</v>
      </c>
      <c r="U36" s="787" t="s">
        <v>439</v>
      </c>
      <c r="V36" s="787"/>
      <c r="W36" s="338">
        <v>0</v>
      </c>
      <c r="X36" s="888" t="s">
        <v>455</v>
      </c>
      <c r="Y36" s="888"/>
      <c r="Z36" s="338">
        <v>0</v>
      </c>
      <c r="AA36" s="338">
        <v>0</v>
      </c>
      <c r="AB36" s="338"/>
      <c r="AC36" s="338">
        <v>0</v>
      </c>
    </row>
    <row r="37" spans="1:29" ht="20.100000000000001" customHeight="1" x14ac:dyDescent="0.2">
      <c r="A37" s="338">
        <v>0</v>
      </c>
      <c r="B37" s="338">
        <v>0</v>
      </c>
      <c r="C37" s="338">
        <v>0</v>
      </c>
      <c r="D37" s="338">
        <v>0</v>
      </c>
      <c r="G37" s="338">
        <v>0</v>
      </c>
      <c r="H37" s="338"/>
      <c r="I37" s="338"/>
      <c r="K37" s="355">
        <v>0</v>
      </c>
      <c r="L37" s="355"/>
      <c r="M37" s="338">
        <v>0</v>
      </c>
      <c r="N37" s="355">
        <v>0</v>
      </c>
      <c r="O37" s="355"/>
      <c r="P37" s="338">
        <v>0</v>
      </c>
      <c r="Q37" s="338">
        <v>0</v>
      </c>
      <c r="T37" s="338">
        <v>0</v>
      </c>
      <c r="U37" s="787" t="s">
        <v>442</v>
      </c>
      <c r="V37" s="787"/>
      <c r="W37" s="338">
        <v>0</v>
      </c>
      <c r="X37" s="888" t="s">
        <v>456</v>
      </c>
      <c r="Y37" s="888"/>
      <c r="Z37" s="338">
        <v>0</v>
      </c>
      <c r="AA37" s="338">
        <v>0</v>
      </c>
      <c r="AB37" s="338"/>
      <c r="AC37" s="338">
        <v>0</v>
      </c>
    </row>
    <row r="38" spans="1:29" ht="20.100000000000001" customHeight="1" x14ac:dyDescent="0.2">
      <c r="A38" s="338">
        <v>0</v>
      </c>
      <c r="B38" s="338">
        <v>0</v>
      </c>
      <c r="C38" s="338">
        <v>0</v>
      </c>
      <c r="D38" s="338">
        <v>0</v>
      </c>
      <c r="G38" s="338">
        <v>0</v>
      </c>
      <c r="H38" s="338">
        <v>0</v>
      </c>
      <c r="I38" s="338">
        <v>0</v>
      </c>
      <c r="J38" s="338">
        <v>0</v>
      </c>
      <c r="K38" s="893" t="s">
        <v>457</v>
      </c>
      <c r="L38" s="893"/>
      <c r="M38" s="338"/>
      <c r="N38" s="894" t="s">
        <v>458</v>
      </c>
      <c r="O38" s="894"/>
      <c r="P38" s="338">
        <v>0</v>
      </c>
      <c r="Q38" s="338">
        <v>0</v>
      </c>
      <c r="T38" s="338">
        <v>0</v>
      </c>
      <c r="U38" s="787" t="s">
        <v>459</v>
      </c>
      <c r="V38" s="787"/>
      <c r="W38" s="338">
        <v>0</v>
      </c>
      <c r="X38" s="888" t="s">
        <v>460</v>
      </c>
      <c r="Y38" s="888"/>
      <c r="Z38" s="338">
        <v>0</v>
      </c>
      <c r="AA38" s="338">
        <v>0</v>
      </c>
      <c r="AB38" s="338"/>
      <c r="AC38" s="338">
        <v>0</v>
      </c>
    </row>
    <row r="39" spans="1:29" ht="20.100000000000001" customHeight="1" x14ac:dyDescent="0.2">
      <c r="A39" s="338">
        <v>0</v>
      </c>
      <c r="B39" s="338">
        <v>0</v>
      </c>
      <c r="C39" s="338">
        <v>0</v>
      </c>
      <c r="D39" s="338">
        <v>0</v>
      </c>
      <c r="G39" s="338">
        <v>0</v>
      </c>
      <c r="H39" s="338">
        <v>0</v>
      </c>
      <c r="I39" s="338">
        <v>0</v>
      </c>
      <c r="J39" s="338">
        <v>0</v>
      </c>
      <c r="K39" s="355">
        <v>0</v>
      </c>
      <c r="L39" s="355">
        <v>0</v>
      </c>
      <c r="M39" s="338">
        <v>0</v>
      </c>
      <c r="N39" s="355">
        <v>0</v>
      </c>
      <c r="O39" s="355">
        <v>0</v>
      </c>
      <c r="P39" s="338">
        <v>0</v>
      </c>
      <c r="Q39" s="338">
        <v>0</v>
      </c>
      <c r="T39" s="338">
        <v>0</v>
      </c>
      <c r="U39" s="787" t="s">
        <v>461</v>
      </c>
      <c r="V39" s="787"/>
      <c r="W39" s="338">
        <v>0</v>
      </c>
      <c r="X39" s="888" t="s">
        <v>462</v>
      </c>
      <c r="Y39" s="888"/>
      <c r="Z39" s="338">
        <v>0</v>
      </c>
      <c r="AA39" s="338">
        <v>0</v>
      </c>
      <c r="AB39" s="338"/>
      <c r="AC39" s="338">
        <v>0</v>
      </c>
    </row>
    <row r="40" spans="1:29" ht="20.100000000000001" customHeight="1" x14ac:dyDescent="0.2">
      <c r="A40" s="338">
        <v>0</v>
      </c>
      <c r="B40" s="338">
        <v>0</v>
      </c>
      <c r="C40" s="338">
        <v>0</v>
      </c>
      <c r="D40" s="338">
        <v>0</v>
      </c>
      <c r="E40" s="338">
        <v>0</v>
      </c>
      <c r="G40" s="338">
        <v>0</v>
      </c>
      <c r="H40" s="338"/>
      <c r="I40" s="338"/>
      <c r="K40" s="892" t="s">
        <v>463</v>
      </c>
      <c r="L40" s="892"/>
      <c r="M40" s="338">
        <v>0</v>
      </c>
      <c r="N40" s="889" t="s">
        <v>305</v>
      </c>
      <c r="O40" s="889"/>
      <c r="P40" s="338">
        <v>0</v>
      </c>
      <c r="Q40" s="338">
        <v>0</v>
      </c>
      <c r="T40" s="338">
        <v>0</v>
      </c>
      <c r="U40" s="787" t="s">
        <v>443</v>
      </c>
      <c r="V40" s="787"/>
      <c r="W40" s="338">
        <v>0</v>
      </c>
      <c r="X40" s="888" t="s">
        <v>464</v>
      </c>
      <c r="Y40" s="888"/>
      <c r="Z40" s="338">
        <v>0</v>
      </c>
      <c r="AA40" s="338">
        <v>0</v>
      </c>
      <c r="AB40" s="338"/>
      <c r="AC40" s="338">
        <v>0</v>
      </c>
    </row>
    <row r="41" spans="1:29" ht="20.100000000000001" customHeight="1" x14ac:dyDescent="0.2">
      <c r="A41" s="338">
        <v>0</v>
      </c>
      <c r="B41" s="338">
        <v>0</v>
      </c>
      <c r="E41" s="338"/>
      <c r="G41" s="338">
        <v>0</v>
      </c>
      <c r="H41" s="338"/>
      <c r="I41" s="338"/>
      <c r="K41" s="355">
        <v>0</v>
      </c>
      <c r="L41" s="355">
        <v>0</v>
      </c>
      <c r="M41" s="338">
        <v>0</v>
      </c>
      <c r="N41" s="355">
        <v>0</v>
      </c>
      <c r="O41" s="355">
        <v>0</v>
      </c>
      <c r="P41" s="338">
        <v>0</v>
      </c>
      <c r="Q41" s="338">
        <v>0</v>
      </c>
      <c r="T41" s="338">
        <v>0</v>
      </c>
      <c r="U41" s="787" t="s">
        <v>446</v>
      </c>
      <c r="V41" s="787"/>
      <c r="W41" s="338">
        <v>0</v>
      </c>
      <c r="X41" s="888" t="s">
        <v>465</v>
      </c>
      <c r="Y41" s="888"/>
      <c r="Z41" s="338">
        <v>0</v>
      </c>
      <c r="AA41" s="338">
        <v>0</v>
      </c>
      <c r="AB41" s="338"/>
      <c r="AC41" s="338">
        <v>0</v>
      </c>
    </row>
    <row r="42" spans="1:29" ht="20.100000000000001" customHeight="1" x14ac:dyDescent="0.2">
      <c r="A42" s="338">
        <v>0</v>
      </c>
      <c r="B42" s="338">
        <v>0</v>
      </c>
      <c r="E42" s="338"/>
      <c r="G42" s="338">
        <v>0</v>
      </c>
      <c r="H42" s="338"/>
      <c r="I42" s="338"/>
      <c r="K42" s="891" t="s">
        <v>466</v>
      </c>
      <c r="L42" s="891"/>
      <c r="M42" s="338">
        <v>0</v>
      </c>
      <c r="N42" s="889" t="s">
        <v>467</v>
      </c>
      <c r="O42" s="889"/>
      <c r="P42" s="338">
        <v>0</v>
      </c>
      <c r="Q42" s="338">
        <v>0</v>
      </c>
      <c r="T42" s="338">
        <v>0</v>
      </c>
      <c r="U42" s="787" t="s">
        <v>468</v>
      </c>
      <c r="V42" s="787"/>
      <c r="W42" s="338">
        <v>0</v>
      </c>
      <c r="X42" s="888" t="s">
        <v>469</v>
      </c>
      <c r="Y42" s="888"/>
      <c r="Z42" s="338">
        <v>0</v>
      </c>
      <c r="AA42" s="338">
        <v>0</v>
      </c>
      <c r="AB42" s="338"/>
      <c r="AC42" s="338">
        <v>0</v>
      </c>
    </row>
    <row r="43" spans="1:29" ht="20.100000000000001" customHeight="1" x14ac:dyDescent="0.2">
      <c r="A43" s="338">
        <v>0</v>
      </c>
      <c r="B43" s="338">
        <v>0</v>
      </c>
      <c r="E43" s="338"/>
      <c r="G43" s="338">
        <v>0</v>
      </c>
      <c r="H43" s="338"/>
      <c r="I43" s="338"/>
      <c r="K43" s="355">
        <v>0</v>
      </c>
      <c r="L43" s="355"/>
      <c r="M43" s="338">
        <v>0</v>
      </c>
      <c r="N43" s="355">
        <v>0</v>
      </c>
      <c r="O43" s="355"/>
      <c r="P43" s="338">
        <v>0</v>
      </c>
      <c r="Q43" s="338">
        <v>0</v>
      </c>
      <c r="T43" s="338">
        <v>0</v>
      </c>
      <c r="U43" s="787" t="s">
        <v>470</v>
      </c>
      <c r="V43" s="787"/>
      <c r="W43" s="338">
        <v>0</v>
      </c>
      <c r="X43" s="888" t="s">
        <v>471</v>
      </c>
      <c r="Y43" s="888"/>
      <c r="Z43" s="338">
        <v>0</v>
      </c>
      <c r="AA43" s="338">
        <v>0</v>
      </c>
      <c r="AB43" s="338"/>
      <c r="AC43" s="338">
        <v>0</v>
      </c>
    </row>
    <row r="44" spans="1:29" ht="20.100000000000001" customHeight="1" x14ac:dyDescent="0.2">
      <c r="A44" s="338">
        <v>0</v>
      </c>
      <c r="B44" s="338">
        <v>0</v>
      </c>
      <c r="E44" s="338">
        <v>0</v>
      </c>
      <c r="G44" s="338">
        <v>0</v>
      </c>
      <c r="H44" s="338"/>
      <c r="I44" s="338"/>
      <c r="K44" s="886" t="s">
        <v>472</v>
      </c>
      <c r="L44" s="886"/>
      <c r="M44" s="338">
        <v>0</v>
      </c>
      <c r="N44" s="889" t="s">
        <v>473</v>
      </c>
      <c r="O44" s="889"/>
      <c r="P44" s="338">
        <v>0</v>
      </c>
      <c r="Q44" s="338">
        <v>0</v>
      </c>
      <c r="R44" s="344"/>
      <c r="S44" s="344"/>
      <c r="T44" s="338">
        <v>0</v>
      </c>
      <c r="U44" s="787" t="s">
        <v>474</v>
      </c>
      <c r="V44" s="787"/>
      <c r="W44" s="338">
        <v>0</v>
      </c>
      <c r="X44" s="888" t="s">
        <v>475</v>
      </c>
      <c r="Y44" s="888"/>
      <c r="Z44" s="338">
        <v>0</v>
      </c>
      <c r="AA44" s="338">
        <v>0</v>
      </c>
      <c r="AB44" s="338"/>
      <c r="AC44" s="338">
        <v>0</v>
      </c>
    </row>
    <row r="45" spans="1:29" ht="20.100000000000001" customHeight="1" x14ac:dyDescent="0.2">
      <c r="A45" s="338">
        <v>0</v>
      </c>
      <c r="B45" s="338">
        <v>0</v>
      </c>
      <c r="C45" s="338">
        <v>0</v>
      </c>
      <c r="D45" s="338">
        <v>0</v>
      </c>
      <c r="E45" s="338">
        <v>0</v>
      </c>
      <c r="G45" s="338">
        <v>0</v>
      </c>
      <c r="H45" s="338"/>
      <c r="I45" s="338"/>
      <c r="K45" s="355">
        <v>0</v>
      </c>
      <c r="L45" s="355">
        <v>0</v>
      </c>
      <c r="M45" s="338">
        <v>0</v>
      </c>
      <c r="N45" s="355">
        <v>0</v>
      </c>
      <c r="O45" s="355">
        <v>0</v>
      </c>
      <c r="P45" s="338">
        <v>0</v>
      </c>
      <c r="Q45" s="338">
        <v>0</v>
      </c>
      <c r="R45" s="344"/>
      <c r="S45" s="344"/>
      <c r="T45" s="338">
        <v>0</v>
      </c>
      <c r="U45" s="787" t="s">
        <v>476</v>
      </c>
      <c r="V45" s="787"/>
      <c r="W45" s="338">
        <v>0</v>
      </c>
      <c r="X45" s="888" t="s">
        <v>477</v>
      </c>
      <c r="Y45" s="888"/>
      <c r="Z45" s="338">
        <v>0</v>
      </c>
      <c r="AA45" s="338">
        <v>0</v>
      </c>
      <c r="AB45" s="338"/>
      <c r="AC45" s="338">
        <v>0</v>
      </c>
    </row>
    <row r="46" spans="1:29" ht="20.100000000000001" customHeight="1" x14ac:dyDescent="0.2">
      <c r="A46" s="338">
        <v>0</v>
      </c>
      <c r="B46" s="338">
        <v>0</v>
      </c>
      <c r="K46" s="886" t="s">
        <v>478</v>
      </c>
      <c r="L46" s="886"/>
      <c r="M46" s="338">
        <v>0</v>
      </c>
      <c r="N46" s="889" t="s">
        <v>473</v>
      </c>
      <c r="O46" s="889"/>
      <c r="P46" s="338">
        <v>0</v>
      </c>
      <c r="Q46" s="338">
        <v>0</v>
      </c>
      <c r="R46" s="344"/>
      <c r="S46" s="344"/>
      <c r="T46" s="338">
        <v>0</v>
      </c>
      <c r="U46" s="787" t="s">
        <v>479</v>
      </c>
      <c r="V46" s="787"/>
      <c r="W46" s="338">
        <v>0</v>
      </c>
      <c r="X46" s="888" t="s">
        <v>480</v>
      </c>
      <c r="Y46" s="888"/>
      <c r="Z46" s="338">
        <v>0</v>
      </c>
      <c r="AA46" s="338">
        <v>0</v>
      </c>
      <c r="AB46" s="338"/>
      <c r="AC46" s="338">
        <v>0</v>
      </c>
    </row>
    <row r="47" spans="1:29" ht="20.100000000000001" customHeight="1" x14ac:dyDescent="0.2">
      <c r="A47" s="338">
        <v>0</v>
      </c>
      <c r="B47" s="338">
        <v>0</v>
      </c>
      <c r="C47" s="338">
        <v>0</v>
      </c>
      <c r="D47" s="338">
        <v>0</v>
      </c>
      <c r="E47" s="338">
        <v>0</v>
      </c>
      <c r="G47" s="338">
        <v>0</v>
      </c>
      <c r="H47" s="338"/>
      <c r="I47" s="338"/>
      <c r="K47" s="355">
        <v>0</v>
      </c>
      <c r="L47" s="355">
        <v>0</v>
      </c>
      <c r="M47" s="338">
        <v>0</v>
      </c>
      <c r="N47" s="355">
        <v>0</v>
      </c>
      <c r="O47" s="355">
        <v>0</v>
      </c>
      <c r="P47" s="338">
        <v>0</v>
      </c>
      <c r="Q47" s="338">
        <v>0</v>
      </c>
      <c r="R47" s="344"/>
      <c r="S47" s="344"/>
      <c r="T47" s="338">
        <v>0</v>
      </c>
      <c r="U47" s="787" t="s">
        <v>481</v>
      </c>
      <c r="V47" s="787"/>
      <c r="W47" s="338">
        <v>0</v>
      </c>
      <c r="X47" s="888" t="s">
        <v>482</v>
      </c>
      <c r="Y47" s="888"/>
      <c r="Z47" s="338">
        <v>0</v>
      </c>
      <c r="AA47" s="338">
        <v>0</v>
      </c>
      <c r="AB47" s="338"/>
      <c r="AC47" s="338">
        <v>0</v>
      </c>
    </row>
    <row r="48" spans="1:29" ht="20.100000000000001" customHeight="1" x14ac:dyDescent="0.2">
      <c r="A48" s="338">
        <v>0</v>
      </c>
      <c r="B48" s="338">
        <v>0</v>
      </c>
      <c r="C48" s="338">
        <v>0</v>
      </c>
      <c r="D48" s="338">
        <v>0</v>
      </c>
      <c r="E48" s="338">
        <v>0</v>
      </c>
      <c r="G48" s="338">
        <v>0</v>
      </c>
      <c r="H48" s="338"/>
      <c r="I48" s="338"/>
      <c r="K48" s="886" t="s">
        <v>483</v>
      </c>
      <c r="L48" s="886"/>
      <c r="M48" s="338">
        <v>0</v>
      </c>
      <c r="N48" s="889" t="s">
        <v>484</v>
      </c>
      <c r="O48" s="889"/>
      <c r="P48" s="338">
        <v>0</v>
      </c>
      <c r="Q48" s="338">
        <v>0</v>
      </c>
      <c r="R48" s="344"/>
      <c r="S48" s="344"/>
      <c r="T48" s="338">
        <v>0</v>
      </c>
      <c r="U48" s="787" t="s">
        <v>485</v>
      </c>
      <c r="V48" s="787"/>
      <c r="W48" s="338">
        <v>0</v>
      </c>
      <c r="X48" s="888" t="s">
        <v>486</v>
      </c>
      <c r="Y48" s="888"/>
      <c r="Z48" s="338">
        <v>0</v>
      </c>
      <c r="AA48" s="338">
        <v>0</v>
      </c>
      <c r="AB48" s="338"/>
      <c r="AC48" s="338">
        <v>0</v>
      </c>
    </row>
    <row r="49" spans="1:29" ht="20.100000000000001" customHeight="1" x14ac:dyDescent="0.2">
      <c r="A49" s="338">
        <v>0</v>
      </c>
      <c r="B49" s="338">
        <v>0</v>
      </c>
      <c r="C49" s="338">
        <v>0</v>
      </c>
      <c r="D49" s="338">
        <v>0</v>
      </c>
      <c r="E49" s="338">
        <v>0</v>
      </c>
      <c r="G49" s="338">
        <v>0</v>
      </c>
      <c r="H49" s="338"/>
      <c r="I49" s="338"/>
      <c r="K49" s="355">
        <v>0</v>
      </c>
      <c r="L49" s="355">
        <v>0</v>
      </c>
      <c r="M49" s="338">
        <v>0</v>
      </c>
      <c r="N49" s="355">
        <v>0</v>
      </c>
      <c r="O49" s="355">
        <v>0</v>
      </c>
      <c r="P49" s="338">
        <v>0</v>
      </c>
      <c r="Q49" s="338">
        <v>0</v>
      </c>
      <c r="R49" s="338">
        <v>0</v>
      </c>
      <c r="S49" s="338"/>
      <c r="T49" s="338">
        <v>0</v>
      </c>
      <c r="U49" s="338">
        <v>0</v>
      </c>
      <c r="V49" s="338"/>
      <c r="W49" s="338">
        <v>0</v>
      </c>
      <c r="X49" s="888" t="s">
        <v>468</v>
      </c>
      <c r="Y49" s="888"/>
      <c r="Z49" s="338">
        <v>0</v>
      </c>
      <c r="AA49" s="338">
        <v>0</v>
      </c>
      <c r="AB49" s="338"/>
      <c r="AC49" s="338">
        <v>0</v>
      </c>
    </row>
    <row r="50" spans="1:29" ht="20.100000000000001" customHeight="1" x14ac:dyDescent="0.2">
      <c r="A50" s="338">
        <v>0</v>
      </c>
      <c r="B50" s="338">
        <v>0</v>
      </c>
      <c r="C50" s="338">
        <v>0</v>
      </c>
      <c r="D50" s="338">
        <v>0</v>
      </c>
      <c r="E50" s="338">
        <v>0</v>
      </c>
      <c r="G50" s="338">
        <v>0</v>
      </c>
      <c r="H50" s="338"/>
      <c r="I50" s="338"/>
      <c r="K50" s="886" t="s">
        <v>487</v>
      </c>
      <c r="L50" s="886"/>
      <c r="M50" s="338">
        <v>0</v>
      </c>
      <c r="N50" s="889" t="s">
        <v>488</v>
      </c>
      <c r="O50" s="889"/>
      <c r="P50" s="338">
        <v>0</v>
      </c>
      <c r="Q50" s="338">
        <v>0</v>
      </c>
      <c r="R50" s="338">
        <v>0</v>
      </c>
      <c r="S50" s="338"/>
      <c r="T50" s="338">
        <v>0</v>
      </c>
      <c r="U50" s="338">
        <v>0</v>
      </c>
      <c r="V50" s="338"/>
      <c r="W50" s="338">
        <v>0</v>
      </c>
      <c r="X50" s="888" t="s">
        <v>489</v>
      </c>
      <c r="Y50" s="888"/>
      <c r="Z50" s="338">
        <v>0</v>
      </c>
      <c r="AA50" s="338">
        <v>0</v>
      </c>
      <c r="AB50" s="338"/>
      <c r="AC50" s="338">
        <v>0</v>
      </c>
    </row>
    <row r="51" spans="1:29" ht="20.100000000000001" customHeight="1" x14ac:dyDescent="0.2">
      <c r="A51" s="338">
        <v>0</v>
      </c>
      <c r="B51" s="338">
        <v>0</v>
      </c>
      <c r="C51" s="338">
        <v>0</v>
      </c>
      <c r="D51" s="338">
        <v>0</v>
      </c>
      <c r="E51" s="338">
        <v>0</v>
      </c>
      <c r="G51" s="338">
        <v>0</v>
      </c>
      <c r="H51" s="338"/>
      <c r="I51" s="338"/>
      <c r="K51" s="355">
        <v>0</v>
      </c>
      <c r="L51" s="355"/>
      <c r="M51" s="338">
        <v>0</v>
      </c>
      <c r="N51" s="355">
        <v>0</v>
      </c>
      <c r="O51" s="355"/>
      <c r="P51" s="338">
        <v>0</v>
      </c>
      <c r="Q51" s="338">
        <v>0</v>
      </c>
      <c r="R51" s="338">
        <v>0</v>
      </c>
      <c r="S51" s="338"/>
      <c r="T51" s="338">
        <v>0</v>
      </c>
      <c r="U51" s="338">
        <v>0</v>
      </c>
      <c r="V51" s="338"/>
      <c r="W51" s="338">
        <v>0</v>
      </c>
      <c r="X51" s="888" t="s">
        <v>470</v>
      </c>
      <c r="Y51" s="888"/>
      <c r="Z51" s="338">
        <v>0</v>
      </c>
      <c r="AA51" s="338">
        <v>0</v>
      </c>
      <c r="AB51" s="338"/>
      <c r="AC51" s="338">
        <v>0</v>
      </c>
    </row>
    <row r="52" spans="1:29" ht="20.100000000000001" customHeight="1" x14ac:dyDescent="0.2">
      <c r="A52" s="338">
        <v>0</v>
      </c>
      <c r="B52" s="338">
        <v>0</v>
      </c>
      <c r="C52" s="338">
        <v>0</v>
      </c>
      <c r="D52" s="338">
        <v>0</v>
      </c>
      <c r="E52" s="338">
        <v>0</v>
      </c>
      <c r="G52" s="338">
        <v>0</v>
      </c>
      <c r="H52" s="338"/>
      <c r="I52" s="338"/>
      <c r="K52" s="886" t="s">
        <v>490</v>
      </c>
      <c r="L52" s="886"/>
      <c r="M52" s="338">
        <v>0</v>
      </c>
      <c r="N52" s="889" t="s">
        <v>491</v>
      </c>
      <c r="O52" s="889"/>
      <c r="P52" s="338">
        <v>0</v>
      </c>
      <c r="Q52" s="338">
        <v>0</v>
      </c>
      <c r="R52" s="338">
        <v>0</v>
      </c>
      <c r="S52" s="338"/>
      <c r="T52" s="338">
        <v>0</v>
      </c>
      <c r="U52" s="338">
        <v>0</v>
      </c>
      <c r="V52" s="338"/>
      <c r="W52" s="338">
        <v>0</v>
      </c>
      <c r="X52" s="888" t="s">
        <v>474</v>
      </c>
      <c r="Y52" s="888"/>
      <c r="Z52" s="338">
        <v>0</v>
      </c>
      <c r="AA52" s="338">
        <v>0</v>
      </c>
      <c r="AB52" s="338"/>
      <c r="AC52" s="338">
        <v>0</v>
      </c>
    </row>
    <row r="53" spans="1:29" ht="20.100000000000001" customHeight="1" x14ac:dyDescent="0.2">
      <c r="A53" s="338">
        <v>0</v>
      </c>
      <c r="B53" s="338">
        <v>0</v>
      </c>
      <c r="C53" s="338">
        <v>0</v>
      </c>
      <c r="D53" s="338">
        <v>0</v>
      </c>
      <c r="E53" s="338">
        <v>0</v>
      </c>
      <c r="G53" s="338">
        <v>0</v>
      </c>
      <c r="H53" s="338"/>
      <c r="I53" s="338"/>
      <c r="K53" s="355">
        <v>0</v>
      </c>
      <c r="L53" s="355">
        <v>0</v>
      </c>
      <c r="M53" s="338">
        <v>0</v>
      </c>
      <c r="N53" s="355">
        <v>0</v>
      </c>
      <c r="O53" s="355">
        <v>0</v>
      </c>
      <c r="P53" s="338">
        <v>0</v>
      </c>
      <c r="Q53" s="338">
        <v>0</v>
      </c>
      <c r="R53" s="338">
        <v>0</v>
      </c>
      <c r="S53" s="338"/>
      <c r="T53" s="338">
        <v>0</v>
      </c>
      <c r="U53" s="338">
        <v>0</v>
      </c>
      <c r="V53" s="338"/>
      <c r="W53" s="338">
        <v>0</v>
      </c>
      <c r="X53" s="888" t="s">
        <v>492</v>
      </c>
      <c r="Y53" s="888"/>
      <c r="Z53" s="338">
        <v>0</v>
      </c>
      <c r="AA53" s="338">
        <v>0</v>
      </c>
      <c r="AB53" s="338"/>
      <c r="AC53" s="338">
        <v>0</v>
      </c>
    </row>
    <row r="54" spans="1:29" ht="20.100000000000001" customHeight="1" x14ac:dyDescent="0.2">
      <c r="A54" s="338">
        <v>0</v>
      </c>
      <c r="B54" s="338">
        <v>0</v>
      </c>
      <c r="C54" s="338">
        <v>0</v>
      </c>
      <c r="D54" s="338">
        <v>0</v>
      </c>
      <c r="E54" s="338">
        <v>0</v>
      </c>
      <c r="G54" s="338">
        <v>0</v>
      </c>
      <c r="H54" s="338"/>
      <c r="I54" s="338"/>
      <c r="K54" s="891" t="s">
        <v>493</v>
      </c>
      <c r="L54" s="891"/>
      <c r="M54" s="338">
        <v>0</v>
      </c>
      <c r="N54" s="889" t="s">
        <v>494</v>
      </c>
      <c r="O54" s="889"/>
      <c r="P54" s="338">
        <v>0</v>
      </c>
      <c r="Q54" s="338">
        <v>0</v>
      </c>
      <c r="R54" s="338">
        <v>0</v>
      </c>
      <c r="S54" s="338"/>
      <c r="T54" s="338">
        <v>0</v>
      </c>
      <c r="U54" s="338">
        <v>0</v>
      </c>
      <c r="V54" s="338"/>
      <c r="W54" s="338">
        <v>0</v>
      </c>
      <c r="X54" s="888" t="s">
        <v>476</v>
      </c>
      <c r="Y54" s="888"/>
      <c r="Z54" s="338">
        <v>0</v>
      </c>
      <c r="AA54" s="338">
        <v>0</v>
      </c>
      <c r="AB54" s="338"/>
      <c r="AC54" s="338">
        <v>0</v>
      </c>
    </row>
    <row r="55" spans="1:29" ht="20.100000000000001" customHeight="1" x14ac:dyDescent="0.2">
      <c r="A55" s="338">
        <v>0</v>
      </c>
      <c r="B55" s="338">
        <v>0</v>
      </c>
      <c r="C55" s="338">
        <v>0</v>
      </c>
      <c r="D55" s="338">
        <v>0</v>
      </c>
      <c r="E55" s="338">
        <v>0</v>
      </c>
      <c r="G55" s="338">
        <v>0</v>
      </c>
      <c r="H55" s="338"/>
      <c r="I55" s="338"/>
      <c r="K55" s="355">
        <v>0</v>
      </c>
      <c r="L55" s="355"/>
      <c r="M55" s="338">
        <v>0</v>
      </c>
      <c r="N55" s="355">
        <v>0</v>
      </c>
      <c r="O55" s="355"/>
      <c r="P55" s="338">
        <v>0</v>
      </c>
      <c r="Q55" s="338">
        <v>0</v>
      </c>
      <c r="R55" s="338">
        <v>0</v>
      </c>
      <c r="S55" s="338"/>
      <c r="T55" s="338">
        <v>0</v>
      </c>
      <c r="U55" s="338">
        <v>0</v>
      </c>
      <c r="V55" s="338"/>
      <c r="W55" s="338">
        <v>0</v>
      </c>
      <c r="X55" s="888" t="s">
        <v>479</v>
      </c>
      <c r="Y55" s="888"/>
      <c r="Z55" s="338">
        <v>0</v>
      </c>
      <c r="AA55" s="338">
        <v>0</v>
      </c>
      <c r="AB55" s="338"/>
      <c r="AC55" s="338">
        <v>0</v>
      </c>
    </row>
    <row r="56" spans="1:29" ht="20.100000000000001" customHeight="1" x14ac:dyDescent="0.2">
      <c r="A56" s="338">
        <v>0</v>
      </c>
      <c r="B56" s="338">
        <v>0</v>
      </c>
      <c r="C56" s="338">
        <v>0</v>
      </c>
      <c r="D56" s="338">
        <v>0</v>
      </c>
      <c r="E56" s="338">
        <v>0</v>
      </c>
      <c r="G56" s="338">
        <v>0</v>
      </c>
      <c r="H56" s="338"/>
      <c r="I56" s="338"/>
      <c r="K56" s="886" t="s">
        <v>495</v>
      </c>
      <c r="L56" s="886"/>
      <c r="M56" s="338">
        <v>0</v>
      </c>
      <c r="N56" s="889" t="s">
        <v>496</v>
      </c>
      <c r="O56" s="889"/>
      <c r="P56" s="338">
        <v>0</v>
      </c>
      <c r="Q56" s="338">
        <v>0</v>
      </c>
      <c r="R56" s="338">
        <v>0</v>
      </c>
      <c r="S56" s="338"/>
      <c r="T56" s="338">
        <v>0</v>
      </c>
      <c r="U56" s="338">
        <v>0</v>
      </c>
      <c r="V56" s="338"/>
      <c r="W56" s="338">
        <v>0</v>
      </c>
      <c r="X56" s="888" t="s">
        <v>481</v>
      </c>
      <c r="Y56" s="888"/>
      <c r="Z56" s="338">
        <v>0</v>
      </c>
      <c r="AA56" s="338">
        <v>0</v>
      </c>
      <c r="AB56" s="338"/>
      <c r="AC56" s="338">
        <v>0</v>
      </c>
    </row>
    <row r="57" spans="1:29" ht="20.100000000000001" customHeight="1" x14ac:dyDescent="0.2">
      <c r="A57" s="338">
        <v>0</v>
      </c>
      <c r="B57" s="338">
        <v>0</v>
      </c>
      <c r="C57" s="338">
        <v>0</v>
      </c>
      <c r="D57" s="338">
        <v>0</v>
      </c>
      <c r="E57" s="338">
        <v>0</v>
      </c>
      <c r="G57" s="338">
        <v>0</v>
      </c>
      <c r="H57" s="338"/>
      <c r="I57" s="338"/>
      <c r="K57" s="356"/>
      <c r="L57" s="356"/>
      <c r="N57" s="356"/>
      <c r="O57" s="356"/>
      <c r="P57" s="338">
        <v>0</v>
      </c>
      <c r="Q57" s="338">
        <v>0</v>
      </c>
      <c r="R57" s="338">
        <v>0</v>
      </c>
      <c r="S57" s="338"/>
      <c r="T57" s="338">
        <v>0</v>
      </c>
      <c r="U57" s="338">
        <v>0</v>
      </c>
      <c r="V57" s="338"/>
      <c r="W57" s="338">
        <v>0</v>
      </c>
      <c r="X57" s="888" t="s">
        <v>485</v>
      </c>
      <c r="Y57" s="888"/>
      <c r="Z57" s="338">
        <v>0</v>
      </c>
      <c r="AA57" s="338">
        <v>0</v>
      </c>
      <c r="AB57" s="338"/>
      <c r="AC57" s="338">
        <v>0</v>
      </c>
    </row>
    <row r="58" spans="1:29" ht="20.100000000000001" customHeight="1" x14ac:dyDescent="0.2">
      <c r="A58" s="338">
        <v>0</v>
      </c>
      <c r="B58" s="338">
        <v>0</v>
      </c>
      <c r="C58" s="338">
        <v>0</v>
      </c>
      <c r="D58" s="338">
        <v>0</v>
      </c>
      <c r="E58" s="338">
        <v>0</v>
      </c>
      <c r="G58" s="338">
        <v>0</v>
      </c>
      <c r="H58" s="338"/>
      <c r="I58" s="338"/>
      <c r="K58" s="886" t="s">
        <v>497</v>
      </c>
      <c r="L58" s="886"/>
      <c r="M58" s="338">
        <v>0</v>
      </c>
      <c r="N58" s="889" t="s">
        <v>498</v>
      </c>
      <c r="O58" s="889"/>
      <c r="P58" s="338">
        <v>0</v>
      </c>
      <c r="Q58" s="338">
        <v>0</v>
      </c>
      <c r="R58" s="338">
        <v>0</v>
      </c>
      <c r="S58" s="338"/>
      <c r="T58" s="338">
        <v>0</v>
      </c>
      <c r="U58" s="338">
        <v>0</v>
      </c>
      <c r="V58" s="338"/>
      <c r="W58" s="338">
        <v>0</v>
      </c>
      <c r="X58" s="338">
        <v>0</v>
      </c>
      <c r="Y58" s="338"/>
      <c r="Z58" s="338">
        <v>0</v>
      </c>
      <c r="AA58" s="338">
        <v>0</v>
      </c>
      <c r="AB58" s="338"/>
      <c r="AC58" s="338">
        <v>0</v>
      </c>
    </row>
    <row r="59" spans="1:29" ht="20.100000000000001" customHeight="1" x14ac:dyDescent="0.2">
      <c r="A59" s="338">
        <v>0</v>
      </c>
      <c r="B59" s="338">
        <v>0</v>
      </c>
      <c r="C59" s="338">
        <v>0</v>
      </c>
      <c r="D59" s="338">
        <v>0</v>
      </c>
      <c r="E59" s="338">
        <v>0</v>
      </c>
      <c r="G59" s="338">
        <v>0</v>
      </c>
      <c r="H59" s="338"/>
      <c r="I59" s="338"/>
      <c r="K59" s="355">
        <v>0</v>
      </c>
      <c r="L59" s="355"/>
      <c r="M59" s="338">
        <v>0</v>
      </c>
      <c r="N59" s="355">
        <v>0</v>
      </c>
      <c r="O59" s="355"/>
      <c r="P59" s="338">
        <v>0</v>
      </c>
      <c r="Q59" s="338">
        <v>0</v>
      </c>
      <c r="R59" s="338">
        <v>0</v>
      </c>
      <c r="S59" s="338"/>
      <c r="T59" s="338">
        <v>0</v>
      </c>
      <c r="U59" s="338">
        <v>0</v>
      </c>
      <c r="V59" s="338"/>
      <c r="W59" s="338">
        <v>0</v>
      </c>
      <c r="X59" s="338">
        <v>0</v>
      </c>
      <c r="Y59" s="338"/>
      <c r="Z59" s="338">
        <v>0</v>
      </c>
      <c r="AA59" s="338">
        <v>0</v>
      </c>
      <c r="AB59" s="338"/>
      <c r="AC59" s="338">
        <v>0</v>
      </c>
    </row>
    <row r="60" spans="1:29" ht="12.75" customHeight="1" x14ac:dyDescent="0.2">
      <c r="K60" s="886" t="s">
        <v>499</v>
      </c>
      <c r="L60" s="886"/>
      <c r="M60" s="338">
        <v>0</v>
      </c>
      <c r="N60" s="889" t="s">
        <v>500</v>
      </c>
      <c r="O60" s="889"/>
    </row>
    <row r="61" spans="1:29" x14ac:dyDescent="0.2">
      <c r="K61" s="355">
        <v>0</v>
      </c>
      <c r="L61" s="355"/>
      <c r="M61" s="338">
        <v>0</v>
      </c>
      <c r="N61" s="355">
        <v>0</v>
      </c>
      <c r="O61" s="355"/>
    </row>
    <row r="62" spans="1:29" ht="15.75" customHeight="1" x14ac:dyDescent="0.2">
      <c r="K62" s="890" t="s">
        <v>501</v>
      </c>
      <c r="L62" s="890"/>
      <c r="M62" s="338">
        <v>0</v>
      </c>
      <c r="N62" s="887" t="s">
        <v>502</v>
      </c>
      <c r="O62" s="887"/>
    </row>
    <row r="63" spans="1:29" ht="12.75" customHeight="1" x14ac:dyDescent="0.2">
      <c r="K63" s="355">
        <v>0</v>
      </c>
      <c r="L63" s="355"/>
      <c r="M63" s="338">
        <v>0</v>
      </c>
      <c r="N63" s="355">
        <v>0</v>
      </c>
      <c r="O63" s="355"/>
    </row>
    <row r="64" spans="1:29" ht="15.75" x14ac:dyDescent="0.2">
      <c r="K64" s="886" t="s">
        <v>503</v>
      </c>
      <c r="L64" s="886"/>
      <c r="M64" s="338">
        <v>0</v>
      </c>
      <c r="N64" s="887" t="s">
        <v>504</v>
      </c>
      <c r="O64" s="887"/>
    </row>
    <row r="65" spans="11:15" ht="15.75" customHeight="1" x14ac:dyDescent="0.2">
      <c r="K65" s="355">
        <v>0</v>
      </c>
      <c r="L65" s="355"/>
      <c r="M65" s="338">
        <v>0</v>
      </c>
      <c r="N65" s="355">
        <v>0</v>
      </c>
      <c r="O65" s="355"/>
    </row>
    <row r="66" spans="11:15" ht="12.75" customHeight="1" x14ac:dyDescent="0.2">
      <c r="K66" s="886" t="s">
        <v>505</v>
      </c>
      <c r="L66" s="886"/>
      <c r="M66" s="338">
        <v>0</v>
      </c>
      <c r="N66" s="887" t="s">
        <v>506</v>
      </c>
      <c r="O66" s="887"/>
    </row>
    <row r="67" spans="11:15" x14ac:dyDescent="0.2">
      <c r="K67" s="355">
        <v>0</v>
      </c>
      <c r="L67" s="355"/>
      <c r="M67" s="338">
        <v>0</v>
      </c>
      <c r="N67" s="355">
        <v>0</v>
      </c>
      <c r="O67" s="355"/>
    </row>
    <row r="68" spans="11:15" ht="15.75" customHeight="1" x14ac:dyDescent="0.2">
      <c r="K68" s="886" t="s">
        <v>507</v>
      </c>
      <c r="L68" s="886"/>
      <c r="M68" s="338">
        <v>0</v>
      </c>
      <c r="N68" s="887" t="s">
        <v>508</v>
      </c>
      <c r="O68" s="887"/>
    </row>
    <row r="69" spans="11:15" ht="12.75" customHeight="1" x14ac:dyDescent="0.2">
      <c r="K69" s="355">
        <v>0</v>
      </c>
      <c r="L69" s="355"/>
      <c r="M69" s="338">
        <v>0</v>
      </c>
      <c r="N69" s="355">
        <v>0</v>
      </c>
      <c r="O69" s="355"/>
    </row>
    <row r="70" spans="11:15" ht="15.75" x14ac:dyDescent="0.2">
      <c r="K70" s="886" t="s">
        <v>419</v>
      </c>
      <c r="L70" s="886"/>
      <c r="M70" s="338">
        <v>0</v>
      </c>
      <c r="N70" s="887" t="s">
        <v>509</v>
      </c>
      <c r="O70" s="887"/>
    </row>
    <row r="71" spans="11:15" ht="15.75" customHeight="1" x14ac:dyDescent="0.2">
      <c r="K71" s="355">
        <v>0</v>
      </c>
      <c r="L71" s="355"/>
      <c r="M71" s="338">
        <v>0</v>
      </c>
      <c r="N71" s="355">
        <v>0</v>
      </c>
      <c r="O71" s="355"/>
    </row>
    <row r="72" spans="11:15" ht="12.75" customHeight="1" x14ac:dyDescent="0.2">
      <c r="K72" s="886" t="s">
        <v>510</v>
      </c>
      <c r="L72" s="886"/>
      <c r="M72" s="338">
        <v>0</v>
      </c>
      <c r="N72" s="887" t="s">
        <v>511</v>
      </c>
      <c r="O72" s="887"/>
    </row>
    <row r="73" spans="11:15" x14ac:dyDescent="0.2">
      <c r="K73" s="355">
        <v>0</v>
      </c>
      <c r="L73" s="355"/>
      <c r="M73" s="338">
        <v>0</v>
      </c>
      <c r="N73" s="355">
        <v>0</v>
      </c>
      <c r="O73" s="355"/>
    </row>
    <row r="74" spans="11:15" ht="15.75" customHeight="1" x14ac:dyDescent="0.2">
      <c r="K74" s="886" t="s">
        <v>512</v>
      </c>
      <c r="L74" s="886"/>
      <c r="M74" s="338">
        <v>0</v>
      </c>
      <c r="N74" s="887" t="s">
        <v>513</v>
      </c>
      <c r="O74" s="887"/>
    </row>
    <row r="75" spans="11:15" ht="12.75" customHeight="1" x14ac:dyDescent="0.2">
      <c r="K75" s="355">
        <v>0</v>
      </c>
      <c r="L75" s="355"/>
      <c r="M75" s="338">
        <v>0</v>
      </c>
      <c r="N75" s="355">
        <v>0</v>
      </c>
      <c r="O75" s="355"/>
    </row>
    <row r="76" spans="11:15" ht="15.75" x14ac:dyDescent="0.2">
      <c r="K76" s="886" t="s">
        <v>514</v>
      </c>
      <c r="L76" s="886"/>
      <c r="M76" s="338">
        <v>0</v>
      </c>
      <c r="N76" s="887" t="s">
        <v>515</v>
      </c>
      <c r="O76" s="887"/>
    </row>
    <row r="77" spans="11:15" ht="15.75" customHeight="1" x14ac:dyDescent="0.2">
      <c r="K77" s="355">
        <v>0</v>
      </c>
      <c r="L77" s="355">
        <v>0</v>
      </c>
      <c r="M77" s="338">
        <v>0</v>
      </c>
      <c r="N77" s="355">
        <v>0</v>
      </c>
      <c r="O77" s="355">
        <v>0</v>
      </c>
    </row>
    <row r="78" spans="11:15" ht="12.75" customHeight="1" x14ac:dyDescent="0.2">
      <c r="K78" s="886" t="s">
        <v>516</v>
      </c>
      <c r="L78" s="886"/>
      <c r="M78" s="338">
        <v>0</v>
      </c>
      <c r="N78" s="887" t="s">
        <v>517</v>
      </c>
      <c r="O78" s="887"/>
    </row>
    <row r="79" spans="11:15" x14ac:dyDescent="0.2">
      <c r="K79" s="338">
        <v>0</v>
      </c>
      <c r="L79" s="338"/>
      <c r="M79" s="338">
        <v>0</v>
      </c>
      <c r="N79" s="338">
        <v>0</v>
      </c>
      <c r="O79" s="338"/>
    </row>
    <row r="80" spans="11:15" ht="15.75" customHeight="1" x14ac:dyDescent="0.2"/>
    <row r="81" spans="11:15" ht="12.75" customHeight="1" x14ac:dyDescent="0.2">
      <c r="K81" s="338">
        <v>0</v>
      </c>
      <c r="L81" s="338"/>
      <c r="M81" s="338">
        <v>0</v>
      </c>
      <c r="N81" s="338">
        <v>0</v>
      </c>
      <c r="O81" s="338"/>
    </row>
  </sheetData>
  <mergeCells count="241">
    <mergeCell ref="D2:AC2"/>
    <mergeCell ref="K3:L3"/>
    <mergeCell ref="N3:O3"/>
    <mergeCell ref="R3:AB3"/>
    <mergeCell ref="B4:F4"/>
    <mergeCell ref="H4:I5"/>
    <mergeCell ref="K4:L5"/>
    <mergeCell ref="N4:O5"/>
    <mergeCell ref="R4:S5"/>
    <mergeCell ref="U4:V5"/>
    <mergeCell ref="D8:E8"/>
    <mergeCell ref="H8:I8"/>
    <mergeCell ref="K8:L8"/>
    <mergeCell ref="N8:O8"/>
    <mergeCell ref="R8:S8"/>
    <mergeCell ref="X4:Y5"/>
    <mergeCell ref="AA4:AB5"/>
    <mergeCell ref="B6:F6"/>
    <mergeCell ref="H6:I6"/>
    <mergeCell ref="K6:L6"/>
    <mergeCell ref="N6:O6"/>
    <mergeCell ref="R6:S6"/>
    <mergeCell ref="U6:V6"/>
    <mergeCell ref="X6:Y6"/>
    <mergeCell ref="U8:V8"/>
    <mergeCell ref="X8:Y8"/>
    <mergeCell ref="AA8:AB8"/>
    <mergeCell ref="H9:I9"/>
    <mergeCell ref="R9:S9"/>
    <mergeCell ref="U9:V9"/>
    <mergeCell ref="X9:Y9"/>
    <mergeCell ref="AA9:AB9"/>
    <mergeCell ref="H7:I7"/>
    <mergeCell ref="AA10:AB10"/>
    <mergeCell ref="H11:I11"/>
    <mergeCell ref="R11:S11"/>
    <mergeCell ref="U11:V11"/>
    <mergeCell ref="X11:Y11"/>
    <mergeCell ref="AA11:AB11"/>
    <mergeCell ref="H10:I10"/>
    <mergeCell ref="K10:L10"/>
    <mergeCell ref="N10:O10"/>
    <mergeCell ref="R10:S10"/>
    <mergeCell ref="U10:V10"/>
    <mergeCell ref="X10:Y10"/>
    <mergeCell ref="AA12:AB12"/>
    <mergeCell ref="H13:I13"/>
    <mergeCell ref="R13:S13"/>
    <mergeCell ref="U13:V13"/>
    <mergeCell ref="X13:Y13"/>
    <mergeCell ref="AA13:AB13"/>
    <mergeCell ref="H12:I12"/>
    <mergeCell ref="K12:L12"/>
    <mergeCell ref="N12:O12"/>
    <mergeCell ref="R12:S12"/>
    <mergeCell ref="U12:V12"/>
    <mergeCell ref="X12:Y12"/>
    <mergeCell ref="AA14:AB14"/>
    <mergeCell ref="H15:I15"/>
    <mergeCell ref="R15:S15"/>
    <mergeCell ref="U15:V15"/>
    <mergeCell ref="X15:Y15"/>
    <mergeCell ref="AA15:AB15"/>
    <mergeCell ref="H14:I14"/>
    <mergeCell ref="K14:L14"/>
    <mergeCell ref="N14:O14"/>
    <mergeCell ref="R14:S14"/>
    <mergeCell ref="U14:V14"/>
    <mergeCell ref="X14:Y14"/>
    <mergeCell ref="AA16:AB16"/>
    <mergeCell ref="H17:I17"/>
    <mergeCell ref="R17:S17"/>
    <mergeCell ref="U17:V17"/>
    <mergeCell ref="X17:Y17"/>
    <mergeCell ref="AA17:AB17"/>
    <mergeCell ref="H16:I16"/>
    <mergeCell ref="K16:L16"/>
    <mergeCell ref="N16:O16"/>
    <mergeCell ref="R16:S16"/>
    <mergeCell ref="U16:V16"/>
    <mergeCell ref="X16:Y16"/>
    <mergeCell ref="AA18:AB18"/>
    <mergeCell ref="H19:I19"/>
    <mergeCell ref="R19:S19"/>
    <mergeCell ref="U19:V19"/>
    <mergeCell ref="X19:Y19"/>
    <mergeCell ref="AA19:AB19"/>
    <mergeCell ref="H18:I18"/>
    <mergeCell ref="K18:L18"/>
    <mergeCell ref="N18:O18"/>
    <mergeCell ref="R18:S18"/>
    <mergeCell ref="U18:V18"/>
    <mergeCell ref="X18:Y18"/>
    <mergeCell ref="H22:I22"/>
    <mergeCell ref="K22:L22"/>
    <mergeCell ref="N22:O22"/>
    <mergeCell ref="R22:S22"/>
    <mergeCell ref="U22:V22"/>
    <mergeCell ref="X22:Y22"/>
    <mergeCell ref="AA20:AB20"/>
    <mergeCell ref="H21:I21"/>
    <mergeCell ref="R21:S21"/>
    <mergeCell ref="U21:V21"/>
    <mergeCell ref="X21:Y21"/>
    <mergeCell ref="AA21:AB21"/>
    <mergeCell ref="H20:I20"/>
    <mergeCell ref="K20:L20"/>
    <mergeCell ref="N20:O20"/>
    <mergeCell ref="R20:S20"/>
    <mergeCell ref="U20:V20"/>
    <mergeCell ref="X20:Y20"/>
    <mergeCell ref="AA22:AB22"/>
    <mergeCell ref="R23:S23"/>
    <mergeCell ref="U23:V23"/>
    <mergeCell ref="X23:Y23"/>
    <mergeCell ref="AA23:AB23"/>
    <mergeCell ref="K24:L24"/>
    <mergeCell ref="N24:O24"/>
    <mergeCell ref="R24:S24"/>
    <mergeCell ref="U24:V24"/>
    <mergeCell ref="X24:Y24"/>
    <mergeCell ref="AA24:AB24"/>
    <mergeCell ref="R25:S25"/>
    <mergeCell ref="U25:V25"/>
    <mergeCell ref="X25:Y25"/>
    <mergeCell ref="AA25:AB25"/>
    <mergeCell ref="K26:L26"/>
    <mergeCell ref="N26:O26"/>
    <mergeCell ref="R26:S26"/>
    <mergeCell ref="U26:V26"/>
    <mergeCell ref="X26:Y26"/>
    <mergeCell ref="AA26:AB26"/>
    <mergeCell ref="R27:S27"/>
    <mergeCell ref="U27:V27"/>
    <mergeCell ref="X27:Y27"/>
    <mergeCell ref="AA27:AB27"/>
    <mergeCell ref="K28:L28"/>
    <mergeCell ref="N28:O28"/>
    <mergeCell ref="R28:S28"/>
    <mergeCell ref="U28:V28"/>
    <mergeCell ref="X28:Y28"/>
    <mergeCell ref="U31:V31"/>
    <mergeCell ref="X31:Y31"/>
    <mergeCell ref="K32:L32"/>
    <mergeCell ref="N32:O32"/>
    <mergeCell ref="U32:V32"/>
    <mergeCell ref="X32:Y32"/>
    <mergeCell ref="R29:S29"/>
    <mergeCell ref="U29:V29"/>
    <mergeCell ref="X29:Y29"/>
    <mergeCell ref="K30:L30"/>
    <mergeCell ref="N30:O30"/>
    <mergeCell ref="U30:V30"/>
    <mergeCell ref="X30:Y30"/>
    <mergeCell ref="U35:V35"/>
    <mergeCell ref="X35:Y35"/>
    <mergeCell ref="K36:L36"/>
    <mergeCell ref="N36:O36"/>
    <mergeCell ref="U36:V36"/>
    <mergeCell ref="X36:Y36"/>
    <mergeCell ref="U33:V33"/>
    <mergeCell ref="X33:Y33"/>
    <mergeCell ref="K34:L34"/>
    <mergeCell ref="N34:O34"/>
    <mergeCell ref="U34:V34"/>
    <mergeCell ref="X34:Y34"/>
    <mergeCell ref="U39:V39"/>
    <mergeCell ref="X39:Y39"/>
    <mergeCell ref="K40:L40"/>
    <mergeCell ref="N40:O40"/>
    <mergeCell ref="U40:V40"/>
    <mergeCell ref="X40:Y40"/>
    <mergeCell ref="U37:V37"/>
    <mergeCell ref="X37:Y37"/>
    <mergeCell ref="K38:L38"/>
    <mergeCell ref="N38:O38"/>
    <mergeCell ref="U38:V38"/>
    <mergeCell ref="X38:Y38"/>
    <mergeCell ref="U43:V43"/>
    <mergeCell ref="X43:Y43"/>
    <mergeCell ref="K44:L44"/>
    <mergeCell ref="N44:O44"/>
    <mergeCell ref="U44:V44"/>
    <mergeCell ref="X44:Y44"/>
    <mergeCell ref="U41:V41"/>
    <mergeCell ref="X41:Y41"/>
    <mergeCell ref="K42:L42"/>
    <mergeCell ref="N42:O42"/>
    <mergeCell ref="U42:V42"/>
    <mergeCell ref="X42:Y42"/>
    <mergeCell ref="U47:V47"/>
    <mergeCell ref="X47:Y47"/>
    <mergeCell ref="K48:L48"/>
    <mergeCell ref="N48:O48"/>
    <mergeCell ref="U48:V48"/>
    <mergeCell ref="X48:Y48"/>
    <mergeCell ref="U45:V45"/>
    <mergeCell ref="X45:Y45"/>
    <mergeCell ref="K46:L46"/>
    <mergeCell ref="N46:O46"/>
    <mergeCell ref="U46:V46"/>
    <mergeCell ref="X46:Y46"/>
    <mergeCell ref="X53:Y53"/>
    <mergeCell ref="K54:L54"/>
    <mergeCell ref="N54:O54"/>
    <mergeCell ref="X54:Y54"/>
    <mergeCell ref="X55:Y55"/>
    <mergeCell ref="K56:L56"/>
    <mergeCell ref="N56:O56"/>
    <mergeCell ref="X56:Y56"/>
    <mergeCell ref="X49:Y49"/>
    <mergeCell ref="K50:L50"/>
    <mergeCell ref="N50:O50"/>
    <mergeCell ref="X50:Y50"/>
    <mergeCell ref="X51:Y51"/>
    <mergeCell ref="K52:L52"/>
    <mergeCell ref="N52:O52"/>
    <mergeCell ref="X52:Y52"/>
    <mergeCell ref="K64:L64"/>
    <mergeCell ref="N64:O64"/>
    <mergeCell ref="K66:L66"/>
    <mergeCell ref="N66:O66"/>
    <mergeCell ref="K68:L68"/>
    <mergeCell ref="N68:O68"/>
    <mergeCell ref="X57:Y57"/>
    <mergeCell ref="K58:L58"/>
    <mergeCell ref="N58:O58"/>
    <mergeCell ref="K60:L60"/>
    <mergeCell ref="N60:O60"/>
    <mergeCell ref="K62:L62"/>
    <mergeCell ref="N62:O62"/>
    <mergeCell ref="K76:L76"/>
    <mergeCell ref="N76:O76"/>
    <mergeCell ref="K78:L78"/>
    <mergeCell ref="N78:O78"/>
    <mergeCell ref="K70:L70"/>
    <mergeCell ref="N70:O70"/>
    <mergeCell ref="K72:L72"/>
    <mergeCell ref="N72:O72"/>
    <mergeCell ref="K74:L74"/>
    <mergeCell ref="N74:O74"/>
  </mergeCells>
  <printOptions horizontalCentered="1"/>
  <pageMargins left="0.59027777777777779" right="0" top="0.59027777777777779" bottom="0" header="0.51180555555555562" footer="0.51180555555555562"/>
  <pageSetup paperSize="9" scale="1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Nota</vt:lpstr>
      <vt:lpstr>ff.N.2020.Modèle de base</vt:lpstr>
      <vt:lpstr>Aides à la décision</vt:lpstr>
      <vt:lpstr>Mode d'empoi.ff.N.2020</vt:lpstr>
      <vt:lpstr>Classement simplifié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Leboucher</dc:creator>
  <cp:lastModifiedBy>Joël Leboucher</cp:lastModifiedBy>
  <dcterms:created xsi:type="dcterms:W3CDTF">2020-11-29T04:15:30Z</dcterms:created>
  <dcterms:modified xsi:type="dcterms:W3CDTF">2020-12-21T18:41:28Z</dcterms:modified>
</cp:coreProperties>
</file>